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289 TCGA-THCA pathology reports (validation)\mistral\"/>
    </mc:Choice>
  </mc:AlternateContent>
  <xr:revisionPtr revIDLastSave="0" documentId="13_ncr:1_{E055F590-D448-4626-9FBE-07E4C83596ED}" xr6:coauthVersionLast="47" xr6:coauthVersionMax="47" xr10:uidLastSave="{00000000-0000-0000-0000-000000000000}"/>
  <bookViews>
    <workbookView xWindow="-98" yWindow="-98" windowWidth="21795" windowHeight="11625" tabRatio="494" xr2:uid="{00000000-000D-0000-FFFF-FFFF00000000}"/>
  </bookViews>
  <sheets>
    <sheet name="Classification result" sheetId="19" r:id="rId1"/>
    <sheet name="Model output" sheetId="18" r:id="rId2"/>
  </sheets>
  <definedNames>
    <definedName name="_xlnm._FilterDatabase" localSheetId="0" hidden="1">'Classification result'!$AO$2:$AS$291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19" l="1"/>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8" i="19"/>
  <c r="G129" i="19"/>
  <c r="G130" i="19"/>
  <c r="G131" i="19"/>
  <c r="G132" i="19"/>
  <c r="G133" i="19"/>
  <c r="G134" i="19"/>
  <c r="G135" i="19"/>
  <c r="G136" i="19"/>
  <c r="G137" i="19"/>
  <c r="G138" i="19"/>
  <c r="G139" i="19"/>
  <c r="G140" i="19"/>
  <c r="G141" i="19"/>
  <c r="G142" i="19"/>
  <c r="G143" i="19"/>
  <c r="G144" i="19"/>
  <c r="G145" i="19"/>
  <c r="G146" i="19"/>
  <c r="G147" i="19"/>
  <c r="G148" i="19"/>
  <c r="G149" i="19"/>
  <c r="G150" i="19"/>
  <c r="G151" i="19"/>
  <c r="G152" i="19"/>
  <c r="G153" i="19"/>
  <c r="G154" i="19"/>
  <c r="G155" i="19"/>
  <c r="G156" i="19"/>
  <c r="G157" i="19"/>
  <c r="G158" i="19"/>
  <c r="G159" i="19"/>
  <c r="G160" i="19"/>
  <c r="G161" i="19"/>
  <c r="G162" i="19"/>
  <c r="G163" i="19"/>
  <c r="G164" i="19"/>
  <c r="G165" i="19"/>
  <c r="G166" i="19"/>
  <c r="G167" i="19"/>
  <c r="G168" i="19"/>
  <c r="G169" i="19"/>
  <c r="G170" i="19"/>
  <c r="G171" i="19"/>
  <c r="G172" i="19"/>
  <c r="G173" i="19"/>
  <c r="G174" i="19"/>
  <c r="G175" i="19"/>
  <c r="G176" i="19"/>
  <c r="G177" i="19"/>
  <c r="G178" i="19"/>
  <c r="G179" i="19"/>
  <c r="G180" i="19"/>
  <c r="G181" i="19"/>
  <c r="G182" i="19"/>
  <c r="G183" i="19"/>
  <c r="G184" i="19"/>
  <c r="G185" i="19"/>
  <c r="G186" i="19"/>
  <c r="G187" i="19"/>
  <c r="G188" i="19"/>
  <c r="G189" i="19"/>
  <c r="G190" i="19"/>
  <c r="G191" i="19"/>
  <c r="G192" i="19"/>
  <c r="G193"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4" i="19"/>
  <c r="G225" i="19"/>
  <c r="G226" i="19"/>
  <c r="G227" i="19"/>
  <c r="G228" i="19"/>
  <c r="G229" i="19"/>
  <c r="G230" i="19"/>
  <c r="G231" i="19"/>
  <c r="G232" i="19"/>
  <c r="G233" i="19"/>
  <c r="G234" i="19"/>
  <c r="G235" i="19"/>
  <c r="G236"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3" i="19"/>
  <c r="H3" i="19"/>
  <c r="AH3" i="19" s="1"/>
  <c r="H4" i="19"/>
  <c r="AH4" i="19" s="1"/>
  <c r="H5" i="19"/>
  <c r="AH5" i="19" s="1"/>
  <c r="H6" i="19"/>
  <c r="AH6" i="19" s="1"/>
  <c r="H7" i="19"/>
  <c r="AH7" i="19" s="1"/>
  <c r="H8" i="19"/>
  <c r="AH8" i="19" s="1"/>
  <c r="AI8" i="19" s="1"/>
  <c r="H9" i="19"/>
  <c r="AH9" i="19" s="1"/>
  <c r="AI9" i="19" s="1"/>
  <c r="H10" i="19"/>
  <c r="AH10" i="19" s="1"/>
  <c r="H11" i="19"/>
  <c r="AH11" i="19" s="1"/>
  <c r="H12" i="19"/>
  <c r="AH12" i="19" s="1"/>
  <c r="H13" i="19"/>
  <c r="AH13" i="19" s="1"/>
  <c r="H14" i="19"/>
  <c r="AH14" i="19" s="1"/>
  <c r="H15" i="19"/>
  <c r="AH15" i="19" s="1"/>
  <c r="AI15" i="19" s="1"/>
  <c r="H16" i="19"/>
  <c r="AH16" i="19" s="1"/>
  <c r="H17" i="19"/>
  <c r="AH17" i="19" s="1"/>
  <c r="H18" i="19"/>
  <c r="AH18" i="19" s="1"/>
  <c r="AI18" i="19" s="1"/>
  <c r="H19" i="19"/>
  <c r="AH19" i="19" s="1"/>
  <c r="H20" i="19"/>
  <c r="AH20" i="19" s="1"/>
  <c r="H21" i="19"/>
  <c r="AH21" i="19" s="1"/>
  <c r="AI21" i="19" s="1"/>
  <c r="H22" i="19"/>
  <c r="AH22" i="19" s="1"/>
  <c r="AI22" i="19" s="1"/>
  <c r="H23" i="19"/>
  <c r="AH23" i="19" s="1"/>
  <c r="AI23" i="19" s="1"/>
  <c r="H24" i="19"/>
  <c r="AH24" i="19" s="1"/>
  <c r="H25" i="19"/>
  <c r="AH25" i="19" s="1"/>
  <c r="AI25" i="19" s="1"/>
  <c r="H26" i="19"/>
  <c r="AH26" i="19" s="1"/>
  <c r="AI26" i="19" s="1"/>
  <c r="H27" i="19"/>
  <c r="AH27" i="19" s="1"/>
  <c r="H28" i="19"/>
  <c r="AH28" i="19" s="1"/>
  <c r="H29" i="19"/>
  <c r="AH29" i="19" s="1"/>
  <c r="AI29" i="19" s="1"/>
  <c r="H30" i="19"/>
  <c r="AH30" i="19" s="1"/>
  <c r="H31" i="19"/>
  <c r="AH31" i="19" s="1"/>
  <c r="AI31" i="19" s="1"/>
  <c r="H32" i="19"/>
  <c r="AH32" i="19" s="1"/>
  <c r="AI32" i="19" s="1"/>
  <c r="H33" i="19"/>
  <c r="AH33" i="19" s="1"/>
  <c r="AI33" i="19" s="1"/>
  <c r="H34" i="19"/>
  <c r="AH34" i="19" s="1"/>
  <c r="AI34" i="19" s="1"/>
  <c r="H35" i="19"/>
  <c r="AH35" i="19" s="1"/>
  <c r="H36" i="19"/>
  <c r="AH36" i="19" s="1"/>
  <c r="H37" i="19"/>
  <c r="AH37" i="19" s="1"/>
  <c r="AI37" i="19" s="1"/>
  <c r="H38" i="19"/>
  <c r="AH38" i="19" s="1"/>
  <c r="AI38" i="19" s="1"/>
  <c r="H39" i="19"/>
  <c r="AH39" i="19" s="1"/>
  <c r="H40" i="19"/>
  <c r="AH40" i="19" s="1"/>
  <c r="H41" i="19"/>
  <c r="AH41" i="19" s="1"/>
  <c r="AI41" i="19" s="1"/>
  <c r="H42" i="19"/>
  <c r="AH42" i="19" s="1"/>
  <c r="AI42" i="19" s="1"/>
  <c r="H43" i="19"/>
  <c r="AH43" i="19" s="1"/>
  <c r="AI43" i="19" s="1"/>
  <c r="H44" i="19"/>
  <c r="AH44" i="19" s="1"/>
  <c r="AI44" i="19" s="1"/>
  <c r="H45" i="19"/>
  <c r="AH45" i="19" s="1"/>
  <c r="AI45" i="19" s="1"/>
  <c r="H46" i="19"/>
  <c r="AH46" i="19" s="1"/>
  <c r="H47" i="19"/>
  <c r="AH47" i="19" s="1"/>
  <c r="AI47" i="19" s="1"/>
  <c r="H48" i="19"/>
  <c r="AH48" i="19" s="1"/>
  <c r="H49" i="19"/>
  <c r="AH49" i="19" s="1"/>
  <c r="AI49" i="19" s="1"/>
  <c r="H50" i="19"/>
  <c r="AH50" i="19" s="1"/>
  <c r="H51" i="19"/>
  <c r="AH51" i="19" s="1"/>
  <c r="AI51" i="19" s="1"/>
  <c r="H52" i="19"/>
  <c r="AH52" i="19" s="1"/>
  <c r="AI52" i="19" s="1"/>
  <c r="H53" i="19"/>
  <c r="AH53" i="19" s="1"/>
  <c r="AI53" i="19" s="1"/>
  <c r="H54" i="19"/>
  <c r="AH54" i="19" s="1"/>
  <c r="H55" i="19"/>
  <c r="AH55" i="19" s="1"/>
  <c r="H56" i="19"/>
  <c r="AH56" i="19" s="1"/>
  <c r="H57" i="19"/>
  <c r="AH57" i="19" s="1"/>
  <c r="H58" i="19"/>
  <c r="AH58" i="19" s="1"/>
  <c r="H59" i="19"/>
  <c r="AH59" i="19" s="1"/>
  <c r="H60" i="19"/>
  <c r="AH60" i="19" s="1"/>
  <c r="H61" i="19"/>
  <c r="AH61" i="19" s="1"/>
  <c r="AI61" i="19" s="1"/>
  <c r="H62" i="19"/>
  <c r="AH62" i="19" s="1"/>
  <c r="AI62" i="19" s="1"/>
  <c r="H63" i="19"/>
  <c r="AH63" i="19" s="1"/>
  <c r="H64" i="19"/>
  <c r="AH64" i="19" s="1"/>
  <c r="AI64" i="19" s="1"/>
  <c r="H65" i="19"/>
  <c r="AH65" i="19" s="1"/>
  <c r="H66" i="19"/>
  <c r="AH66" i="19" s="1"/>
  <c r="AI66" i="19" s="1"/>
  <c r="H67" i="19"/>
  <c r="AH67" i="19" s="1"/>
  <c r="AI67" i="19" s="1"/>
  <c r="H68" i="19"/>
  <c r="AH68" i="19" s="1"/>
  <c r="AI68" i="19" s="1"/>
  <c r="H69" i="19"/>
  <c r="AH69" i="19" s="1"/>
  <c r="AI69" i="19" s="1"/>
  <c r="H70" i="19"/>
  <c r="AH70" i="19" s="1"/>
  <c r="H71" i="19"/>
  <c r="AH71" i="19" s="1"/>
  <c r="H72" i="19"/>
  <c r="AH72" i="19" s="1"/>
  <c r="H73" i="19"/>
  <c r="AH73" i="19" s="1"/>
  <c r="AI73" i="19" s="1"/>
  <c r="H74" i="19"/>
  <c r="AH74" i="19" s="1"/>
  <c r="H75" i="19"/>
  <c r="AH75" i="19" s="1"/>
  <c r="H76" i="19"/>
  <c r="AH76" i="19" s="1"/>
  <c r="AI76" i="19" s="1"/>
  <c r="H77" i="19"/>
  <c r="AH77" i="19" s="1"/>
  <c r="H78" i="19"/>
  <c r="AH78" i="19" s="1"/>
  <c r="H79" i="19"/>
  <c r="AH79" i="19" s="1"/>
  <c r="H80" i="19"/>
  <c r="AH80" i="19" s="1"/>
  <c r="AI80" i="19" s="1"/>
  <c r="H81" i="19"/>
  <c r="AH81" i="19" s="1"/>
  <c r="AI81" i="19" s="1"/>
  <c r="H82" i="19"/>
  <c r="AH82" i="19" s="1"/>
  <c r="AI82" i="19" s="1"/>
  <c r="H83" i="19"/>
  <c r="AH83" i="19" s="1"/>
  <c r="H84" i="19"/>
  <c r="AH84" i="19" s="1"/>
  <c r="AI84" i="19" s="1"/>
  <c r="H85" i="19"/>
  <c r="AH85" i="19" s="1"/>
  <c r="H86" i="19"/>
  <c r="AH86" i="19" s="1"/>
  <c r="H87" i="19"/>
  <c r="AH87" i="19" s="1"/>
  <c r="AI87" i="19" s="1"/>
  <c r="H88" i="19"/>
  <c r="AH88" i="19" s="1"/>
  <c r="AI88" i="19" s="1"/>
  <c r="H89" i="19"/>
  <c r="AH89" i="19" s="1"/>
  <c r="H90" i="19"/>
  <c r="AH90" i="19" s="1"/>
  <c r="AI90" i="19" s="1"/>
  <c r="H91" i="19"/>
  <c r="AH91" i="19" s="1"/>
  <c r="H92" i="19"/>
  <c r="AH92" i="19" s="1"/>
  <c r="AI92" i="19" s="1"/>
  <c r="H93" i="19"/>
  <c r="AH93" i="19" s="1"/>
  <c r="AI93" i="19" s="1"/>
  <c r="H94" i="19"/>
  <c r="AH94" i="19" s="1"/>
  <c r="H95" i="19"/>
  <c r="AH95" i="19" s="1"/>
  <c r="AI95" i="19" s="1"/>
  <c r="H96" i="19"/>
  <c r="AH96" i="19" s="1"/>
  <c r="H97" i="19"/>
  <c r="AH97" i="19" s="1"/>
  <c r="H98" i="19"/>
  <c r="AH98" i="19" s="1"/>
  <c r="H99" i="19"/>
  <c r="AH99" i="19" s="1"/>
  <c r="H100" i="19"/>
  <c r="AH100" i="19" s="1"/>
  <c r="H101" i="19"/>
  <c r="AH101" i="19" s="1"/>
  <c r="H102" i="19"/>
  <c r="AH102" i="19" s="1"/>
  <c r="AI102" i="19" s="1"/>
  <c r="H103" i="19"/>
  <c r="AH103" i="19" s="1"/>
  <c r="AI103" i="19" s="1"/>
  <c r="H104" i="19"/>
  <c r="AH104" i="19" s="1"/>
  <c r="AI104" i="19" s="1"/>
  <c r="H105" i="19"/>
  <c r="AH105" i="19" s="1"/>
  <c r="AI105" i="19" s="1"/>
  <c r="H106" i="19"/>
  <c r="AH106" i="19" s="1"/>
  <c r="AI106" i="19" s="1"/>
  <c r="H107" i="19"/>
  <c r="AH107" i="19" s="1"/>
  <c r="AI107" i="19" s="1"/>
  <c r="H108" i="19"/>
  <c r="AH108" i="19" s="1"/>
  <c r="H109" i="19"/>
  <c r="AH109" i="19" s="1"/>
  <c r="AI109" i="19" s="1"/>
  <c r="H110" i="19"/>
  <c r="AH110" i="19" s="1"/>
  <c r="H111" i="19"/>
  <c r="AH111" i="19" s="1"/>
  <c r="H112" i="19"/>
  <c r="AH112" i="19" s="1"/>
  <c r="AI112" i="19" s="1"/>
  <c r="H113" i="19"/>
  <c r="AH113" i="19" s="1"/>
  <c r="H114" i="19"/>
  <c r="AH114" i="19" s="1"/>
  <c r="H115" i="19"/>
  <c r="AH115" i="19" s="1"/>
  <c r="H116" i="19"/>
  <c r="AH116" i="19" s="1"/>
  <c r="H117" i="19"/>
  <c r="AH117" i="19" s="1"/>
  <c r="H118" i="19"/>
  <c r="AH118" i="19" s="1"/>
  <c r="H119" i="19"/>
  <c r="AH119" i="19" s="1"/>
  <c r="H120" i="19"/>
  <c r="AH120" i="19" s="1"/>
  <c r="H121" i="19"/>
  <c r="AH121" i="19" s="1"/>
  <c r="AI121" i="19" s="1"/>
  <c r="H122" i="19"/>
  <c r="AH122" i="19" s="1"/>
  <c r="H123" i="19"/>
  <c r="AH123" i="19" s="1"/>
  <c r="H124" i="19"/>
  <c r="AH124" i="19" s="1"/>
  <c r="H125" i="19"/>
  <c r="AH125" i="19" s="1"/>
  <c r="AI125" i="19" s="1"/>
  <c r="H126" i="19"/>
  <c r="AH126" i="19" s="1"/>
  <c r="AI126" i="19" s="1"/>
  <c r="H127" i="19"/>
  <c r="AH127" i="19" s="1"/>
  <c r="H128" i="19"/>
  <c r="AH128" i="19" s="1"/>
  <c r="AI128" i="19" s="1"/>
  <c r="H129" i="19"/>
  <c r="AH129" i="19" s="1"/>
  <c r="AI129" i="19" s="1"/>
  <c r="H130" i="19"/>
  <c r="AH130" i="19" s="1"/>
  <c r="AI130" i="19" s="1"/>
  <c r="H131" i="19"/>
  <c r="AH131" i="19" s="1"/>
  <c r="H132" i="19"/>
  <c r="AH132" i="19" s="1"/>
  <c r="H133" i="19"/>
  <c r="AH133" i="19" s="1"/>
  <c r="H134" i="19"/>
  <c r="AH134" i="19" s="1"/>
  <c r="H135" i="19"/>
  <c r="AH135" i="19" s="1"/>
  <c r="H136" i="19"/>
  <c r="AH136" i="19" s="1"/>
  <c r="AI136" i="19" s="1"/>
  <c r="H137" i="19"/>
  <c r="AH137" i="19" s="1"/>
  <c r="AI137" i="19" s="1"/>
  <c r="H138" i="19"/>
  <c r="AH138" i="19" s="1"/>
  <c r="AI138" i="19" s="1"/>
  <c r="H139" i="19"/>
  <c r="AH139" i="19" s="1"/>
  <c r="AI139" i="19" s="1"/>
  <c r="H140" i="19"/>
  <c r="AH140" i="19" s="1"/>
  <c r="H141" i="19"/>
  <c r="AH141" i="19" s="1"/>
  <c r="AI141" i="19" s="1"/>
  <c r="H142" i="19"/>
  <c r="AH142" i="19" s="1"/>
  <c r="AI142" i="19" s="1"/>
  <c r="H143" i="19"/>
  <c r="AH143" i="19" s="1"/>
  <c r="H144" i="19"/>
  <c r="AH144" i="19" s="1"/>
  <c r="AI144" i="19" s="1"/>
  <c r="H146" i="19"/>
  <c r="AH146" i="19" s="1"/>
  <c r="H147" i="19"/>
  <c r="AH147" i="19" s="1"/>
  <c r="H148" i="19"/>
  <c r="AH148" i="19" s="1"/>
  <c r="H149" i="19"/>
  <c r="AH149" i="19" s="1"/>
  <c r="H150" i="19"/>
  <c r="AH150" i="19" s="1"/>
  <c r="H151" i="19"/>
  <c r="AH151" i="19" s="1"/>
  <c r="H152" i="19"/>
  <c r="AH152" i="19" s="1"/>
  <c r="H153" i="19"/>
  <c r="AH153" i="19" s="1"/>
  <c r="AI153" i="19" s="1"/>
  <c r="H154" i="19"/>
  <c r="AH154" i="19" s="1"/>
  <c r="H155" i="19"/>
  <c r="AH155" i="19" s="1"/>
  <c r="H156" i="19"/>
  <c r="AH156" i="19" s="1"/>
  <c r="H157" i="19"/>
  <c r="AH157" i="19" s="1"/>
  <c r="AI157" i="19" s="1"/>
  <c r="H158" i="19"/>
  <c r="AH158" i="19" s="1"/>
  <c r="H159" i="19"/>
  <c r="AH159" i="19" s="1"/>
  <c r="AI159" i="19" s="1"/>
  <c r="H160" i="19"/>
  <c r="AH160" i="19" s="1"/>
  <c r="AI160" i="19" s="1"/>
  <c r="H161" i="19"/>
  <c r="AH161" i="19" s="1"/>
  <c r="H162" i="19"/>
  <c r="AH162" i="19" s="1"/>
  <c r="H163" i="19"/>
  <c r="AH163" i="19" s="1"/>
  <c r="H164" i="19"/>
  <c r="AH164" i="19" s="1"/>
  <c r="H165" i="19"/>
  <c r="AH165" i="19" s="1"/>
  <c r="AI165" i="19" s="1"/>
  <c r="H166" i="19"/>
  <c r="AH166" i="19" s="1"/>
  <c r="AI166" i="19" s="1"/>
  <c r="H167" i="19"/>
  <c r="AH167" i="19" s="1"/>
  <c r="AI167" i="19" s="1"/>
  <c r="H168" i="19"/>
  <c r="AH168" i="19" s="1"/>
  <c r="AI168" i="19" s="1"/>
  <c r="H169" i="19"/>
  <c r="AH169" i="19" s="1"/>
  <c r="H170" i="19"/>
  <c r="AH170" i="19" s="1"/>
  <c r="H171" i="19"/>
  <c r="AH171" i="19" s="1"/>
  <c r="H172" i="19"/>
  <c r="AH172" i="19" s="1"/>
  <c r="H173" i="19"/>
  <c r="AH173" i="19" s="1"/>
  <c r="H174" i="19"/>
  <c r="AH174" i="19" s="1"/>
  <c r="H175" i="19"/>
  <c r="AH175" i="19" s="1"/>
  <c r="H176" i="19"/>
  <c r="AH176" i="19" s="1"/>
  <c r="H177" i="19"/>
  <c r="AH177" i="19" s="1"/>
  <c r="AI177" i="19" s="1"/>
  <c r="H178" i="19"/>
  <c r="AH178" i="19" s="1"/>
  <c r="AI178" i="19" s="1"/>
  <c r="H179" i="19"/>
  <c r="AH179" i="19" s="1"/>
  <c r="AI179" i="19" s="1"/>
  <c r="H180" i="19"/>
  <c r="AH180" i="19" s="1"/>
  <c r="H181" i="19"/>
  <c r="AH181" i="19" s="1"/>
  <c r="H182" i="19"/>
  <c r="AH182" i="19" s="1"/>
  <c r="AI182" i="19" s="1"/>
  <c r="H183" i="19"/>
  <c r="AH183" i="19" s="1"/>
  <c r="AI183" i="19" s="1"/>
  <c r="H184" i="19"/>
  <c r="AH184" i="19" s="1"/>
  <c r="AI184" i="19" s="1"/>
  <c r="H185" i="19"/>
  <c r="AH185" i="19" s="1"/>
  <c r="H186" i="19"/>
  <c r="AH186" i="19" s="1"/>
  <c r="H187" i="19"/>
  <c r="AH187" i="19" s="1"/>
  <c r="H188" i="19"/>
  <c r="AH188" i="19" s="1"/>
  <c r="AI188" i="19" s="1"/>
  <c r="H189" i="19"/>
  <c r="AH189" i="19" s="1"/>
  <c r="AI189" i="19" s="1"/>
  <c r="H190" i="19"/>
  <c r="AH190" i="19" s="1"/>
  <c r="H191" i="19"/>
  <c r="AH191" i="19" s="1"/>
  <c r="AI191" i="19" s="1"/>
  <c r="H192" i="19"/>
  <c r="AH192" i="19" s="1"/>
  <c r="H193" i="19"/>
  <c r="AH193" i="19" s="1"/>
  <c r="H194" i="19"/>
  <c r="AH194" i="19" s="1"/>
  <c r="H195" i="19"/>
  <c r="AH195" i="19" s="1"/>
  <c r="H196" i="19"/>
  <c r="AH196" i="19" s="1"/>
  <c r="H197" i="19"/>
  <c r="AH197" i="19" s="1"/>
  <c r="H198" i="19"/>
  <c r="AH198" i="19" s="1"/>
  <c r="AI198" i="19" s="1"/>
  <c r="H199" i="19"/>
  <c r="AH199" i="19" s="1"/>
  <c r="AI199" i="19" s="1"/>
  <c r="H200" i="19"/>
  <c r="AH200" i="19" s="1"/>
  <c r="H201" i="19"/>
  <c r="AH201" i="19" s="1"/>
  <c r="AI201" i="19" s="1"/>
  <c r="H202" i="19"/>
  <c r="AH202" i="19" s="1"/>
  <c r="H203" i="19"/>
  <c r="AH203" i="19" s="1"/>
  <c r="H204" i="19"/>
  <c r="AH204" i="19" s="1"/>
  <c r="AI204" i="19" s="1"/>
  <c r="H205" i="19"/>
  <c r="AH205" i="19" s="1"/>
  <c r="AI205" i="19" s="1"/>
  <c r="H206" i="19"/>
  <c r="AH206" i="19" s="1"/>
  <c r="H207" i="19"/>
  <c r="AH207" i="19" s="1"/>
  <c r="AI207" i="19" s="1"/>
  <c r="H208" i="19"/>
  <c r="AH208" i="19" s="1"/>
  <c r="H209" i="19"/>
  <c r="AH209" i="19" s="1"/>
  <c r="AI209" i="19" s="1"/>
  <c r="H210" i="19"/>
  <c r="AH210" i="19" s="1"/>
  <c r="H211" i="19"/>
  <c r="AH211" i="19" s="1"/>
  <c r="H212" i="19"/>
  <c r="AH212" i="19" s="1"/>
  <c r="H213" i="19"/>
  <c r="AH213" i="19" s="1"/>
  <c r="H214" i="19"/>
  <c r="AH214" i="19" s="1"/>
  <c r="AI214" i="19" s="1"/>
  <c r="H215" i="19"/>
  <c r="AH215" i="19" s="1"/>
  <c r="H216" i="19"/>
  <c r="AH216" i="19" s="1"/>
  <c r="H217" i="19"/>
  <c r="AH217" i="19" s="1"/>
  <c r="H218" i="19"/>
  <c r="AH218" i="19" s="1"/>
  <c r="AI218" i="19" s="1"/>
  <c r="H219" i="19"/>
  <c r="AH219" i="19" s="1"/>
  <c r="H220" i="19"/>
  <c r="AH220" i="19" s="1"/>
  <c r="AI220" i="19" s="1"/>
  <c r="H221" i="19"/>
  <c r="AH221" i="19" s="1"/>
  <c r="AI221" i="19" s="1"/>
  <c r="H222" i="19"/>
  <c r="AH222" i="19" s="1"/>
  <c r="H223" i="19"/>
  <c r="AH223" i="19" s="1"/>
  <c r="AI223" i="19" s="1"/>
  <c r="H224" i="19"/>
  <c r="AH224" i="19" s="1"/>
  <c r="AI224" i="19" s="1"/>
  <c r="H225" i="19"/>
  <c r="AH225" i="19" s="1"/>
  <c r="AI225" i="19" s="1"/>
  <c r="H226" i="19"/>
  <c r="AH226" i="19" s="1"/>
  <c r="H227" i="19"/>
  <c r="AH227" i="19" s="1"/>
  <c r="H228" i="19"/>
  <c r="AH228" i="19" s="1"/>
  <c r="H229" i="19"/>
  <c r="AH229" i="19" s="1"/>
  <c r="AI229" i="19" s="1"/>
  <c r="H230" i="19"/>
  <c r="AH230" i="19" s="1"/>
  <c r="AI230" i="19" s="1"/>
  <c r="H231" i="19"/>
  <c r="AH231" i="19" s="1"/>
  <c r="AI231" i="19" s="1"/>
  <c r="H232" i="19"/>
  <c r="AH232" i="19" s="1"/>
  <c r="H233" i="19"/>
  <c r="AH233" i="19" s="1"/>
  <c r="AI233" i="19" s="1"/>
  <c r="H234" i="19"/>
  <c r="AH234" i="19" s="1"/>
  <c r="H235" i="19"/>
  <c r="AH235" i="19" s="1"/>
  <c r="H236" i="19"/>
  <c r="AH236" i="19" s="1"/>
  <c r="AI236" i="19" s="1"/>
  <c r="H237" i="19"/>
  <c r="AH237" i="19" s="1"/>
  <c r="AI237" i="19" s="1"/>
  <c r="H238" i="19"/>
  <c r="AH238" i="19" s="1"/>
  <c r="AI238" i="19" s="1"/>
  <c r="H239" i="19"/>
  <c r="AH239" i="19" s="1"/>
  <c r="H240" i="19"/>
  <c r="AH240" i="19" s="1"/>
  <c r="AI240" i="19" s="1"/>
  <c r="H241" i="19"/>
  <c r="AH241" i="19" s="1"/>
  <c r="AI241" i="19" s="1"/>
  <c r="H242" i="19"/>
  <c r="AH242" i="19" s="1"/>
  <c r="H243" i="19"/>
  <c r="AH243" i="19" s="1"/>
  <c r="H244" i="19"/>
  <c r="AH244" i="19" s="1"/>
  <c r="AI244" i="19" s="1"/>
  <c r="H245" i="19"/>
  <c r="AH245" i="19" s="1"/>
  <c r="H246" i="19"/>
  <c r="AH246" i="19" s="1"/>
  <c r="H247" i="19"/>
  <c r="AH247" i="19" s="1"/>
  <c r="H248" i="19"/>
  <c r="AH248" i="19" s="1"/>
  <c r="H249" i="19"/>
  <c r="AH249" i="19" s="1"/>
  <c r="AI249" i="19" s="1"/>
  <c r="H250" i="19"/>
  <c r="AH250" i="19" s="1"/>
  <c r="AI250" i="19" s="1"/>
  <c r="H251" i="19"/>
  <c r="AH251" i="19" s="1"/>
  <c r="H252" i="19"/>
  <c r="AH252" i="19" s="1"/>
  <c r="H253" i="19"/>
  <c r="AH253" i="19" s="1"/>
  <c r="H254" i="19"/>
  <c r="AH254" i="19" s="1"/>
  <c r="H255" i="19"/>
  <c r="AH255" i="19" s="1"/>
  <c r="H256" i="19"/>
  <c r="AH256" i="19" s="1"/>
  <c r="H257" i="19"/>
  <c r="AH257" i="19" s="1"/>
  <c r="H258" i="19"/>
  <c r="AH258" i="19" s="1"/>
  <c r="AI258" i="19" s="1"/>
  <c r="H259" i="19"/>
  <c r="AH259" i="19" s="1"/>
  <c r="H260" i="19"/>
  <c r="AH260" i="19" s="1"/>
  <c r="H261" i="19"/>
  <c r="AH261" i="19" s="1"/>
  <c r="AI261" i="19" s="1"/>
  <c r="H262" i="19"/>
  <c r="AH262" i="19" s="1"/>
  <c r="AI262" i="19" s="1"/>
  <c r="H263" i="19"/>
  <c r="AH263" i="19" s="1"/>
  <c r="H264" i="19"/>
  <c r="AH264" i="19" s="1"/>
  <c r="AI264" i="19" s="1"/>
  <c r="H265" i="19"/>
  <c r="AH265" i="19" s="1"/>
  <c r="AI265" i="19" s="1"/>
  <c r="H266" i="19"/>
  <c r="AH266" i="19" s="1"/>
  <c r="H267" i="19"/>
  <c r="AH267" i="19" s="1"/>
  <c r="H268" i="19"/>
  <c r="AH268" i="19" s="1"/>
  <c r="H269" i="19"/>
  <c r="AH269" i="19" s="1"/>
  <c r="AI269" i="19" s="1"/>
  <c r="H270" i="19"/>
  <c r="AH270" i="19" s="1"/>
  <c r="H271" i="19"/>
  <c r="AH271" i="19" s="1"/>
  <c r="H272" i="19"/>
  <c r="AH272" i="19" s="1"/>
  <c r="H273" i="19"/>
  <c r="AH273" i="19" s="1"/>
  <c r="AI273" i="19" s="1"/>
  <c r="H274" i="19"/>
  <c r="AH274" i="19" s="1"/>
  <c r="AI274" i="19" s="1"/>
  <c r="H275" i="19"/>
  <c r="AH275" i="19" s="1"/>
  <c r="H276" i="19"/>
  <c r="AH276" i="19" s="1"/>
  <c r="H277" i="19"/>
  <c r="AH277" i="19" s="1"/>
  <c r="AI277" i="19" s="1"/>
  <c r="H278" i="19"/>
  <c r="AH278" i="19" s="1"/>
  <c r="AI278" i="19" s="1"/>
  <c r="H279" i="19"/>
  <c r="AH279" i="19" s="1"/>
  <c r="AI279" i="19" s="1"/>
  <c r="H280" i="19"/>
  <c r="AH280" i="19" s="1"/>
  <c r="AI280" i="19" s="1"/>
  <c r="H281" i="19"/>
  <c r="AH281" i="19" s="1"/>
  <c r="H282" i="19"/>
  <c r="AH282" i="19" s="1"/>
  <c r="AI282" i="19" s="1"/>
  <c r="H283" i="19"/>
  <c r="AH283" i="19" s="1"/>
  <c r="H284" i="19"/>
  <c r="AH284" i="19" s="1"/>
  <c r="AI284" i="19" s="1"/>
  <c r="H285" i="19"/>
  <c r="AH285" i="19" s="1"/>
  <c r="AI285" i="19" s="1"/>
  <c r="H286" i="19"/>
  <c r="AH286" i="19" s="1"/>
  <c r="H287" i="19"/>
  <c r="AH287" i="19" s="1"/>
  <c r="H288" i="19"/>
  <c r="AH288" i="19" s="1"/>
  <c r="AI288" i="19" s="1"/>
  <c r="H289" i="19"/>
  <c r="AH289" i="19" s="1"/>
  <c r="AI289" i="19" s="1"/>
  <c r="H290" i="19"/>
  <c r="AH290" i="19" s="1"/>
  <c r="AI290" i="19" s="1"/>
  <c r="H291" i="19"/>
  <c r="AH291" i="19" s="1"/>
  <c r="H145" i="19"/>
  <c r="AH145" i="19" s="1"/>
  <c r="AI145" i="19" s="1"/>
  <c r="AC3" i="19"/>
  <c r="AC4" i="19"/>
  <c r="AC5" i="19"/>
  <c r="AC6" i="19"/>
  <c r="AC7" i="19"/>
  <c r="AC8" i="19"/>
  <c r="AC9" i="19"/>
  <c r="AC10" i="19"/>
  <c r="AC11" i="19"/>
  <c r="AC12" i="19"/>
  <c r="AC13" i="19"/>
  <c r="AC14" i="19"/>
  <c r="AC15" i="19"/>
  <c r="AC16" i="19"/>
  <c r="AC17" i="19"/>
  <c r="AC18" i="19"/>
  <c r="AC19" i="19"/>
  <c r="AC20" i="19"/>
  <c r="AC21" i="19"/>
  <c r="AC22" i="19"/>
  <c r="AC23" i="19"/>
  <c r="AC24" i="19"/>
  <c r="AC25" i="19"/>
  <c r="AC26" i="19"/>
  <c r="AC27" i="19"/>
  <c r="AC28" i="19"/>
  <c r="AC29" i="19"/>
  <c r="AC30" i="19"/>
  <c r="AC31" i="19"/>
  <c r="AC32" i="19"/>
  <c r="AC33" i="19"/>
  <c r="AC34" i="19"/>
  <c r="AC35" i="19"/>
  <c r="AC36" i="19"/>
  <c r="AC37" i="19"/>
  <c r="AC38" i="19"/>
  <c r="AC39" i="19"/>
  <c r="AC40" i="19"/>
  <c r="AC41" i="19"/>
  <c r="AC42" i="19"/>
  <c r="AC43" i="19"/>
  <c r="AC44" i="19"/>
  <c r="AC45" i="19"/>
  <c r="AC46" i="19"/>
  <c r="AC47" i="19"/>
  <c r="AC48" i="19"/>
  <c r="AC49" i="19"/>
  <c r="AC50" i="19"/>
  <c r="AC51" i="19"/>
  <c r="AC52" i="19"/>
  <c r="AC53" i="19"/>
  <c r="AC54" i="19"/>
  <c r="AC55" i="19"/>
  <c r="AC56" i="19"/>
  <c r="AC57" i="19"/>
  <c r="AC58" i="19"/>
  <c r="AC59" i="19"/>
  <c r="AC60" i="19"/>
  <c r="AC61" i="19"/>
  <c r="AC62" i="19"/>
  <c r="AC63" i="19"/>
  <c r="AC64" i="19"/>
  <c r="AC65" i="19"/>
  <c r="AC66" i="19"/>
  <c r="AC67" i="19"/>
  <c r="AC68" i="19"/>
  <c r="AC69" i="19"/>
  <c r="AC70" i="19"/>
  <c r="AC71" i="19"/>
  <c r="AC72" i="19"/>
  <c r="AC73" i="19"/>
  <c r="AC74" i="19"/>
  <c r="AC75" i="19"/>
  <c r="AC76" i="19"/>
  <c r="AC77" i="19"/>
  <c r="AC78" i="19"/>
  <c r="AC79" i="19"/>
  <c r="AC80" i="19"/>
  <c r="AC81" i="19"/>
  <c r="AC82" i="19"/>
  <c r="AC83" i="19"/>
  <c r="AC84" i="19"/>
  <c r="AC85" i="19"/>
  <c r="AC86" i="19"/>
  <c r="AC87" i="19"/>
  <c r="AC88" i="19"/>
  <c r="AC89" i="19"/>
  <c r="AC90" i="19"/>
  <c r="AC91" i="19"/>
  <c r="AC92" i="19"/>
  <c r="AC93" i="19"/>
  <c r="AC94" i="19"/>
  <c r="AC95" i="19"/>
  <c r="AC96" i="19"/>
  <c r="AC97" i="19"/>
  <c r="AC98" i="19"/>
  <c r="AC99" i="19"/>
  <c r="AC100" i="19"/>
  <c r="AC101" i="19"/>
  <c r="AC102" i="19"/>
  <c r="AC103" i="19"/>
  <c r="AC104" i="19"/>
  <c r="AC105" i="19"/>
  <c r="AC106" i="19"/>
  <c r="AC107" i="19"/>
  <c r="AC108" i="19"/>
  <c r="AC109" i="19"/>
  <c r="AC110" i="19"/>
  <c r="AC111" i="19"/>
  <c r="AC112" i="19"/>
  <c r="AC113" i="19"/>
  <c r="AC114" i="19"/>
  <c r="AC115" i="19"/>
  <c r="AC116" i="19"/>
  <c r="AC117" i="19"/>
  <c r="AC118" i="19"/>
  <c r="AC119" i="19"/>
  <c r="AC120" i="19"/>
  <c r="AC121" i="19"/>
  <c r="AC122" i="19"/>
  <c r="AC123" i="19"/>
  <c r="AC124" i="19"/>
  <c r="AC125" i="19"/>
  <c r="AC126" i="19"/>
  <c r="AC127" i="19"/>
  <c r="AC128" i="19"/>
  <c r="AC129" i="19"/>
  <c r="AC130" i="19"/>
  <c r="AC131" i="19"/>
  <c r="AC132" i="19"/>
  <c r="AC133" i="19"/>
  <c r="AC134" i="19"/>
  <c r="AC135" i="19"/>
  <c r="AC136" i="19"/>
  <c r="AC137" i="19"/>
  <c r="AC138" i="19"/>
  <c r="AC139" i="19"/>
  <c r="AC140" i="19"/>
  <c r="AC141" i="19"/>
  <c r="AC142" i="19"/>
  <c r="AC143" i="19"/>
  <c r="AC144" i="19"/>
  <c r="AC145" i="19"/>
  <c r="AC147" i="19"/>
  <c r="AC148" i="19"/>
  <c r="AC149" i="19"/>
  <c r="AC150" i="19"/>
  <c r="AC151" i="19"/>
  <c r="AC152" i="19"/>
  <c r="AC153" i="19"/>
  <c r="AC154" i="19"/>
  <c r="AC155" i="19"/>
  <c r="AC156" i="19"/>
  <c r="AC157" i="19"/>
  <c r="AC158" i="19"/>
  <c r="AC159" i="19"/>
  <c r="AC160" i="19"/>
  <c r="AC161" i="19"/>
  <c r="AC162" i="19"/>
  <c r="AC163" i="19"/>
  <c r="AC164" i="19"/>
  <c r="AC165" i="19"/>
  <c r="AC166" i="19"/>
  <c r="AC167" i="19"/>
  <c r="AC168" i="19"/>
  <c r="AC169" i="19"/>
  <c r="AC170" i="19"/>
  <c r="AC171" i="19"/>
  <c r="AC172" i="19"/>
  <c r="AC173" i="19"/>
  <c r="AC174" i="19"/>
  <c r="AC175" i="19"/>
  <c r="AC176" i="19"/>
  <c r="AC177" i="19"/>
  <c r="AC178" i="19"/>
  <c r="AC179" i="19"/>
  <c r="AC180" i="19"/>
  <c r="AC181" i="19"/>
  <c r="AC182" i="19"/>
  <c r="AC183" i="19"/>
  <c r="AC184" i="19"/>
  <c r="AC185" i="19"/>
  <c r="AC186" i="19"/>
  <c r="AC187" i="19"/>
  <c r="AC188" i="19"/>
  <c r="AC189" i="19"/>
  <c r="AC190" i="19"/>
  <c r="AC191" i="19"/>
  <c r="AC192" i="19"/>
  <c r="AC193" i="19"/>
  <c r="AC194" i="19"/>
  <c r="AC195" i="19"/>
  <c r="AC196" i="19"/>
  <c r="AC197" i="19"/>
  <c r="AC198" i="19"/>
  <c r="AC199" i="19"/>
  <c r="AC200" i="19"/>
  <c r="AC201" i="19"/>
  <c r="AC202" i="19"/>
  <c r="AC203" i="19"/>
  <c r="AC204" i="19"/>
  <c r="AC205" i="19"/>
  <c r="AC206" i="19"/>
  <c r="AC207" i="19"/>
  <c r="AC208" i="19"/>
  <c r="AC209" i="19"/>
  <c r="AC210" i="19"/>
  <c r="AC211" i="19"/>
  <c r="AC212" i="19"/>
  <c r="AC213" i="19"/>
  <c r="AC214" i="19"/>
  <c r="AC215" i="19"/>
  <c r="AC216" i="19"/>
  <c r="AC217" i="19"/>
  <c r="AC218" i="19"/>
  <c r="AC219" i="19"/>
  <c r="AC220" i="19"/>
  <c r="AC221" i="19"/>
  <c r="AC222" i="19"/>
  <c r="AC223" i="19"/>
  <c r="AC224" i="19"/>
  <c r="AC225" i="19"/>
  <c r="AC226" i="19"/>
  <c r="AC227" i="19"/>
  <c r="AC228" i="19"/>
  <c r="AC229" i="19"/>
  <c r="AC230" i="19"/>
  <c r="AC231" i="19"/>
  <c r="AC232" i="19"/>
  <c r="AC233" i="19"/>
  <c r="AC234" i="19"/>
  <c r="AC235" i="19"/>
  <c r="AC236" i="19"/>
  <c r="AC237" i="19"/>
  <c r="AC238" i="19"/>
  <c r="AC239" i="19"/>
  <c r="AC240" i="19"/>
  <c r="AC241" i="19"/>
  <c r="AC242" i="19"/>
  <c r="AC243" i="19"/>
  <c r="AC244" i="19"/>
  <c r="AC245" i="19"/>
  <c r="AC246" i="19"/>
  <c r="AC247" i="19"/>
  <c r="AC248" i="19"/>
  <c r="AC249" i="19"/>
  <c r="AC250" i="19"/>
  <c r="AC251" i="19"/>
  <c r="AC252" i="19"/>
  <c r="AC253" i="19"/>
  <c r="AC254" i="19"/>
  <c r="AC255" i="19"/>
  <c r="AC256" i="19"/>
  <c r="AC257" i="19"/>
  <c r="AC258" i="19"/>
  <c r="AC259" i="19"/>
  <c r="AC260" i="19"/>
  <c r="AC261" i="19"/>
  <c r="AC262" i="19"/>
  <c r="AC263" i="19"/>
  <c r="AC264" i="19"/>
  <c r="AC265" i="19"/>
  <c r="AC266" i="19"/>
  <c r="AC267" i="19"/>
  <c r="AC268" i="19"/>
  <c r="AC269" i="19"/>
  <c r="AC270" i="19"/>
  <c r="AC271" i="19"/>
  <c r="AC272" i="19"/>
  <c r="AC273" i="19"/>
  <c r="AC274" i="19"/>
  <c r="AC275" i="19"/>
  <c r="AC276" i="19"/>
  <c r="AC277" i="19"/>
  <c r="AC278" i="19"/>
  <c r="AC279" i="19"/>
  <c r="AC280" i="19"/>
  <c r="AC281" i="19"/>
  <c r="AC282" i="19"/>
  <c r="AC283" i="19"/>
  <c r="AC284" i="19"/>
  <c r="AC285" i="19"/>
  <c r="AC286" i="19"/>
  <c r="AC287" i="19"/>
  <c r="AC288" i="19"/>
  <c r="AC289" i="19"/>
  <c r="AC290" i="19"/>
  <c r="AC291" i="19"/>
  <c r="AC146" i="19"/>
  <c r="AI123" i="19" l="1"/>
  <c r="AI91" i="19"/>
  <c r="AI94" i="19"/>
  <c r="AI263" i="19"/>
  <c r="AI246" i="19"/>
  <c r="AI253" i="19"/>
  <c r="AI247" i="19"/>
  <c r="AI286" i="19"/>
  <c r="AI276" i="19"/>
  <c r="AI256" i="19"/>
  <c r="AI275" i="19"/>
  <c r="AI235" i="19"/>
  <c r="AI195" i="19"/>
  <c r="AI175" i="19"/>
  <c r="AI118" i="19"/>
  <c r="AI99" i="19"/>
  <c r="AI79" i="19"/>
  <c r="AI39" i="19"/>
  <c r="AI154" i="19"/>
  <c r="AI213" i="19"/>
  <c r="AI272" i="19"/>
  <c r="AI232" i="19"/>
  <c r="AI152" i="19"/>
  <c r="AI96" i="19"/>
  <c r="AI56" i="19"/>
  <c r="AI226" i="19"/>
  <c r="AI186" i="19"/>
  <c r="AI127" i="19"/>
  <c r="AI110" i="19"/>
  <c r="AI70" i="19"/>
  <c r="AI30" i="19"/>
  <c r="AI206" i="19"/>
  <c r="AI116" i="19"/>
  <c r="AI194" i="19"/>
  <c r="AI134" i="19"/>
  <c r="AI234" i="19"/>
  <c r="AI117" i="19"/>
  <c r="AI193" i="19"/>
  <c r="AI97" i="19"/>
  <c r="AI57" i="19"/>
  <c r="AI17" i="19"/>
  <c r="AI271" i="19"/>
  <c r="AI55" i="19"/>
  <c r="AI174" i="19"/>
  <c r="AI132" i="19"/>
  <c r="AI173" i="19"/>
  <c r="AI36" i="19"/>
  <c r="AI266" i="19"/>
  <c r="AI212" i="19"/>
  <c r="AI172" i="19"/>
  <c r="AI35" i="19"/>
  <c r="AI211" i="19"/>
  <c r="AI171" i="19"/>
  <c r="AI150" i="19"/>
  <c r="AI149" i="19"/>
  <c r="AI13" i="19"/>
  <c r="AI268" i="19"/>
  <c r="AI228" i="19"/>
  <c r="AI148" i="19"/>
  <c r="AI12" i="19"/>
  <c r="AI270" i="19"/>
  <c r="AI11" i="19"/>
  <c r="AI267" i="19"/>
  <c r="AI216" i="19"/>
  <c r="AI119" i="19"/>
  <c r="AI40" i="19"/>
  <c r="AI161" i="19"/>
  <c r="AI181" i="19"/>
  <c r="AI7" i="19"/>
  <c r="AI86" i="19"/>
  <c r="Y112" i="19"/>
  <c r="Y113" i="19"/>
  <c r="Y114" i="19"/>
  <c r="Y116" i="19"/>
  <c r="Y117" i="19"/>
  <c r="Y118" i="19"/>
  <c r="Y119" i="19"/>
  <c r="Y122" i="19"/>
  <c r="Y123" i="19"/>
  <c r="Y126" i="19"/>
  <c r="Y127" i="19"/>
  <c r="Y128" i="19"/>
  <c r="Y129" i="19"/>
  <c r="Y130" i="19"/>
  <c r="Y131" i="19"/>
  <c r="Y132" i="19"/>
  <c r="Y133" i="19"/>
  <c r="Y134" i="19"/>
  <c r="Y135" i="19"/>
  <c r="Y136" i="19"/>
  <c r="Y137" i="19"/>
  <c r="Y138" i="19"/>
  <c r="Y140" i="19"/>
  <c r="Y142" i="19"/>
  <c r="Y144" i="19"/>
  <c r="Y150" i="19"/>
  <c r="Y152" i="19"/>
  <c r="Y153" i="19"/>
  <c r="Y154" i="19"/>
  <c r="Y155" i="19"/>
  <c r="Y156" i="19"/>
  <c r="Y158" i="19"/>
  <c r="Y159" i="19"/>
  <c r="Y160" i="19"/>
  <c r="Y161" i="19"/>
  <c r="Y162" i="19"/>
  <c r="Y164" i="19"/>
  <c r="Y165" i="19"/>
  <c r="Y166" i="19"/>
  <c r="Y167" i="19"/>
  <c r="Y168" i="19"/>
  <c r="Y169" i="19"/>
  <c r="Y170" i="19"/>
  <c r="Y171" i="19"/>
  <c r="Y172" i="19"/>
  <c r="Y173" i="19"/>
  <c r="Y174" i="19"/>
  <c r="Y175" i="19"/>
  <c r="Y176" i="19"/>
  <c r="Y177" i="19"/>
  <c r="Y178" i="19"/>
  <c r="Y179" i="19"/>
  <c r="Y180" i="19"/>
  <c r="Y181" i="19"/>
  <c r="Y182" i="19"/>
  <c r="Y183" i="19"/>
  <c r="Y184" i="19"/>
  <c r="Y185" i="19"/>
  <c r="Y186" i="19"/>
  <c r="Y187" i="19"/>
  <c r="Y188" i="19"/>
  <c r="Y189" i="19"/>
  <c r="Y190" i="19"/>
  <c r="Y191" i="19"/>
  <c r="Y192" i="19"/>
  <c r="Y193" i="19"/>
  <c r="Y194" i="19"/>
  <c r="Y195" i="19"/>
  <c r="Y196" i="19"/>
  <c r="Y197" i="19"/>
  <c r="Y198" i="19"/>
  <c r="Y199" i="19"/>
  <c r="Y200" i="19"/>
  <c r="Y201" i="19"/>
  <c r="Y202" i="19"/>
  <c r="Y203" i="19"/>
  <c r="Y204" i="19"/>
  <c r="Y205" i="19"/>
  <c r="Y206" i="19"/>
  <c r="Y207" i="19"/>
  <c r="Y208" i="19"/>
  <c r="Y209" i="19"/>
  <c r="Y210" i="19"/>
  <c r="Y211" i="19"/>
  <c r="Y212" i="19"/>
  <c r="Y213" i="19"/>
  <c r="Y214" i="19"/>
  <c r="Y215" i="19"/>
  <c r="Y216" i="19"/>
  <c r="Y218" i="19"/>
  <c r="Y219" i="19"/>
  <c r="Y220" i="19"/>
  <c r="Y221" i="19"/>
  <c r="Y222" i="19"/>
  <c r="Y223" i="19"/>
  <c r="Y225" i="19"/>
  <c r="Y227" i="19"/>
  <c r="Y228" i="19"/>
  <c r="Y229" i="19"/>
  <c r="Y230" i="19"/>
  <c r="Y232" i="19"/>
  <c r="Y233" i="19"/>
  <c r="Y235" i="19"/>
  <c r="Y236" i="19"/>
  <c r="Y238" i="19"/>
  <c r="Y239" i="19"/>
  <c r="Y240" i="19"/>
  <c r="Y241" i="19"/>
  <c r="Y243" i="19"/>
  <c r="Y244" i="19"/>
  <c r="Y245" i="19"/>
  <c r="Y247" i="19"/>
  <c r="Y248" i="19"/>
  <c r="Y249" i="19"/>
  <c r="Y252" i="19"/>
  <c r="Y253" i="19"/>
  <c r="Y255" i="19"/>
  <c r="Y256" i="19"/>
  <c r="Y258" i="19"/>
  <c r="Y259" i="19"/>
  <c r="Y260" i="19"/>
  <c r="Y262" i="19"/>
  <c r="Y265" i="19"/>
  <c r="Y267" i="19"/>
  <c r="Y268" i="19"/>
  <c r="Y270" i="19"/>
  <c r="Y271" i="19"/>
  <c r="Y274" i="19"/>
  <c r="Y277" i="19"/>
  <c r="Y278" i="19"/>
  <c r="Y280" i="19"/>
  <c r="Y281" i="19"/>
  <c r="Y282" i="19"/>
  <c r="Y283" i="19"/>
  <c r="Y284" i="19"/>
  <c r="Y285" i="19"/>
  <c r="Y286" i="19"/>
  <c r="Y289" i="19"/>
  <c r="Y291" i="19"/>
  <c r="Y5" i="19"/>
  <c r="Y6" i="19"/>
  <c r="Y7" i="19"/>
  <c r="Y8" i="19"/>
  <c r="Y9" i="19"/>
  <c r="Y11" i="19"/>
  <c r="Y12" i="19"/>
  <c r="Y13" i="19"/>
  <c r="Y14" i="19"/>
  <c r="Y15" i="19"/>
  <c r="Y16" i="19"/>
  <c r="Y20" i="19"/>
  <c r="Y21" i="19"/>
  <c r="Y22" i="19"/>
  <c r="Y23" i="19"/>
  <c r="Y25" i="19"/>
  <c r="Y27" i="19"/>
  <c r="Y31" i="19"/>
  <c r="Y32" i="19"/>
  <c r="Y33" i="19"/>
  <c r="Y36" i="19"/>
  <c r="Y37" i="19"/>
  <c r="Y39" i="19"/>
  <c r="Y40" i="19"/>
  <c r="Y41" i="19"/>
  <c r="Y43" i="19"/>
  <c r="Y47" i="19"/>
  <c r="Y48" i="19"/>
  <c r="Y49" i="19"/>
  <c r="Y50" i="19"/>
  <c r="Y51" i="19"/>
  <c r="Y52" i="19"/>
  <c r="Y53" i="19"/>
  <c r="Y56" i="19"/>
  <c r="Y57" i="19"/>
  <c r="Y58" i="19"/>
  <c r="Y60" i="19"/>
  <c r="Y61" i="19"/>
  <c r="Y62" i="19"/>
  <c r="Y65" i="19"/>
  <c r="Y66" i="19"/>
  <c r="Y67" i="19"/>
  <c r="Y70" i="19"/>
  <c r="Y71" i="19"/>
  <c r="Y72" i="19"/>
  <c r="Y75" i="19"/>
  <c r="Y76" i="19"/>
  <c r="Y77" i="19"/>
  <c r="Y79" i="19"/>
  <c r="Y82" i="19"/>
  <c r="Y85" i="19"/>
  <c r="Y86" i="19"/>
  <c r="Y87" i="19"/>
  <c r="Y88" i="19"/>
  <c r="Y92" i="19"/>
  <c r="Y93" i="19"/>
  <c r="Y95" i="19"/>
  <c r="Y96" i="19"/>
  <c r="Y97" i="19"/>
  <c r="Y99" i="19"/>
  <c r="Y100" i="19"/>
  <c r="Y104" i="19"/>
  <c r="Y106" i="19"/>
  <c r="Y107" i="19"/>
  <c r="Y109" i="19"/>
  <c r="S100" i="19"/>
  <c r="S101" i="19"/>
  <c r="S102" i="19"/>
  <c r="S103" i="19"/>
  <c r="S104" i="19"/>
  <c r="S105" i="19"/>
  <c r="S106" i="19"/>
  <c r="S107" i="19"/>
  <c r="S108" i="19"/>
  <c r="S109" i="19"/>
  <c r="S110" i="19"/>
  <c r="S111" i="19"/>
  <c r="S112" i="19"/>
  <c r="S113" i="19"/>
  <c r="S114" i="19"/>
  <c r="S115" i="19"/>
  <c r="S116" i="19"/>
  <c r="S117" i="19"/>
  <c r="S118" i="19"/>
  <c r="S119" i="19"/>
  <c r="S120" i="19"/>
  <c r="S121" i="19"/>
  <c r="S122" i="19"/>
  <c r="S123" i="19"/>
  <c r="S124" i="19"/>
  <c r="S125" i="19"/>
  <c r="S126" i="19"/>
  <c r="S127" i="19"/>
  <c r="S128" i="19"/>
  <c r="S129" i="19"/>
  <c r="S130" i="19"/>
  <c r="S131" i="19"/>
  <c r="S132" i="19"/>
  <c r="S133" i="19"/>
  <c r="S134" i="19"/>
  <c r="S135" i="19"/>
  <c r="S136" i="19"/>
  <c r="S137" i="19"/>
  <c r="S138" i="19"/>
  <c r="S139" i="19"/>
  <c r="S140" i="19"/>
  <c r="S141" i="19"/>
  <c r="S142" i="19"/>
  <c r="S143" i="19"/>
  <c r="S144" i="19"/>
  <c r="S145" i="19"/>
  <c r="S146" i="19"/>
  <c r="S147" i="19"/>
  <c r="S148" i="19"/>
  <c r="S149" i="19"/>
  <c r="S150" i="19"/>
  <c r="S151" i="19"/>
  <c r="S152" i="19"/>
  <c r="S153" i="19"/>
  <c r="S154" i="19"/>
  <c r="S155" i="19"/>
  <c r="S156" i="19"/>
  <c r="S157" i="19"/>
  <c r="S158" i="19"/>
  <c r="S159" i="19"/>
  <c r="S160" i="19"/>
  <c r="S161" i="19"/>
  <c r="S162" i="19"/>
  <c r="S163" i="19"/>
  <c r="S164" i="19"/>
  <c r="S165" i="19"/>
  <c r="S166" i="19"/>
  <c r="S167" i="19"/>
  <c r="S168" i="19"/>
  <c r="S169" i="19"/>
  <c r="S170" i="19"/>
  <c r="S171" i="19"/>
  <c r="S172" i="19"/>
  <c r="S173" i="19"/>
  <c r="S174" i="19"/>
  <c r="S175" i="19"/>
  <c r="S176" i="19"/>
  <c r="S177" i="19"/>
  <c r="S178" i="19"/>
  <c r="S179" i="19"/>
  <c r="S180" i="19"/>
  <c r="S181" i="19"/>
  <c r="S182" i="19"/>
  <c r="S183" i="19"/>
  <c r="S184" i="19"/>
  <c r="S185" i="19"/>
  <c r="S186" i="19"/>
  <c r="S187" i="19"/>
  <c r="S188" i="19"/>
  <c r="S189" i="19"/>
  <c r="S190" i="19"/>
  <c r="S191" i="19"/>
  <c r="S192" i="19"/>
  <c r="S193" i="19"/>
  <c r="S194" i="19"/>
  <c r="S195" i="19"/>
  <c r="S196" i="19"/>
  <c r="S197" i="19"/>
  <c r="S198" i="19"/>
  <c r="S199" i="19"/>
  <c r="S200" i="19"/>
  <c r="S201" i="19"/>
  <c r="S202" i="19"/>
  <c r="S203" i="19"/>
  <c r="S204" i="19"/>
  <c r="S205" i="19"/>
  <c r="S206" i="19"/>
  <c r="S207" i="19"/>
  <c r="S208" i="19"/>
  <c r="S209" i="19"/>
  <c r="S210" i="19"/>
  <c r="S211" i="19"/>
  <c r="S212" i="19"/>
  <c r="S213" i="19"/>
  <c r="S214" i="19"/>
  <c r="S215" i="19"/>
  <c r="S216" i="19"/>
  <c r="S217" i="19"/>
  <c r="S218" i="19"/>
  <c r="S219" i="19"/>
  <c r="S220" i="19"/>
  <c r="S221" i="19"/>
  <c r="S222" i="19"/>
  <c r="S223" i="19"/>
  <c r="S224" i="19"/>
  <c r="S225" i="19"/>
  <c r="S226" i="19"/>
  <c r="S227" i="19"/>
  <c r="S228" i="19"/>
  <c r="S229" i="19"/>
  <c r="S230" i="19"/>
  <c r="S231" i="19"/>
  <c r="S232" i="19"/>
  <c r="S233" i="19"/>
  <c r="S234" i="19"/>
  <c r="S235" i="19"/>
  <c r="S236" i="19"/>
  <c r="S237" i="19"/>
  <c r="S238" i="19"/>
  <c r="S239" i="19"/>
  <c r="S240" i="19"/>
  <c r="S241" i="19"/>
  <c r="S242" i="19"/>
  <c r="S243" i="19"/>
  <c r="S244" i="19"/>
  <c r="S245" i="19"/>
  <c r="S246" i="19"/>
  <c r="S247" i="19"/>
  <c r="S248" i="19"/>
  <c r="S249" i="19"/>
  <c r="S250" i="19"/>
  <c r="S251" i="19"/>
  <c r="S252" i="19"/>
  <c r="S253" i="19"/>
  <c r="S254" i="19"/>
  <c r="S255" i="19"/>
  <c r="S256" i="19"/>
  <c r="S257" i="19"/>
  <c r="S258" i="19"/>
  <c r="S259" i="19"/>
  <c r="S260" i="19"/>
  <c r="S261" i="19"/>
  <c r="S262" i="19"/>
  <c r="S263" i="19"/>
  <c r="S264" i="19"/>
  <c r="S265" i="19"/>
  <c r="S266" i="19"/>
  <c r="S267" i="19"/>
  <c r="S268" i="19"/>
  <c r="S269" i="19"/>
  <c r="S270" i="19"/>
  <c r="S271" i="19"/>
  <c r="S272" i="19"/>
  <c r="S273" i="19"/>
  <c r="S274" i="19"/>
  <c r="S275" i="19"/>
  <c r="S276" i="19"/>
  <c r="S277" i="19"/>
  <c r="S278" i="19"/>
  <c r="S279" i="19"/>
  <c r="S280" i="19"/>
  <c r="S281" i="19"/>
  <c r="S282" i="19"/>
  <c r="S283" i="19"/>
  <c r="S284" i="19"/>
  <c r="S285" i="19"/>
  <c r="S286" i="19"/>
  <c r="S287" i="19"/>
  <c r="S288" i="19"/>
  <c r="S289" i="19"/>
  <c r="S290" i="19"/>
  <c r="S291" i="19"/>
  <c r="S3" i="19"/>
  <c r="S4" i="19"/>
  <c r="S5" i="19"/>
  <c r="S6" i="19"/>
  <c r="S7" i="19"/>
  <c r="S8" i="19"/>
  <c r="S9" i="19"/>
  <c r="S10" i="19"/>
  <c r="S11" i="19"/>
  <c r="S12" i="19"/>
  <c r="S13" i="19"/>
  <c r="S14" i="19"/>
  <c r="S15" i="19"/>
  <c r="S16" i="19"/>
  <c r="S17" i="19"/>
  <c r="S18" i="19"/>
  <c r="S19" i="19"/>
  <c r="S20" i="19"/>
  <c r="S21" i="19"/>
  <c r="S22" i="19"/>
  <c r="S23" i="19"/>
  <c r="S24" i="19"/>
  <c r="S25" i="19"/>
  <c r="S26" i="19"/>
  <c r="S27" i="19"/>
  <c r="S28" i="19"/>
  <c r="S29" i="19"/>
  <c r="S30" i="19"/>
  <c r="S31" i="19"/>
  <c r="S32" i="19"/>
  <c r="S33" i="19"/>
  <c r="S34" i="19"/>
  <c r="S35" i="19"/>
  <c r="S36" i="19"/>
  <c r="S37" i="19"/>
  <c r="S38" i="19"/>
  <c r="S39" i="19"/>
  <c r="S40" i="19"/>
  <c r="S41" i="19"/>
  <c r="S42" i="19"/>
  <c r="S43" i="19"/>
  <c r="S44" i="19"/>
  <c r="S45" i="19"/>
  <c r="S46" i="19"/>
  <c r="S47" i="19"/>
  <c r="S48" i="19"/>
  <c r="S49" i="19"/>
  <c r="S50" i="19"/>
  <c r="S51" i="19"/>
  <c r="S52" i="19"/>
  <c r="S53" i="19"/>
  <c r="S54" i="19"/>
  <c r="S55" i="19"/>
  <c r="S56" i="19"/>
  <c r="S57" i="19"/>
  <c r="S58" i="19"/>
  <c r="S59" i="19"/>
  <c r="S60" i="19"/>
  <c r="S61" i="19"/>
  <c r="S62" i="19"/>
  <c r="S63" i="19"/>
  <c r="S64" i="19"/>
  <c r="S65" i="19"/>
  <c r="S66" i="19"/>
  <c r="S67" i="19"/>
  <c r="S68" i="19"/>
  <c r="S69" i="19"/>
  <c r="S70" i="19"/>
  <c r="S71" i="19"/>
  <c r="S72" i="19"/>
  <c r="S73" i="19"/>
  <c r="S74" i="19"/>
  <c r="S75" i="19"/>
  <c r="S76" i="19"/>
  <c r="S77" i="19"/>
  <c r="S78" i="19"/>
  <c r="S79" i="19"/>
  <c r="S80" i="19"/>
  <c r="S81" i="19"/>
  <c r="S82" i="19"/>
  <c r="S83" i="19"/>
  <c r="S84" i="19"/>
  <c r="S85" i="19"/>
  <c r="S86" i="19"/>
  <c r="S87" i="19"/>
  <c r="S88" i="19"/>
  <c r="S89" i="19"/>
  <c r="S90" i="19"/>
  <c r="S91" i="19"/>
  <c r="S92" i="19"/>
  <c r="S93" i="19"/>
  <c r="S94" i="19"/>
  <c r="S95" i="19"/>
  <c r="S96" i="19"/>
  <c r="S97" i="19"/>
  <c r="S98" i="19"/>
  <c r="S99" i="19"/>
  <c r="U4" i="19" l="1"/>
  <c r="U10" i="19"/>
  <c r="U15" i="19"/>
  <c r="U19" i="19"/>
  <c r="U21" i="19"/>
  <c r="U24" i="19"/>
  <c r="U26" i="19"/>
  <c r="U36" i="19"/>
  <c r="U43" i="19"/>
  <c r="U44" i="19"/>
  <c r="U50" i="19"/>
  <c r="U53" i="19"/>
  <c r="U54" i="19"/>
  <c r="U95" i="19"/>
  <c r="U113" i="19"/>
  <c r="U115" i="19"/>
  <c r="U117" i="19"/>
  <c r="U125" i="19"/>
  <c r="U126" i="19"/>
  <c r="U128" i="19"/>
  <c r="U129" i="19"/>
  <c r="U132" i="19"/>
  <c r="U133" i="19"/>
  <c r="U134" i="19"/>
  <c r="U137" i="19"/>
  <c r="U138" i="19"/>
  <c r="U141" i="19"/>
  <c r="U145" i="19"/>
  <c r="U151" i="19"/>
  <c r="U155" i="19"/>
  <c r="U157" i="19"/>
  <c r="U163" i="19"/>
  <c r="U164" i="19"/>
  <c r="U169" i="19"/>
  <c r="U173" i="19"/>
  <c r="U182" i="19"/>
  <c r="U190" i="19"/>
  <c r="U199" i="19"/>
  <c r="U210" i="19"/>
  <c r="U211" i="19"/>
  <c r="U217" i="19"/>
  <c r="U224" i="19"/>
  <c r="U234" i="19"/>
  <c r="U248" i="19"/>
  <c r="U260" i="19"/>
  <c r="U263" i="19"/>
  <c r="U265" i="19"/>
  <c r="U267" i="19"/>
  <c r="U269" i="19"/>
  <c r="U271" i="19"/>
  <c r="U272" i="19"/>
  <c r="U273" i="19"/>
  <c r="U275" i="19"/>
  <c r="U281" i="19"/>
  <c r="U282" i="19"/>
  <c r="U289" i="19"/>
  <c r="U290" i="19"/>
  <c r="U291" i="19"/>
  <c r="A225" i="19"/>
  <c r="C225" i="19"/>
  <c r="D225" i="19"/>
  <c r="E225" i="19"/>
  <c r="I225" i="19"/>
  <c r="J225" i="19" s="1"/>
  <c r="K225" i="19" a="1"/>
  <c r="K225" i="19" s="1"/>
  <c r="L225" i="19" s="1"/>
  <c r="N225" i="19"/>
  <c r="O225" i="19"/>
  <c r="P225" i="19"/>
  <c r="Q225" i="19" s="1"/>
  <c r="U225" i="19"/>
  <c r="T225" i="19"/>
  <c r="W225" i="19"/>
  <c r="X225" i="19"/>
  <c r="Z225" i="19"/>
  <c r="AA225" i="19"/>
  <c r="AB225" i="19" s="1"/>
  <c r="A226" i="19"/>
  <c r="C226" i="19"/>
  <c r="D226" i="19"/>
  <c r="E226" i="19"/>
  <c r="I226" i="19"/>
  <c r="J226" i="19" s="1"/>
  <c r="AG226" i="19" s="1"/>
  <c r="K226" i="19" a="1"/>
  <c r="K226" i="19" s="1"/>
  <c r="L226" i="19" s="1"/>
  <c r="N226" i="19"/>
  <c r="O226" i="19"/>
  <c r="P226" i="19"/>
  <c r="Q226" i="19" s="1"/>
  <c r="U226" i="19"/>
  <c r="T226" i="19"/>
  <c r="W226" i="19"/>
  <c r="X226" i="19"/>
  <c r="Z226" i="19"/>
  <c r="AA226" i="19"/>
  <c r="AB226" i="19" s="1"/>
  <c r="A227" i="19"/>
  <c r="C227" i="19"/>
  <c r="D227" i="19"/>
  <c r="E227" i="19"/>
  <c r="I227" i="19"/>
  <c r="J227" i="19" s="1"/>
  <c r="AG227" i="19" s="1"/>
  <c r="K227" i="19" a="1"/>
  <c r="K227" i="19" s="1"/>
  <c r="L227" i="19" s="1"/>
  <c r="N227" i="19"/>
  <c r="O227" i="19"/>
  <c r="P227" i="19"/>
  <c r="U227" i="19"/>
  <c r="T227" i="19"/>
  <c r="W227" i="19"/>
  <c r="X227" i="19"/>
  <c r="Z227" i="19"/>
  <c r="AA227" i="19"/>
  <c r="AB227" i="19" s="1"/>
  <c r="A228" i="19"/>
  <c r="C228" i="19"/>
  <c r="D228" i="19"/>
  <c r="E228" i="19"/>
  <c r="I228" i="19"/>
  <c r="J228" i="19" s="1"/>
  <c r="AG228" i="19" s="1"/>
  <c r="K228" i="19" a="1"/>
  <c r="K228" i="19" s="1"/>
  <c r="L228" i="19" s="1"/>
  <c r="N228" i="19"/>
  <c r="O228" i="19"/>
  <c r="P228" i="19"/>
  <c r="U228" i="19"/>
  <c r="T228" i="19"/>
  <c r="W228" i="19"/>
  <c r="X228" i="19"/>
  <c r="Z228" i="19"/>
  <c r="AA228" i="19"/>
  <c r="AB228" i="19" s="1"/>
  <c r="A229" i="19"/>
  <c r="C229" i="19"/>
  <c r="D229" i="19"/>
  <c r="E229" i="19"/>
  <c r="I229" i="19"/>
  <c r="J229" i="19" s="1"/>
  <c r="K229" i="19" a="1"/>
  <c r="K229" i="19" s="1"/>
  <c r="L229" i="19" s="1"/>
  <c r="N229" i="19"/>
  <c r="O229" i="19"/>
  <c r="P229" i="19"/>
  <c r="U229" i="19"/>
  <c r="T229" i="19"/>
  <c r="W229" i="19"/>
  <c r="X229" i="19"/>
  <c r="Z229" i="19"/>
  <c r="AA229" i="19"/>
  <c r="AB229" i="19" s="1"/>
  <c r="A230" i="19"/>
  <c r="C230" i="19"/>
  <c r="D230" i="19"/>
  <c r="E230" i="19"/>
  <c r="I230" i="19"/>
  <c r="J230" i="19" s="1"/>
  <c r="K230" i="19" a="1"/>
  <c r="K230" i="19" s="1"/>
  <c r="L230" i="19" s="1"/>
  <c r="N230" i="19"/>
  <c r="O230" i="19"/>
  <c r="P230" i="19"/>
  <c r="U230" i="19"/>
  <c r="T230" i="19"/>
  <c r="W230" i="19"/>
  <c r="X230" i="19"/>
  <c r="Z230" i="19"/>
  <c r="AA230" i="19"/>
  <c r="AB230" i="19" s="1"/>
  <c r="A231" i="19"/>
  <c r="C231" i="19"/>
  <c r="D231" i="19"/>
  <c r="E231" i="19"/>
  <c r="I231" i="19"/>
  <c r="J231" i="19" s="1"/>
  <c r="K231" i="19" a="1"/>
  <c r="K231" i="19" s="1"/>
  <c r="L231" i="19" s="1"/>
  <c r="N231" i="19"/>
  <c r="O231" i="19"/>
  <c r="P231" i="19"/>
  <c r="U231" i="19"/>
  <c r="T231" i="19"/>
  <c r="W231" i="19"/>
  <c r="X231" i="19"/>
  <c r="Z231" i="19"/>
  <c r="AA231" i="19"/>
  <c r="AB231" i="19" s="1"/>
  <c r="A232" i="19"/>
  <c r="C232" i="19"/>
  <c r="D232" i="19"/>
  <c r="E232" i="19"/>
  <c r="I232" i="19"/>
  <c r="J232" i="19" s="1"/>
  <c r="K232" i="19" a="1"/>
  <c r="K232" i="19" s="1"/>
  <c r="L232" i="19" s="1"/>
  <c r="N232" i="19"/>
  <c r="O232" i="19"/>
  <c r="P232" i="19"/>
  <c r="U232" i="19"/>
  <c r="T232" i="19"/>
  <c r="W232" i="19"/>
  <c r="X232" i="19"/>
  <c r="Z232" i="19"/>
  <c r="AA232" i="19"/>
  <c r="AB232" i="19" s="1"/>
  <c r="A233" i="19"/>
  <c r="C233" i="19"/>
  <c r="D233" i="19"/>
  <c r="E233" i="19"/>
  <c r="I233" i="19"/>
  <c r="J233" i="19" s="1"/>
  <c r="AG233" i="19" s="1"/>
  <c r="K233" i="19" a="1"/>
  <c r="K233" i="19" s="1"/>
  <c r="L233" i="19" s="1"/>
  <c r="N233" i="19"/>
  <c r="O233" i="19"/>
  <c r="P233" i="19"/>
  <c r="U233" i="19"/>
  <c r="T233" i="19"/>
  <c r="W233" i="19"/>
  <c r="X233" i="19"/>
  <c r="Z233" i="19"/>
  <c r="AA233" i="19"/>
  <c r="AB233" i="19" s="1"/>
  <c r="A234" i="19"/>
  <c r="C234" i="19"/>
  <c r="D234" i="19"/>
  <c r="E234" i="19"/>
  <c r="I234" i="19"/>
  <c r="J234" i="19" s="1"/>
  <c r="K234" i="19" a="1"/>
  <c r="K234" i="19" s="1"/>
  <c r="L234" i="19" s="1"/>
  <c r="N234" i="19"/>
  <c r="O234" i="19"/>
  <c r="P234" i="19"/>
  <c r="Q234" i="19" s="1"/>
  <c r="T234" i="19"/>
  <c r="W234" i="19"/>
  <c r="X234" i="19"/>
  <c r="Z234" i="19" s="1"/>
  <c r="AA234" i="19"/>
  <c r="AB234" i="19" s="1"/>
  <c r="A235" i="19"/>
  <c r="C235" i="19"/>
  <c r="D235" i="19"/>
  <c r="E235" i="19"/>
  <c r="I235" i="19"/>
  <c r="J235" i="19" s="1"/>
  <c r="K235" i="19" a="1"/>
  <c r="K235" i="19" s="1"/>
  <c r="L235" i="19" s="1"/>
  <c r="N235" i="19"/>
  <c r="O235" i="19"/>
  <c r="P235" i="19"/>
  <c r="Q235" i="19" s="1"/>
  <c r="U235" i="19"/>
  <c r="T235" i="19"/>
  <c r="W235" i="19"/>
  <c r="X235" i="19"/>
  <c r="Z235" i="19"/>
  <c r="AA235" i="19"/>
  <c r="AB235" i="19" s="1"/>
  <c r="A236" i="19"/>
  <c r="C236" i="19"/>
  <c r="D236" i="19"/>
  <c r="E236" i="19"/>
  <c r="I236" i="19"/>
  <c r="J236" i="19" s="1"/>
  <c r="AG236" i="19" s="1"/>
  <c r="K236" i="19" a="1"/>
  <c r="K236" i="19" s="1"/>
  <c r="L236" i="19" s="1"/>
  <c r="N236" i="19"/>
  <c r="O236" i="19"/>
  <c r="P236" i="19"/>
  <c r="U236" i="19"/>
  <c r="T236" i="19"/>
  <c r="W236" i="19"/>
  <c r="X236" i="19"/>
  <c r="Z236" i="19"/>
  <c r="AA236" i="19"/>
  <c r="AB236" i="19" s="1"/>
  <c r="A237" i="19"/>
  <c r="C237" i="19"/>
  <c r="D237" i="19"/>
  <c r="E237" i="19"/>
  <c r="I237" i="19"/>
  <c r="J237" i="19" s="1"/>
  <c r="K237" i="19" a="1"/>
  <c r="K237" i="19" s="1"/>
  <c r="L237" i="19" s="1"/>
  <c r="N237" i="19"/>
  <c r="O237" i="19"/>
  <c r="P237" i="19"/>
  <c r="Q237" i="19" s="1"/>
  <c r="U237" i="19"/>
  <c r="T237" i="19"/>
  <c r="W237" i="19"/>
  <c r="X237" i="19"/>
  <c r="Z237" i="19"/>
  <c r="AA237" i="19"/>
  <c r="AB237" i="19" s="1"/>
  <c r="A238" i="19"/>
  <c r="C238" i="19"/>
  <c r="D238" i="19"/>
  <c r="E238" i="19"/>
  <c r="I238" i="19"/>
  <c r="J238" i="19" s="1"/>
  <c r="K238" i="19" a="1"/>
  <c r="K238" i="19" s="1"/>
  <c r="L238" i="19" s="1"/>
  <c r="N238" i="19"/>
  <c r="O238" i="19"/>
  <c r="P238" i="19"/>
  <c r="U238" i="19"/>
  <c r="T238" i="19"/>
  <c r="W238" i="19"/>
  <c r="X238" i="19"/>
  <c r="Z238" i="19"/>
  <c r="AA238" i="19"/>
  <c r="AB238" i="19" s="1"/>
  <c r="A239" i="19"/>
  <c r="C239" i="19"/>
  <c r="D239" i="19"/>
  <c r="E239" i="19"/>
  <c r="I239" i="19"/>
  <c r="J239" i="19" s="1"/>
  <c r="AG239" i="19" s="1"/>
  <c r="K239" i="19" a="1"/>
  <c r="K239" i="19" s="1"/>
  <c r="N239" i="19"/>
  <c r="O239" i="19"/>
  <c r="P239" i="19"/>
  <c r="Q239" i="19" s="1"/>
  <c r="U239" i="19"/>
  <c r="T239" i="19"/>
  <c r="W239" i="19"/>
  <c r="X239" i="19"/>
  <c r="Z239" i="19"/>
  <c r="AA239" i="19"/>
  <c r="AB239" i="19" s="1"/>
  <c r="A240" i="19"/>
  <c r="C240" i="19"/>
  <c r="D240" i="19"/>
  <c r="E240" i="19"/>
  <c r="I240" i="19"/>
  <c r="J240" i="19" s="1"/>
  <c r="K240" i="19" a="1"/>
  <c r="K240" i="19" s="1"/>
  <c r="N240" i="19"/>
  <c r="O240" i="19"/>
  <c r="P240" i="19"/>
  <c r="Q240" i="19" s="1"/>
  <c r="U240" i="19"/>
  <c r="T240" i="19"/>
  <c r="W240" i="19"/>
  <c r="X240" i="19"/>
  <c r="Z240" i="19"/>
  <c r="AA240" i="19"/>
  <c r="AB240" i="19" s="1"/>
  <c r="A241" i="19"/>
  <c r="C241" i="19"/>
  <c r="D241" i="19"/>
  <c r="E241" i="19"/>
  <c r="I241" i="19"/>
  <c r="J241" i="19" s="1"/>
  <c r="AG241" i="19" s="1"/>
  <c r="K241" i="19" a="1"/>
  <c r="K241" i="19" s="1"/>
  <c r="L241" i="19" s="1"/>
  <c r="N241" i="19"/>
  <c r="O241" i="19"/>
  <c r="P241" i="19"/>
  <c r="Q241" i="19" s="1"/>
  <c r="U241" i="19"/>
  <c r="T241" i="19"/>
  <c r="W241" i="19"/>
  <c r="X241" i="19"/>
  <c r="Z241" i="19"/>
  <c r="AA241" i="19"/>
  <c r="AB241" i="19" s="1"/>
  <c r="A242" i="19"/>
  <c r="C242" i="19"/>
  <c r="D242" i="19"/>
  <c r="E242" i="19"/>
  <c r="I242" i="19"/>
  <c r="J242" i="19" s="1"/>
  <c r="K242" i="19" a="1"/>
  <c r="K242" i="19" s="1"/>
  <c r="L242" i="19" s="1"/>
  <c r="N242" i="19"/>
  <c r="O242" i="19"/>
  <c r="P242" i="19"/>
  <c r="Q242" i="19" s="1"/>
  <c r="U242" i="19"/>
  <c r="T242" i="19"/>
  <c r="W242" i="19"/>
  <c r="X242" i="19"/>
  <c r="Z242" i="19" s="1"/>
  <c r="AA242" i="19"/>
  <c r="AB242" i="19" s="1"/>
  <c r="A243" i="19"/>
  <c r="C243" i="19"/>
  <c r="D243" i="19"/>
  <c r="E243" i="19"/>
  <c r="I243" i="19"/>
  <c r="J243" i="19" s="1"/>
  <c r="AG243" i="19" s="1"/>
  <c r="K243" i="19" a="1"/>
  <c r="K243" i="19" s="1"/>
  <c r="L243" i="19" s="1"/>
  <c r="N243" i="19"/>
  <c r="O243" i="19"/>
  <c r="P243" i="19"/>
  <c r="Q243" i="19" s="1"/>
  <c r="U243" i="19"/>
  <c r="T243" i="19"/>
  <c r="W243" i="19"/>
  <c r="X243" i="19"/>
  <c r="Z243" i="19"/>
  <c r="AA243" i="19"/>
  <c r="AB243" i="19" s="1"/>
  <c r="A244" i="19"/>
  <c r="C244" i="19"/>
  <c r="D244" i="19"/>
  <c r="E244" i="19"/>
  <c r="I244" i="19"/>
  <c r="J244" i="19"/>
  <c r="AG244" i="19" s="1"/>
  <c r="K244" i="19" a="1"/>
  <c r="K244" i="19" s="1"/>
  <c r="L244" i="19" s="1"/>
  <c r="N244" i="19"/>
  <c r="O244" i="19"/>
  <c r="P244" i="19"/>
  <c r="Q244" i="19" s="1"/>
  <c r="U244" i="19"/>
  <c r="T244" i="19"/>
  <c r="W244" i="19"/>
  <c r="X244" i="19"/>
  <c r="Z244" i="19"/>
  <c r="AA244" i="19"/>
  <c r="AB244" i="19" s="1"/>
  <c r="A245" i="19"/>
  <c r="C245" i="19"/>
  <c r="D245" i="19"/>
  <c r="E245" i="19"/>
  <c r="I245" i="19"/>
  <c r="J245" i="19" s="1"/>
  <c r="K245" i="19" a="1"/>
  <c r="K245" i="19" s="1"/>
  <c r="L245" i="19" s="1"/>
  <c r="N245" i="19"/>
  <c r="O245" i="19"/>
  <c r="P245" i="19"/>
  <c r="U245" i="19"/>
  <c r="T245" i="19"/>
  <c r="W245" i="19"/>
  <c r="X245" i="19"/>
  <c r="Z245" i="19"/>
  <c r="AA245" i="19"/>
  <c r="AB245" i="19" s="1"/>
  <c r="A246" i="19"/>
  <c r="C246" i="19"/>
  <c r="D246" i="19"/>
  <c r="E246" i="19"/>
  <c r="I246" i="19"/>
  <c r="J246" i="19" s="1"/>
  <c r="AG246" i="19" s="1"/>
  <c r="K246" i="19" a="1"/>
  <c r="K246" i="19" s="1"/>
  <c r="N246" i="19"/>
  <c r="O246" i="19"/>
  <c r="P246" i="19"/>
  <c r="U246" i="19"/>
  <c r="T246" i="19"/>
  <c r="W246" i="19"/>
  <c r="X246" i="19"/>
  <c r="Z246" i="19"/>
  <c r="AA246" i="19"/>
  <c r="AB246" i="19" s="1"/>
  <c r="A247" i="19"/>
  <c r="C247" i="19"/>
  <c r="D247" i="19"/>
  <c r="E247" i="19"/>
  <c r="I247" i="19"/>
  <c r="J247" i="19" s="1"/>
  <c r="K247" i="19" a="1"/>
  <c r="K247" i="19" s="1"/>
  <c r="L247" i="19" s="1"/>
  <c r="N247" i="19"/>
  <c r="O247" i="19"/>
  <c r="P247" i="19"/>
  <c r="U247" i="19"/>
  <c r="T247" i="19"/>
  <c r="W247" i="19"/>
  <c r="X247" i="19"/>
  <c r="Z247" i="19"/>
  <c r="AA247" i="19"/>
  <c r="AB247" i="19" s="1"/>
  <c r="A248" i="19"/>
  <c r="C248" i="19"/>
  <c r="D248" i="19"/>
  <c r="E248" i="19"/>
  <c r="I248" i="19"/>
  <c r="J248" i="19" s="1"/>
  <c r="K248" i="19" a="1"/>
  <c r="K248" i="19" s="1"/>
  <c r="L248" i="19" s="1"/>
  <c r="N248" i="19"/>
  <c r="O248" i="19"/>
  <c r="P248" i="19"/>
  <c r="Q248" i="19" s="1"/>
  <c r="V248" i="19"/>
  <c r="T248" i="19"/>
  <c r="W248" i="19"/>
  <c r="X248" i="19"/>
  <c r="Z248" i="19"/>
  <c r="AA248" i="19"/>
  <c r="AB248" i="19" s="1"/>
  <c r="A249" i="19"/>
  <c r="C249" i="19"/>
  <c r="D249" i="19"/>
  <c r="E249" i="19"/>
  <c r="I249" i="19"/>
  <c r="J249" i="19" s="1"/>
  <c r="K249" i="19" a="1"/>
  <c r="K249" i="19" s="1"/>
  <c r="L249" i="19" s="1"/>
  <c r="N249" i="19"/>
  <c r="O249" i="19"/>
  <c r="P249" i="19"/>
  <c r="U249" i="19"/>
  <c r="T249" i="19"/>
  <c r="W249" i="19"/>
  <c r="X249" i="19"/>
  <c r="Z249" i="19"/>
  <c r="AA249" i="19"/>
  <c r="AB249" i="19" s="1"/>
  <c r="A250" i="19"/>
  <c r="C250" i="19"/>
  <c r="D250" i="19"/>
  <c r="E250" i="19"/>
  <c r="I250" i="19"/>
  <c r="J250" i="19" s="1"/>
  <c r="K250" i="19" a="1"/>
  <c r="K250" i="19" s="1"/>
  <c r="L250" i="19" s="1"/>
  <c r="N250" i="19"/>
  <c r="O250" i="19"/>
  <c r="P250" i="19"/>
  <c r="U250" i="19"/>
  <c r="T250" i="19"/>
  <c r="W250" i="19"/>
  <c r="X250" i="19"/>
  <c r="Z250" i="19"/>
  <c r="AA250" i="19"/>
  <c r="AB250" i="19" s="1"/>
  <c r="A251" i="19"/>
  <c r="C251" i="19"/>
  <c r="D251" i="19"/>
  <c r="E251" i="19"/>
  <c r="I251" i="19"/>
  <c r="J251" i="19" s="1"/>
  <c r="K251" i="19" a="1"/>
  <c r="K251" i="19" s="1"/>
  <c r="L251" i="19" s="1"/>
  <c r="N251" i="19"/>
  <c r="O251" i="19"/>
  <c r="P251" i="19"/>
  <c r="U251" i="19"/>
  <c r="T251" i="19"/>
  <c r="W251" i="19"/>
  <c r="X251" i="19"/>
  <c r="Z251" i="19" s="1"/>
  <c r="AA251" i="19"/>
  <c r="AB251" i="19" s="1"/>
  <c r="A252" i="19"/>
  <c r="C252" i="19"/>
  <c r="D252" i="19"/>
  <c r="E252" i="19"/>
  <c r="I252" i="19"/>
  <c r="J252" i="19" s="1"/>
  <c r="AG252" i="19" s="1"/>
  <c r="K252" i="19" a="1"/>
  <c r="K252" i="19" s="1"/>
  <c r="L252" i="19" s="1"/>
  <c r="N252" i="19"/>
  <c r="O252" i="19"/>
  <c r="P252" i="19"/>
  <c r="U252" i="19"/>
  <c r="T252" i="19"/>
  <c r="W252" i="19"/>
  <c r="X252" i="19"/>
  <c r="Z252" i="19"/>
  <c r="AA252" i="19"/>
  <c r="AB252" i="19" s="1"/>
  <c r="A253" i="19"/>
  <c r="C253" i="19"/>
  <c r="D253" i="19"/>
  <c r="E253" i="19"/>
  <c r="I253" i="19"/>
  <c r="J253" i="19" s="1"/>
  <c r="K253" i="19" a="1"/>
  <c r="K253" i="19" s="1"/>
  <c r="N253" i="19"/>
  <c r="O253" i="19"/>
  <c r="P253" i="19"/>
  <c r="V253" i="19"/>
  <c r="T253" i="19"/>
  <c r="W253" i="19"/>
  <c r="X253" i="19"/>
  <c r="Z253" i="19"/>
  <c r="AA253" i="19"/>
  <c r="AB253" i="19" s="1"/>
  <c r="A254" i="19"/>
  <c r="C254" i="19"/>
  <c r="D254" i="19"/>
  <c r="E254" i="19"/>
  <c r="I254" i="19"/>
  <c r="J254" i="19" s="1"/>
  <c r="AG254" i="19" s="1"/>
  <c r="K254" i="19" a="1"/>
  <c r="K254" i="19" s="1"/>
  <c r="L254" i="19" s="1"/>
  <c r="N254" i="19"/>
  <c r="O254" i="19"/>
  <c r="P254" i="19"/>
  <c r="Q254" i="19" s="1"/>
  <c r="U254" i="19"/>
  <c r="T254" i="19"/>
  <c r="W254" i="19"/>
  <c r="X254" i="19"/>
  <c r="Z254" i="19" s="1"/>
  <c r="AA254" i="19"/>
  <c r="AB254" i="19" s="1"/>
  <c r="A255" i="19"/>
  <c r="C255" i="19"/>
  <c r="D255" i="19"/>
  <c r="E255" i="19"/>
  <c r="I255" i="19"/>
  <c r="J255" i="19" s="1"/>
  <c r="AG255" i="19" s="1"/>
  <c r="K255" i="19" a="1"/>
  <c r="K255" i="19" s="1"/>
  <c r="L255" i="19" s="1"/>
  <c r="N255" i="19"/>
  <c r="O255" i="19"/>
  <c r="P255" i="19"/>
  <c r="Q255" i="19" s="1"/>
  <c r="U255" i="19"/>
  <c r="T255" i="19"/>
  <c r="W255" i="19"/>
  <c r="X255" i="19"/>
  <c r="Z255" i="19"/>
  <c r="AA255" i="19"/>
  <c r="AB255" i="19" s="1"/>
  <c r="A256" i="19"/>
  <c r="C256" i="19"/>
  <c r="D256" i="19"/>
  <c r="E256" i="19"/>
  <c r="I256" i="19"/>
  <c r="J256" i="19" s="1"/>
  <c r="K256" i="19" a="1"/>
  <c r="K256" i="19" s="1"/>
  <c r="L256" i="19" s="1"/>
  <c r="N256" i="19"/>
  <c r="O256" i="19"/>
  <c r="P256" i="19"/>
  <c r="Q256" i="19" s="1"/>
  <c r="U256" i="19"/>
  <c r="T256" i="19"/>
  <c r="W256" i="19"/>
  <c r="X256" i="19"/>
  <c r="Z256" i="19"/>
  <c r="AA256" i="19"/>
  <c r="AB256" i="19" s="1"/>
  <c r="A257" i="19"/>
  <c r="C257" i="19"/>
  <c r="D257" i="19"/>
  <c r="E257" i="19"/>
  <c r="I257" i="19"/>
  <c r="J257" i="19" s="1"/>
  <c r="AG257" i="19" s="1"/>
  <c r="K257" i="19" a="1"/>
  <c r="K257" i="19" s="1"/>
  <c r="L257" i="19" s="1"/>
  <c r="N257" i="19"/>
  <c r="O257" i="19"/>
  <c r="P257" i="19"/>
  <c r="U257" i="19"/>
  <c r="T257" i="19"/>
  <c r="W257" i="19"/>
  <c r="X257" i="19"/>
  <c r="Z257" i="19"/>
  <c r="AA257" i="19"/>
  <c r="AB257" i="19" s="1"/>
  <c r="A258" i="19"/>
  <c r="C258" i="19"/>
  <c r="D258" i="19"/>
  <c r="E258" i="19"/>
  <c r="I258" i="19"/>
  <c r="J258" i="19" s="1"/>
  <c r="AG258" i="19" s="1"/>
  <c r="K258" i="19" a="1"/>
  <c r="K258" i="19" s="1"/>
  <c r="L258" i="19" s="1"/>
  <c r="N258" i="19"/>
  <c r="O258" i="19"/>
  <c r="P258" i="19"/>
  <c r="U258" i="19"/>
  <c r="T258" i="19"/>
  <c r="W258" i="19"/>
  <c r="X258" i="19"/>
  <c r="Z258" i="19"/>
  <c r="AA258" i="19"/>
  <c r="AB258" i="19" s="1"/>
  <c r="A259" i="19"/>
  <c r="C259" i="19"/>
  <c r="D259" i="19"/>
  <c r="E259" i="19"/>
  <c r="I259" i="19"/>
  <c r="J259" i="19" s="1"/>
  <c r="AG259" i="19" s="1"/>
  <c r="K259" i="19" a="1"/>
  <c r="K259" i="19" s="1"/>
  <c r="N259" i="19"/>
  <c r="O259" i="19"/>
  <c r="P259" i="19"/>
  <c r="U259" i="19"/>
  <c r="T259" i="19"/>
  <c r="W259" i="19"/>
  <c r="X259" i="19"/>
  <c r="Z259" i="19"/>
  <c r="AA259" i="19"/>
  <c r="AB259" i="19" s="1"/>
  <c r="A260" i="19"/>
  <c r="C260" i="19"/>
  <c r="D260" i="19"/>
  <c r="E260" i="19"/>
  <c r="I260" i="19"/>
  <c r="J260" i="19"/>
  <c r="AG260" i="19" s="1"/>
  <c r="K260" i="19" a="1"/>
  <c r="K260" i="19" s="1"/>
  <c r="L260" i="19" s="1"/>
  <c r="N260" i="19"/>
  <c r="O260" i="19"/>
  <c r="P260" i="19"/>
  <c r="V260" i="19"/>
  <c r="T260" i="19"/>
  <c r="W260" i="19"/>
  <c r="X260" i="19"/>
  <c r="Z260" i="19"/>
  <c r="AA260" i="19"/>
  <c r="AB260" i="19" s="1"/>
  <c r="A261" i="19"/>
  <c r="C261" i="19"/>
  <c r="D261" i="19"/>
  <c r="E261" i="19"/>
  <c r="I261" i="19"/>
  <c r="J261" i="19" s="1"/>
  <c r="K261" i="19" a="1"/>
  <c r="K261" i="19" s="1"/>
  <c r="L261" i="19" s="1"/>
  <c r="N261" i="19"/>
  <c r="O261" i="19"/>
  <c r="P261" i="19"/>
  <c r="Q261" i="19" s="1"/>
  <c r="U261" i="19"/>
  <c r="T261" i="19"/>
  <c r="W261" i="19"/>
  <c r="X261" i="19"/>
  <c r="Z261" i="19"/>
  <c r="AA261" i="19"/>
  <c r="AB261" i="19" s="1"/>
  <c r="A262" i="19"/>
  <c r="C262" i="19"/>
  <c r="D262" i="19"/>
  <c r="E262" i="19"/>
  <c r="I262" i="19"/>
  <c r="J262" i="19" s="1"/>
  <c r="AG262" i="19" s="1"/>
  <c r="K262" i="19" a="1"/>
  <c r="K262" i="19" s="1"/>
  <c r="L262" i="19" s="1"/>
  <c r="N262" i="19"/>
  <c r="O262" i="19"/>
  <c r="P262" i="19"/>
  <c r="Q262" i="19" s="1"/>
  <c r="U262" i="19"/>
  <c r="T262" i="19"/>
  <c r="W262" i="19"/>
  <c r="X262" i="19"/>
  <c r="Z262" i="19"/>
  <c r="AA262" i="19"/>
  <c r="AB262" i="19" s="1"/>
  <c r="A263" i="19"/>
  <c r="C263" i="19"/>
  <c r="D263" i="19"/>
  <c r="E263" i="19"/>
  <c r="I263" i="19"/>
  <c r="J263" i="19" s="1"/>
  <c r="K263" i="19" a="1"/>
  <c r="K263" i="19" s="1"/>
  <c r="L263" i="19" s="1"/>
  <c r="N263" i="19"/>
  <c r="O263" i="19"/>
  <c r="P263" i="19"/>
  <c r="T263" i="19"/>
  <c r="W263" i="19"/>
  <c r="X263" i="19"/>
  <c r="Z263" i="19" s="1"/>
  <c r="AA263" i="19"/>
  <c r="AB263" i="19" s="1"/>
  <c r="A264" i="19"/>
  <c r="C264" i="19"/>
  <c r="D264" i="19"/>
  <c r="E264" i="19"/>
  <c r="I264" i="19"/>
  <c r="J264" i="19" s="1"/>
  <c r="AG264" i="19" s="1"/>
  <c r="K264" i="19" a="1"/>
  <c r="K264" i="19" s="1"/>
  <c r="L264" i="19" s="1"/>
  <c r="N264" i="19"/>
  <c r="O264" i="19"/>
  <c r="P264" i="19"/>
  <c r="U264" i="19"/>
  <c r="T264" i="19"/>
  <c r="W264" i="19"/>
  <c r="X264" i="19"/>
  <c r="Z264" i="19" s="1"/>
  <c r="AA264" i="19"/>
  <c r="AB264" i="19" s="1"/>
  <c r="A265" i="19"/>
  <c r="C265" i="19"/>
  <c r="D265" i="19"/>
  <c r="E265" i="19"/>
  <c r="I265" i="19"/>
  <c r="J265" i="19" s="1"/>
  <c r="K265" i="19" a="1"/>
  <c r="K265" i="19" s="1"/>
  <c r="L265" i="19" s="1"/>
  <c r="N265" i="19"/>
  <c r="O265" i="19"/>
  <c r="P265" i="19"/>
  <c r="T265" i="19"/>
  <c r="W265" i="19"/>
  <c r="X265" i="19"/>
  <c r="Z265" i="19"/>
  <c r="AA265" i="19"/>
  <c r="AB265" i="19" s="1"/>
  <c r="A266" i="19"/>
  <c r="C266" i="19"/>
  <c r="D266" i="19"/>
  <c r="E266" i="19"/>
  <c r="I266" i="19"/>
  <c r="J266" i="19" s="1"/>
  <c r="AG266" i="19" s="1"/>
  <c r="K266" i="19" a="1"/>
  <c r="K266" i="19" s="1"/>
  <c r="L266" i="19" s="1"/>
  <c r="N266" i="19"/>
  <c r="O266" i="19"/>
  <c r="P266" i="19"/>
  <c r="V266" i="19"/>
  <c r="T266" i="19"/>
  <c r="W266" i="19"/>
  <c r="X266" i="19"/>
  <c r="Z266" i="19" s="1"/>
  <c r="AA266" i="19"/>
  <c r="AB266" i="19" s="1"/>
  <c r="A267" i="19"/>
  <c r="C267" i="19"/>
  <c r="D267" i="19"/>
  <c r="E267" i="19"/>
  <c r="I267" i="19"/>
  <c r="J267" i="19" s="1"/>
  <c r="K267" i="19" a="1"/>
  <c r="K267" i="19" s="1"/>
  <c r="L267" i="19" s="1"/>
  <c r="N267" i="19"/>
  <c r="O267" i="19"/>
  <c r="P267" i="19"/>
  <c r="T267" i="19"/>
  <c r="W267" i="19"/>
  <c r="X267" i="19"/>
  <c r="Z267" i="19"/>
  <c r="AA267" i="19"/>
  <c r="AB267" i="19" s="1"/>
  <c r="A268" i="19"/>
  <c r="C268" i="19"/>
  <c r="D268" i="19"/>
  <c r="E268" i="19"/>
  <c r="I268" i="19"/>
  <c r="J268" i="19" s="1"/>
  <c r="AG268" i="19" s="1"/>
  <c r="K268" i="19" a="1"/>
  <c r="K268" i="19" s="1"/>
  <c r="L268" i="19" s="1"/>
  <c r="N268" i="19"/>
  <c r="O268" i="19"/>
  <c r="P268" i="19"/>
  <c r="T268" i="19"/>
  <c r="W268" i="19"/>
  <c r="X268" i="19"/>
  <c r="Z268" i="19" s="1"/>
  <c r="AA268" i="19"/>
  <c r="AB268" i="19" s="1"/>
  <c r="A269" i="19"/>
  <c r="C269" i="19"/>
  <c r="D269" i="19"/>
  <c r="E269" i="19"/>
  <c r="I269" i="19"/>
  <c r="J269" i="19" s="1"/>
  <c r="K269" i="19" a="1"/>
  <c r="K269" i="19" s="1"/>
  <c r="L269" i="19" s="1"/>
  <c r="N269" i="19"/>
  <c r="O269" i="19"/>
  <c r="P269" i="19"/>
  <c r="T269" i="19"/>
  <c r="W269" i="19"/>
  <c r="X269" i="19"/>
  <c r="Z269" i="19"/>
  <c r="Y269" i="19" s="1"/>
  <c r="AA269" i="19"/>
  <c r="AB269" i="19" s="1"/>
  <c r="A270" i="19"/>
  <c r="C270" i="19"/>
  <c r="D270" i="19"/>
  <c r="E270" i="19"/>
  <c r="I270" i="19"/>
  <c r="J270" i="19" s="1"/>
  <c r="K270" i="19" a="1"/>
  <c r="K270" i="19" s="1"/>
  <c r="L270" i="19" s="1"/>
  <c r="N270" i="19"/>
  <c r="O270" i="19"/>
  <c r="P270" i="19"/>
  <c r="U270" i="19"/>
  <c r="T270" i="19"/>
  <c r="W270" i="19"/>
  <c r="X270" i="19"/>
  <c r="Z270" i="19"/>
  <c r="AA270" i="19"/>
  <c r="AB270" i="19" s="1"/>
  <c r="A271" i="19"/>
  <c r="C271" i="19"/>
  <c r="D271" i="19"/>
  <c r="E271" i="19"/>
  <c r="I271" i="19"/>
  <c r="J271" i="19" s="1"/>
  <c r="K271" i="19" a="1"/>
  <c r="K271" i="19" s="1"/>
  <c r="L271" i="19" s="1"/>
  <c r="N271" i="19"/>
  <c r="O271" i="19"/>
  <c r="P271" i="19"/>
  <c r="Q271" i="19" s="1"/>
  <c r="T271" i="19"/>
  <c r="W271" i="19"/>
  <c r="X271" i="19"/>
  <c r="Z271" i="19"/>
  <c r="AA271" i="19"/>
  <c r="AB271" i="19" s="1"/>
  <c r="A272" i="19"/>
  <c r="C272" i="19"/>
  <c r="D272" i="19"/>
  <c r="E272" i="19"/>
  <c r="I272" i="19"/>
  <c r="J272" i="19" s="1"/>
  <c r="K272" i="19" a="1"/>
  <c r="K272" i="19" s="1"/>
  <c r="L272" i="19" s="1"/>
  <c r="N272" i="19"/>
  <c r="O272" i="19"/>
  <c r="P272" i="19"/>
  <c r="Q272" i="19" s="1"/>
  <c r="T272" i="19"/>
  <c r="W272" i="19"/>
  <c r="X272" i="19"/>
  <c r="Z272" i="19" s="1"/>
  <c r="AA272" i="19"/>
  <c r="AB272" i="19" s="1"/>
  <c r="A273" i="19"/>
  <c r="C273" i="19"/>
  <c r="D273" i="19"/>
  <c r="E273" i="19"/>
  <c r="I273" i="19"/>
  <c r="J273" i="19" s="1"/>
  <c r="K273" i="19" a="1"/>
  <c r="K273" i="19" s="1"/>
  <c r="L273" i="19" s="1"/>
  <c r="N273" i="19"/>
  <c r="O273" i="19"/>
  <c r="P273" i="19"/>
  <c r="Q273" i="19" s="1"/>
  <c r="T273" i="19"/>
  <c r="W273" i="19"/>
  <c r="X273" i="19"/>
  <c r="Z273" i="19" s="1"/>
  <c r="AA273" i="19"/>
  <c r="AB273" i="19" s="1"/>
  <c r="A274" i="19"/>
  <c r="C274" i="19"/>
  <c r="D274" i="19"/>
  <c r="E274" i="19"/>
  <c r="I274" i="19"/>
  <c r="J274" i="19" s="1"/>
  <c r="K274" i="19" a="1"/>
  <c r="K274" i="19" s="1"/>
  <c r="L274" i="19" s="1"/>
  <c r="N274" i="19"/>
  <c r="O274" i="19"/>
  <c r="P274" i="19"/>
  <c r="Q274" i="19" s="1"/>
  <c r="U274" i="19"/>
  <c r="T274" i="19"/>
  <c r="W274" i="19"/>
  <c r="X274" i="19"/>
  <c r="Z274" i="19"/>
  <c r="AA274" i="19"/>
  <c r="AB274" i="19" s="1"/>
  <c r="A275" i="19"/>
  <c r="C275" i="19"/>
  <c r="D275" i="19"/>
  <c r="E275" i="19"/>
  <c r="I275" i="19"/>
  <c r="J275" i="19" s="1"/>
  <c r="K275" i="19" a="1"/>
  <c r="K275" i="19" s="1"/>
  <c r="L275" i="19" s="1"/>
  <c r="N275" i="19"/>
  <c r="O275" i="19"/>
  <c r="P275" i="19"/>
  <c r="Q275" i="19" s="1"/>
  <c r="T275" i="19"/>
  <c r="W275" i="19"/>
  <c r="X275" i="19"/>
  <c r="Z275" i="19"/>
  <c r="AA275" i="19"/>
  <c r="AB275" i="19" s="1"/>
  <c r="A276" i="19"/>
  <c r="C276" i="19"/>
  <c r="D276" i="19"/>
  <c r="E276" i="19"/>
  <c r="I276" i="19"/>
  <c r="J276" i="19" s="1"/>
  <c r="K276" i="19" a="1"/>
  <c r="K276" i="19" s="1"/>
  <c r="L276" i="19" s="1"/>
  <c r="N276" i="19"/>
  <c r="O276" i="19"/>
  <c r="P276" i="19"/>
  <c r="Q276" i="19" s="1"/>
  <c r="U276" i="19"/>
  <c r="T276" i="19"/>
  <c r="W276" i="19"/>
  <c r="X276" i="19"/>
  <c r="Z276" i="19"/>
  <c r="AA276" i="19"/>
  <c r="AB276" i="19" s="1"/>
  <c r="A277" i="19"/>
  <c r="C277" i="19"/>
  <c r="D277" i="19"/>
  <c r="E277" i="19"/>
  <c r="I277" i="19"/>
  <c r="J277" i="19" s="1"/>
  <c r="K277" i="19" a="1"/>
  <c r="K277" i="19" s="1"/>
  <c r="L277" i="19" s="1"/>
  <c r="N277" i="19"/>
  <c r="O277" i="19"/>
  <c r="P277" i="19"/>
  <c r="Q277" i="19" s="1"/>
  <c r="U277" i="19"/>
  <c r="T277" i="19"/>
  <c r="W277" i="19"/>
  <c r="X277" i="19"/>
  <c r="Z277" i="19"/>
  <c r="AA277" i="19"/>
  <c r="AB277" i="19" s="1"/>
  <c r="A278" i="19"/>
  <c r="C278" i="19"/>
  <c r="D278" i="19"/>
  <c r="E278" i="19"/>
  <c r="I278" i="19"/>
  <c r="J278" i="19" s="1"/>
  <c r="AG278" i="19" s="1"/>
  <c r="K278" i="19" a="1"/>
  <c r="K278" i="19" s="1"/>
  <c r="L278" i="19" s="1"/>
  <c r="N278" i="19"/>
  <c r="O278" i="19"/>
  <c r="P278" i="19"/>
  <c r="U278" i="19"/>
  <c r="T278" i="19"/>
  <c r="W278" i="19"/>
  <c r="X278" i="19"/>
  <c r="Z278" i="19"/>
  <c r="AA278" i="19"/>
  <c r="AB278" i="19" s="1"/>
  <c r="A279" i="19"/>
  <c r="C279" i="19"/>
  <c r="D279" i="19"/>
  <c r="E279" i="19"/>
  <c r="I279" i="19"/>
  <c r="J279" i="19" s="1"/>
  <c r="K279" i="19" a="1"/>
  <c r="K279" i="19" s="1"/>
  <c r="L279" i="19" s="1"/>
  <c r="N279" i="19"/>
  <c r="O279" i="19"/>
  <c r="P279" i="19"/>
  <c r="V279" i="19"/>
  <c r="T279" i="19"/>
  <c r="W279" i="19"/>
  <c r="X279" i="19"/>
  <c r="Z279" i="19" s="1"/>
  <c r="AA279" i="19"/>
  <c r="AB279" i="19" s="1"/>
  <c r="A280" i="19"/>
  <c r="C280" i="19"/>
  <c r="D280" i="19"/>
  <c r="E280" i="19"/>
  <c r="I280" i="19"/>
  <c r="J280" i="19" s="1"/>
  <c r="AG280" i="19" s="1"/>
  <c r="K280" i="19" a="1"/>
  <c r="K280" i="19" s="1"/>
  <c r="L280" i="19" s="1"/>
  <c r="N280" i="19"/>
  <c r="O280" i="19"/>
  <c r="P280" i="19"/>
  <c r="U280" i="19"/>
  <c r="T280" i="19"/>
  <c r="W280" i="19"/>
  <c r="X280" i="19"/>
  <c r="Z280" i="19"/>
  <c r="AA280" i="19"/>
  <c r="AB280" i="19" s="1"/>
  <c r="A281" i="19"/>
  <c r="C281" i="19"/>
  <c r="D281" i="19"/>
  <c r="E281" i="19"/>
  <c r="I281" i="19"/>
  <c r="J281" i="19" s="1"/>
  <c r="K281" i="19" a="1"/>
  <c r="K281" i="19" s="1"/>
  <c r="N281" i="19"/>
  <c r="O281" i="19"/>
  <c r="P281" i="19"/>
  <c r="Q281" i="19" s="1"/>
  <c r="T281" i="19"/>
  <c r="W281" i="19"/>
  <c r="X281" i="19"/>
  <c r="Z281" i="19"/>
  <c r="AA281" i="19"/>
  <c r="AB281" i="19" s="1"/>
  <c r="A282" i="19"/>
  <c r="C282" i="19"/>
  <c r="D282" i="19"/>
  <c r="E282" i="19"/>
  <c r="I282" i="19"/>
  <c r="J282" i="19" s="1"/>
  <c r="K282" i="19" a="1"/>
  <c r="K282" i="19" s="1"/>
  <c r="L282" i="19" s="1"/>
  <c r="N282" i="19"/>
  <c r="O282" i="19"/>
  <c r="P282" i="19"/>
  <c r="Q282" i="19" s="1"/>
  <c r="T282" i="19"/>
  <c r="W282" i="19"/>
  <c r="X282" i="19"/>
  <c r="Z282" i="19"/>
  <c r="AA282" i="19"/>
  <c r="AB282" i="19" s="1"/>
  <c r="A283" i="19"/>
  <c r="C283" i="19"/>
  <c r="D283" i="19"/>
  <c r="E283" i="19"/>
  <c r="I283" i="19"/>
  <c r="J283" i="19" s="1"/>
  <c r="AG283" i="19" s="1"/>
  <c r="K283" i="19" a="1"/>
  <c r="K283" i="19" s="1"/>
  <c r="L283" i="19" s="1"/>
  <c r="N283" i="19"/>
  <c r="O283" i="19"/>
  <c r="P283" i="19"/>
  <c r="U283" i="19"/>
  <c r="T283" i="19"/>
  <c r="W283" i="19"/>
  <c r="X283" i="19"/>
  <c r="Z283" i="19"/>
  <c r="AA283" i="19"/>
  <c r="AB283" i="19" s="1"/>
  <c r="A284" i="19"/>
  <c r="C284" i="19"/>
  <c r="D284" i="19"/>
  <c r="E284" i="19"/>
  <c r="I284" i="19"/>
  <c r="J284" i="19" s="1"/>
  <c r="AG284" i="19" s="1"/>
  <c r="K284" i="19" a="1"/>
  <c r="K284" i="19" s="1"/>
  <c r="L284" i="19" s="1"/>
  <c r="N284" i="19"/>
  <c r="O284" i="19"/>
  <c r="P284" i="19"/>
  <c r="U284" i="19"/>
  <c r="T284" i="19"/>
  <c r="W284" i="19"/>
  <c r="X284" i="19"/>
  <c r="Z284" i="19"/>
  <c r="AA284" i="19"/>
  <c r="AB284" i="19" s="1"/>
  <c r="A285" i="19"/>
  <c r="C285" i="19"/>
  <c r="D285" i="19"/>
  <c r="E285" i="19"/>
  <c r="I285" i="19"/>
  <c r="J285" i="19" s="1"/>
  <c r="K285" i="19" a="1"/>
  <c r="K285" i="19" s="1"/>
  <c r="L285" i="19" s="1"/>
  <c r="N285" i="19"/>
  <c r="O285" i="19"/>
  <c r="P285" i="19"/>
  <c r="Q285" i="19" s="1"/>
  <c r="V285" i="19"/>
  <c r="T285" i="19"/>
  <c r="W285" i="19"/>
  <c r="X285" i="19"/>
  <c r="Z285" i="19"/>
  <c r="AA285" i="19"/>
  <c r="AB285" i="19" s="1"/>
  <c r="A286" i="19"/>
  <c r="C286" i="19"/>
  <c r="D286" i="19"/>
  <c r="E286" i="19"/>
  <c r="I286" i="19"/>
  <c r="J286" i="19" s="1"/>
  <c r="K286" i="19" a="1"/>
  <c r="K286" i="19" s="1"/>
  <c r="L286" i="19" s="1"/>
  <c r="N286" i="19"/>
  <c r="O286" i="19"/>
  <c r="P286" i="19"/>
  <c r="V286" i="19"/>
  <c r="T286" i="19"/>
  <c r="W286" i="19"/>
  <c r="X286" i="19"/>
  <c r="Z286" i="19"/>
  <c r="AA286" i="19"/>
  <c r="AB286" i="19" s="1"/>
  <c r="A287" i="19"/>
  <c r="C287" i="19"/>
  <c r="D287" i="19"/>
  <c r="E287" i="19"/>
  <c r="I287" i="19"/>
  <c r="J287" i="19" s="1"/>
  <c r="K287" i="19" a="1"/>
  <c r="K287" i="19" s="1"/>
  <c r="L287" i="19" s="1"/>
  <c r="N287" i="19"/>
  <c r="O287" i="19"/>
  <c r="P287" i="19"/>
  <c r="U287" i="19"/>
  <c r="T287" i="19"/>
  <c r="W287" i="19"/>
  <c r="X287" i="19"/>
  <c r="Z287" i="19" s="1"/>
  <c r="AA287" i="19"/>
  <c r="AB287" i="19" s="1"/>
  <c r="A288" i="19"/>
  <c r="C288" i="19"/>
  <c r="D288" i="19"/>
  <c r="E288" i="19"/>
  <c r="I288" i="19"/>
  <c r="J288" i="19" s="1"/>
  <c r="K288" i="19" a="1"/>
  <c r="K288" i="19" s="1"/>
  <c r="L288" i="19" s="1"/>
  <c r="N288" i="19"/>
  <c r="O288" i="19"/>
  <c r="P288" i="19"/>
  <c r="Q288" i="19" s="1"/>
  <c r="U288" i="19"/>
  <c r="T288" i="19"/>
  <c r="W288" i="19"/>
  <c r="X288" i="19"/>
  <c r="Z288" i="19" s="1"/>
  <c r="AA288" i="19"/>
  <c r="AB288" i="19" s="1"/>
  <c r="A289" i="19"/>
  <c r="C289" i="19"/>
  <c r="D289" i="19"/>
  <c r="E289" i="19"/>
  <c r="I289" i="19"/>
  <c r="J289" i="19" s="1"/>
  <c r="AG289" i="19" s="1"/>
  <c r="K289" i="19" a="1"/>
  <c r="K289" i="19" s="1"/>
  <c r="N289" i="19"/>
  <c r="O289" i="19"/>
  <c r="P289" i="19"/>
  <c r="T289" i="19"/>
  <c r="W289" i="19"/>
  <c r="X289" i="19"/>
  <c r="Z289" i="19"/>
  <c r="AA289" i="19"/>
  <c r="AB289" i="19" s="1"/>
  <c r="A290" i="19"/>
  <c r="C290" i="19"/>
  <c r="D290" i="19"/>
  <c r="E290" i="19"/>
  <c r="I290" i="19"/>
  <c r="J290" i="19" s="1"/>
  <c r="K290" i="19" a="1"/>
  <c r="K290" i="19" s="1"/>
  <c r="L290" i="19" s="1"/>
  <c r="N290" i="19"/>
  <c r="O290" i="19"/>
  <c r="P290" i="19"/>
  <c r="T290" i="19"/>
  <c r="W290" i="19"/>
  <c r="X290" i="19"/>
  <c r="Z290" i="19" s="1"/>
  <c r="AA290" i="19"/>
  <c r="AB290" i="19" s="1"/>
  <c r="A291" i="19"/>
  <c r="C291" i="19"/>
  <c r="D291" i="19"/>
  <c r="E291" i="19"/>
  <c r="I291" i="19"/>
  <c r="J291" i="19" s="1"/>
  <c r="K291" i="19" a="1"/>
  <c r="K291" i="19" s="1"/>
  <c r="L291" i="19" s="1"/>
  <c r="N291" i="19"/>
  <c r="O291" i="19"/>
  <c r="P291" i="19"/>
  <c r="T291" i="19"/>
  <c r="W291" i="19"/>
  <c r="X291" i="19"/>
  <c r="Z291" i="19"/>
  <c r="AA291" i="19"/>
  <c r="AB291" i="19" s="1"/>
  <c r="AR249" i="19" l="1"/>
  <c r="AQ241" i="19"/>
  <c r="AR241" i="19"/>
  <c r="Q251" i="19"/>
  <c r="R251" i="19" s="1" a="1"/>
  <c r="R251" i="19" s="1"/>
  <c r="AF251" i="19" s="1"/>
  <c r="AR286" i="19"/>
  <c r="AR279" i="19"/>
  <c r="AQ266" i="19"/>
  <c r="AR266" i="19"/>
  <c r="Q264" i="19"/>
  <c r="R264" i="19" s="1" a="1"/>
  <c r="R264" i="19" s="1"/>
  <c r="AF264" i="19" s="1"/>
  <c r="AR251" i="19"/>
  <c r="AR247" i="19"/>
  <c r="L240" i="19"/>
  <c r="M240" i="19" s="1" a="1"/>
  <c r="M240" i="19" s="1"/>
  <c r="F240" i="19" s="1"/>
  <c r="AR239" i="19"/>
  <c r="AQ239" i="19"/>
  <c r="AR235" i="19"/>
  <c r="Q233" i="19"/>
  <c r="R233" i="19" s="1" a="1"/>
  <c r="R233" i="19" s="1"/>
  <c r="AF233" i="19" s="1"/>
  <c r="Q229" i="19"/>
  <c r="R229" i="19" s="1" a="1"/>
  <c r="R229" i="19" s="1"/>
  <c r="AF229" i="19" s="1"/>
  <c r="AR276" i="19"/>
  <c r="AR263" i="19"/>
  <c r="AR243" i="19"/>
  <c r="AQ243" i="19"/>
  <c r="AR274" i="19"/>
  <c r="Q270" i="19"/>
  <c r="R270" i="19" s="1" a="1"/>
  <c r="R270" i="19" s="1"/>
  <c r="AF270" i="19" s="1"/>
  <c r="AR259" i="19"/>
  <c r="AQ259" i="19"/>
  <c r="Q289" i="19"/>
  <c r="R289" i="19" s="1" a="1"/>
  <c r="R289" i="19" s="1"/>
  <c r="AF289" i="19" s="1"/>
  <c r="Q278" i="19"/>
  <c r="R278" i="19" s="1" a="1"/>
  <c r="R278" i="19" s="1"/>
  <c r="AF278" i="19" s="1"/>
  <c r="AP278" i="19" s="1"/>
  <c r="AR273" i="19"/>
  <c r="Q253" i="19"/>
  <c r="R253" i="19" s="1" a="1"/>
  <c r="R253" i="19" s="1"/>
  <c r="AF253" i="19" s="1"/>
  <c r="AR232" i="19"/>
  <c r="AQ228" i="19"/>
  <c r="AR228" i="19"/>
  <c r="L246" i="19"/>
  <c r="M246" i="19" s="1" a="1"/>
  <c r="M246" i="19" s="1"/>
  <c r="F246" i="19" s="1"/>
  <c r="AQ278" i="19"/>
  <c r="AR278" i="19"/>
  <c r="AR290" i="19"/>
  <c r="AR269" i="19"/>
  <c r="AR255" i="19"/>
  <c r="AQ255" i="19"/>
  <c r="Q268" i="19"/>
  <c r="R268" i="19" s="1" a="1"/>
  <c r="R268" i="19" s="1"/>
  <c r="AF268" i="19" s="1"/>
  <c r="Q257" i="19"/>
  <c r="R257" i="19" s="1" a="1"/>
  <c r="R257" i="19" s="1"/>
  <c r="AF257" i="19" s="1"/>
  <c r="Q227" i="19"/>
  <c r="R227" i="19" s="1" a="1"/>
  <c r="R227" i="19" s="1"/>
  <c r="AF227" i="19" s="1"/>
  <c r="AR282" i="19"/>
  <c r="AR272" i="19"/>
  <c r="AR258" i="19"/>
  <c r="Q252" i="19"/>
  <c r="R252" i="19" s="1" a="1"/>
  <c r="R252" i="19" s="1"/>
  <c r="AF252" i="19" s="1"/>
  <c r="L281" i="19"/>
  <c r="M281" i="19" s="1" a="1"/>
  <c r="M281" i="19" s="1"/>
  <c r="F281" i="19" s="1"/>
  <c r="AR288" i="19"/>
  <c r="AR245" i="19"/>
  <c r="Q269" i="19"/>
  <c r="R269" i="19" s="1" a="1"/>
  <c r="R269" i="19" s="1"/>
  <c r="AF269" i="19" s="1"/>
  <c r="AR261" i="19"/>
  <c r="Q263" i="19"/>
  <c r="R263" i="19" s="1" a="1"/>
  <c r="R263" i="19" s="1"/>
  <c r="AF263" i="19" s="1"/>
  <c r="AR265" i="19"/>
  <c r="Q259" i="19"/>
  <c r="R259" i="19" s="1" a="1"/>
  <c r="R259" i="19" s="1"/>
  <c r="AR250" i="19"/>
  <c r="Q236" i="19"/>
  <c r="R236" i="19" s="1" a="1"/>
  <c r="R236" i="19" s="1"/>
  <c r="AF236" i="19" s="1"/>
  <c r="AR240" i="19"/>
  <c r="L289" i="19"/>
  <c r="M289" i="19" s="1" a="1"/>
  <c r="M289" i="19" s="1"/>
  <c r="F289" i="19" s="1"/>
  <c r="AQ244" i="19"/>
  <c r="AR244" i="19"/>
  <c r="AQ289" i="19"/>
  <c r="AR289" i="19"/>
  <c r="AR253" i="19"/>
  <c r="AQ268" i="19"/>
  <c r="AR268" i="19"/>
  <c r="Q232" i="19"/>
  <c r="R232" i="19" s="1" a="1"/>
  <c r="R232" i="19" s="1"/>
  <c r="Q228" i="19"/>
  <c r="R228" i="19" s="1" a="1"/>
  <c r="R228" i="19" s="1"/>
  <c r="AF228" i="19" s="1"/>
  <c r="AQ262" i="19"/>
  <c r="AR262" i="19"/>
  <c r="AR231" i="19"/>
  <c r="Q245" i="19"/>
  <c r="R245" i="19" s="1" a="1"/>
  <c r="R245" i="19" s="1"/>
  <c r="AR277" i="19"/>
  <c r="AR267" i="19"/>
  <c r="Q265" i="19"/>
  <c r="R265" i="19" s="1" a="1"/>
  <c r="R265" i="19" s="1"/>
  <c r="AF265" i="19" s="1"/>
  <c r="L253" i="19"/>
  <c r="M253" i="19" s="1" a="1"/>
  <c r="M253" i="19" s="1"/>
  <c r="AR281" i="19"/>
  <c r="AR260" i="19"/>
  <c r="AQ260" i="19"/>
  <c r="AR256" i="19"/>
  <c r="Q250" i="19"/>
  <c r="R250" i="19" s="1" a="1"/>
  <c r="R250" i="19" s="1"/>
  <c r="Q246" i="19"/>
  <c r="R246" i="19" s="1" a="1"/>
  <c r="R246" i="19" s="1"/>
  <c r="AF246" i="19" s="1"/>
  <c r="Q238" i="19"/>
  <c r="R238" i="19" s="1" a="1"/>
  <c r="R238" i="19" s="1"/>
  <c r="AR271" i="19"/>
  <c r="AR237" i="19"/>
  <c r="Q231" i="19"/>
  <c r="R231" i="19" s="1" a="1"/>
  <c r="R231" i="19" s="1"/>
  <c r="Q287" i="19"/>
  <c r="R287" i="19" s="1" a="1"/>
  <c r="R287" i="19" s="1"/>
  <c r="Q283" i="19"/>
  <c r="R283" i="19" s="1" a="1"/>
  <c r="R283" i="19" s="1"/>
  <c r="Q266" i="19"/>
  <c r="R266" i="19" s="1" a="1"/>
  <c r="R266" i="19" s="1"/>
  <c r="AF266" i="19" s="1"/>
  <c r="AR257" i="19"/>
  <c r="AQ257" i="19"/>
  <c r="Q280" i="19"/>
  <c r="R280" i="19" s="1" a="1"/>
  <c r="R280" i="19" s="1"/>
  <c r="AF280" i="19" s="1"/>
  <c r="L239" i="19"/>
  <c r="M239" i="19" s="1" a="1"/>
  <c r="M239" i="19" s="1"/>
  <c r="F239" i="19" s="1"/>
  <c r="Q291" i="19"/>
  <c r="R291" i="19" s="1" a="1"/>
  <c r="R291" i="19" s="1"/>
  <c r="Q284" i="19"/>
  <c r="R284" i="19" s="1" a="1"/>
  <c r="R284" i="19" s="1"/>
  <c r="L259" i="19"/>
  <c r="M259" i="19" s="1" a="1"/>
  <c r="M259" i="19" s="1"/>
  <c r="F259" i="19" s="1"/>
  <c r="Q267" i="19"/>
  <c r="R267" i="19" s="1" a="1"/>
  <c r="R267" i="19" s="1"/>
  <c r="Q260" i="19"/>
  <c r="R260" i="19" s="1" a="1"/>
  <c r="R260" i="19" s="1"/>
  <c r="AR283" i="19"/>
  <c r="AQ283" i="19"/>
  <c r="AQ284" i="19"/>
  <c r="AR284" i="19"/>
  <c r="AR270" i="19"/>
  <c r="AR248" i="19"/>
  <c r="AQ236" i="19"/>
  <c r="AR236" i="19"/>
  <c r="Q230" i="19"/>
  <c r="R230" i="19" s="1" a="1"/>
  <c r="R230" i="19" s="1"/>
  <c r="Q279" i="19"/>
  <c r="R279" i="19" s="1" a="1"/>
  <c r="R279" i="19" s="1"/>
  <c r="AF279" i="19" s="1"/>
  <c r="AQ264" i="19"/>
  <c r="AR264" i="19"/>
  <c r="AQ233" i="19"/>
  <c r="AR233" i="19"/>
  <c r="AR229" i="19"/>
  <c r="AR225" i="19"/>
  <c r="Q247" i="19"/>
  <c r="R247" i="19" s="1" a="1"/>
  <c r="R247" i="19" s="1"/>
  <c r="AQ258" i="19"/>
  <c r="AR234" i="19"/>
  <c r="AR230" i="19"/>
  <c r="AQ226" i="19"/>
  <c r="AR226" i="19"/>
  <c r="AR275" i="19"/>
  <c r="AQ246" i="19"/>
  <c r="AR246" i="19"/>
  <c r="AR242" i="19"/>
  <c r="AR238" i="19"/>
  <c r="AQ254" i="19"/>
  <c r="AR254" i="19"/>
  <c r="AQ227" i="19"/>
  <c r="AR227" i="19"/>
  <c r="AR287" i="19"/>
  <c r="AQ280" i="19"/>
  <c r="AR280" i="19"/>
  <c r="Q249" i="19"/>
  <c r="R249" i="19" s="1" a="1"/>
  <c r="R249" i="19" s="1"/>
  <c r="AF249" i="19" s="1"/>
  <c r="AP249" i="19" s="1"/>
  <c r="AR291" i="19"/>
  <c r="Q286" i="19"/>
  <c r="R286" i="19" s="1" a="1"/>
  <c r="R286" i="19" s="1"/>
  <c r="AQ252" i="19"/>
  <c r="AR252" i="19"/>
  <c r="Q290" i="19"/>
  <c r="R290" i="19" s="1" a="1"/>
  <c r="R290" i="19" s="1"/>
  <c r="AF290" i="19" s="1"/>
  <c r="AR285" i="19"/>
  <c r="Q258" i="19"/>
  <c r="R258" i="19" s="1" a="1"/>
  <c r="R258" i="19" s="1"/>
  <c r="AF258" i="19" s="1"/>
  <c r="AP258" i="19" s="1"/>
  <c r="AS232" i="19"/>
  <c r="AS228" i="19"/>
  <c r="AS244" i="19"/>
  <c r="AS274" i="19"/>
  <c r="AS249" i="19"/>
  <c r="AS267" i="19"/>
  <c r="AS233" i="19"/>
  <c r="AS261" i="19"/>
  <c r="AS235" i="19"/>
  <c r="Y234" i="19"/>
  <c r="Y272" i="19"/>
  <c r="Y290" i="19"/>
  <c r="Y276" i="19"/>
  <c r="Y266" i="19"/>
  <c r="Y251" i="19"/>
  <c r="Y263" i="19"/>
  <c r="Y250" i="19"/>
  <c r="Y246" i="19"/>
  <c r="Y254" i="19"/>
  <c r="Y231" i="19"/>
  <c r="Y287" i="19"/>
  <c r="Y273" i="19"/>
  <c r="Y288" i="19"/>
  <c r="Y275" i="19"/>
  <c r="Y242" i="19"/>
  <c r="Y279" i="19"/>
  <c r="Y264" i="19"/>
  <c r="Y237" i="19"/>
  <c r="Y261" i="19"/>
  <c r="Y257" i="19"/>
  <c r="Y226" i="19"/>
  <c r="AG285" i="19"/>
  <c r="AG286" i="19"/>
  <c r="AG272" i="19"/>
  <c r="AQ272" i="19" s="1"/>
  <c r="AG265" i="19"/>
  <c r="U279" i="19"/>
  <c r="U253" i="19"/>
  <c r="U268" i="19"/>
  <c r="V268" i="19" s="1"/>
  <c r="AG281" i="19"/>
  <c r="U286" i="19"/>
  <c r="U266" i="19"/>
  <c r="U285" i="19"/>
  <c r="AG276" i="19"/>
  <c r="AG287" i="19"/>
  <c r="AG237" i="19"/>
  <c r="AG256" i="19"/>
  <c r="AG253" i="19"/>
  <c r="AG230" i="19"/>
  <c r="AG240" i="19"/>
  <c r="AG291" i="19"/>
  <c r="AG229" i="19"/>
  <c r="AG251" i="19"/>
  <c r="AG235" i="19"/>
  <c r="AG238" i="19"/>
  <c r="AG261" i="19"/>
  <c r="AG273" i="19"/>
  <c r="AG267" i="19"/>
  <c r="AG290" i="19"/>
  <c r="AQ290" i="19" s="1"/>
  <c r="AG234" i="19"/>
  <c r="AG232" i="19"/>
  <c r="AG250" i="19"/>
  <c r="AG249" i="19"/>
  <c r="AQ249" i="19" s="1"/>
  <c r="AG242" i="19"/>
  <c r="AG248" i="19"/>
  <c r="AG247" i="19"/>
  <c r="AG245" i="19"/>
  <c r="AG231" i="19"/>
  <c r="AG275" i="19"/>
  <c r="AG274" i="19"/>
  <c r="AG271" i="19"/>
  <c r="AG270" i="19"/>
  <c r="AG279" i="19"/>
  <c r="AG277" i="19"/>
  <c r="AG269" i="19"/>
  <c r="AG288" i="19"/>
  <c r="AG263" i="19"/>
  <c r="AG282" i="19"/>
  <c r="AG225" i="19"/>
  <c r="V289" i="19"/>
  <c r="V280" i="19"/>
  <c r="V270" i="19"/>
  <c r="V278" i="19"/>
  <c r="V250" i="19"/>
  <c r="V290" i="19"/>
  <c r="V262" i="19"/>
  <c r="R285" i="19" a="1"/>
  <c r="R285" i="19" s="1"/>
  <c r="V259" i="19"/>
  <c r="R261" i="19" a="1"/>
  <c r="R261" i="19" s="1"/>
  <c r="R281" i="19" a="1"/>
  <c r="R281" i="19" s="1"/>
  <c r="R282" i="19" a="1"/>
  <c r="R282" i="19" s="1"/>
  <c r="R248" i="19" a="1"/>
  <c r="R248" i="19" s="1"/>
  <c r="R239" i="19" a="1"/>
  <c r="R239" i="19" s="1"/>
  <c r="R262" i="19" a="1"/>
  <c r="R262" i="19" s="1"/>
  <c r="AF262" i="19" s="1"/>
  <c r="R273" i="19" a="1"/>
  <c r="R273" i="19" s="1"/>
  <c r="AF273" i="19" s="1"/>
  <c r="R272" i="19" a="1"/>
  <c r="R272" i="19" s="1"/>
  <c r="AF272" i="19" s="1"/>
  <c r="R288" i="19" a="1"/>
  <c r="R288" i="19" s="1"/>
  <c r="AF288" i="19" s="1"/>
  <c r="R275" i="19" a="1"/>
  <c r="R275" i="19" s="1"/>
  <c r="R274" i="19" a="1"/>
  <c r="R274" i="19" s="1"/>
  <c r="AF274" i="19" s="1"/>
  <c r="R271" i="19" a="1"/>
  <c r="R271" i="19" s="1"/>
  <c r="R277" i="19" a="1"/>
  <c r="R277" i="19" s="1"/>
  <c r="R276" i="19" a="1"/>
  <c r="R276" i="19" s="1"/>
  <c r="AF276" i="19" s="1"/>
  <c r="R237" i="19" a="1"/>
  <c r="R237" i="19" s="1"/>
  <c r="AF237" i="19" s="1"/>
  <c r="R235" i="19" a="1"/>
  <c r="R235" i="19" s="1"/>
  <c r="AF235" i="19" s="1"/>
  <c r="R234" i="19" a="1"/>
  <c r="R234" i="19" s="1"/>
  <c r="R226" i="19" a="1"/>
  <c r="R226" i="19" s="1"/>
  <c r="R225" i="19" a="1"/>
  <c r="R225" i="19" s="1"/>
  <c r="AF225" i="19" s="1"/>
  <c r="R244" i="19" a="1"/>
  <c r="R244" i="19" s="1"/>
  <c r="R243" i="19" a="1"/>
  <c r="R243" i="19" s="1"/>
  <c r="R242" i="19" a="1"/>
  <c r="R242" i="19" s="1"/>
  <c r="R256" i="19" a="1"/>
  <c r="R256" i="19" s="1"/>
  <c r="R255" i="19" a="1"/>
  <c r="R255" i="19" s="1"/>
  <c r="R254" i="19" a="1"/>
  <c r="R254" i="19" s="1"/>
  <c r="R241" i="19" a="1"/>
  <c r="R241" i="19" s="1"/>
  <c r="R240" i="19" a="1"/>
  <c r="R240" i="19" s="1"/>
  <c r="AF240" i="19" s="1"/>
  <c r="V281" i="19"/>
  <c r="M241" i="19" a="1"/>
  <c r="M241" i="19" s="1"/>
  <c r="F241" i="19" s="1"/>
  <c r="V230" i="19"/>
  <c r="M279" i="19" a="1"/>
  <c r="M279" i="19" s="1"/>
  <c r="AE279" i="19" s="1" a="1"/>
  <c r="AE279" i="19" s="1"/>
  <c r="V273" i="19"/>
  <c r="M285" i="19" a="1"/>
  <c r="M285" i="19" s="1"/>
  <c r="AE285" i="19" s="1" a="1"/>
  <c r="AE285" i="19" s="1"/>
  <c r="M251" i="19" a="1"/>
  <c r="M251" i="19" s="1"/>
  <c r="F251" i="19" s="1"/>
  <c r="M254" i="19" a="1"/>
  <c r="M254" i="19" s="1"/>
  <c r="F254" i="19" s="1"/>
  <c r="M250" i="19" a="1"/>
  <c r="M250" i="19" s="1"/>
  <c r="F250" i="19" s="1"/>
  <c r="M288" i="19" a="1"/>
  <c r="M288" i="19" s="1"/>
  <c r="F288" i="19" s="1"/>
  <c r="M287" i="19" a="1"/>
  <c r="M287" i="19" s="1"/>
  <c r="F287" i="19" s="1"/>
  <c r="M235" i="19" a="1"/>
  <c r="M235" i="19" s="1"/>
  <c r="F235" i="19" s="1"/>
  <c r="M275" i="19" a="1"/>
  <c r="M275" i="19" s="1"/>
  <c r="M274" i="19" a="1"/>
  <c r="M274" i="19" s="1"/>
  <c r="M245" i="19" a="1"/>
  <c r="M245" i="19" s="1"/>
  <c r="F245" i="19" s="1"/>
  <c r="M286" i="19" a="1"/>
  <c r="M286" i="19" s="1"/>
  <c r="F286" i="19" s="1"/>
  <c r="M232" i="19" a="1"/>
  <c r="M232" i="19" s="1"/>
  <c r="F232" i="19" s="1"/>
  <c r="M238" i="19" a="1"/>
  <c r="M238" i="19" s="1"/>
  <c r="F238" i="19" s="1"/>
  <c r="M267" i="19" a="1"/>
  <c r="M267" i="19" s="1"/>
  <c r="F267" i="19" s="1"/>
  <c r="M266" i="19" a="1"/>
  <c r="M266" i="19" s="1"/>
  <c r="M265" i="19" a="1"/>
  <c r="M265" i="19" s="1"/>
  <c r="F265" i="19" s="1"/>
  <c r="M263" i="19" a="1"/>
  <c r="M263" i="19" s="1"/>
  <c r="F263" i="19" s="1"/>
  <c r="M225" i="19" a="1"/>
  <c r="M225" i="19" s="1"/>
  <c r="F225" i="19" s="1"/>
  <c r="M262" i="19" a="1"/>
  <c r="M262" i="19" s="1"/>
  <c r="F262" i="19" s="1"/>
  <c r="V274" i="19"/>
  <c r="V275" i="19"/>
  <c r="V261" i="19"/>
  <c r="V252" i="19"/>
  <c r="V264" i="19"/>
  <c r="V263" i="19"/>
  <c r="M284" i="19" a="1"/>
  <c r="M284" i="19" s="1"/>
  <c r="V282" i="19"/>
  <c r="V291" i="19"/>
  <c r="M270" i="19" a="1"/>
  <c r="M270" i="19" s="1"/>
  <c r="M260" i="19" a="1"/>
  <c r="M260" i="19" s="1"/>
  <c r="AE260" i="19" s="1" a="1"/>
  <c r="AE260" i="19" s="1"/>
  <c r="V277" i="19"/>
  <c r="V247" i="19"/>
  <c r="V284" i="19"/>
  <c r="V287" i="19"/>
  <c r="M264" i="19" a="1"/>
  <c r="M264" i="19" s="1"/>
  <c r="V245" i="19"/>
  <c r="V251" i="19"/>
  <c r="M280" i="19" a="1"/>
  <c r="M280" i="19" s="1"/>
  <c r="M283" i="19" a="1"/>
  <c r="M283" i="19" s="1"/>
  <c r="F283" i="19" s="1"/>
  <c r="V272" i="19"/>
  <c r="M243" i="19" a="1"/>
  <c r="M243" i="19" s="1"/>
  <c r="F243" i="19" s="1"/>
  <c r="AF287" i="19"/>
  <c r="M291" i="19" a="1"/>
  <c r="M291" i="19" s="1"/>
  <c r="F291" i="19" s="1"/>
  <c r="M247" i="19" a="1"/>
  <c r="M247" i="19" s="1"/>
  <c r="M242" i="19" a="1"/>
  <c r="M242" i="19" s="1"/>
  <c r="F242" i="19" s="1"/>
  <c r="M230" i="19" a="1"/>
  <c r="M230" i="19" s="1"/>
  <c r="F230" i="19" s="1"/>
  <c r="M244" i="19" a="1"/>
  <c r="M244" i="19" s="1"/>
  <c r="F244" i="19" s="1"/>
  <c r="M290" i="19" a="1"/>
  <c r="M290" i="19" s="1"/>
  <c r="M249" i="19" a="1"/>
  <c r="M249" i="19" s="1"/>
  <c r="M229" i="19" a="1"/>
  <c r="M229" i="19" s="1"/>
  <c r="M231" i="19" a="1"/>
  <c r="M231" i="19" s="1"/>
  <c r="F231" i="19" s="1"/>
  <c r="M248" i="19" a="1"/>
  <c r="M248" i="19" s="1"/>
  <c r="F248" i="19" s="1"/>
  <c r="M252" i="19" a="1"/>
  <c r="M252" i="19" s="1"/>
  <c r="F252" i="19" s="1"/>
  <c r="M237" i="19" a="1"/>
  <c r="M237" i="19" s="1"/>
  <c r="F237" i="19" s="1"/>
  <c r="M269" i="19" a="1"/>
  <c r="M269" i="19" s="1"/>
  <c r="F269" i="19" s="1"/>
  <c r="M236" i="19" a="1"/>
  <c r="M236" i="19" s="1"/>
  <c r="F236" i="19" s="1"/>
  <c r="M258" i="19" a="1"/>
  <c r="M258" i="19" s="1"/>
  <c r="F258" i="19" s="1"/>
  <c r="M228" i="19" a="1"/>
  <c r="M228" i="19" s="1"/>
  <c r="M268" i="19" a="1"/>
  <c r="M268" i="19" s="1"/>
  <c r="F268" i="19" s="1"/>
  <c r="M234" i="19" a="1"/>
  <c r="M234" i="19" s="1"/>
  <c r="F234" i="19" s="1"/>
  <c r="M278" i="19" a="1"/>
  <c r="M278" i="19" s="1"/>
  <c r="F278" i="19" s="1"/>
  <c r="M273" i="19" a="1"/>
  <c r="M273" i="19" s="1"/>
  <c r="F273" i="19" s="1"/>
  <c r="M227" i="19" a="1"/>
  <c r="M227" i="19" s="1"/>
  <c r="F227" i="19" s="1"/>
  <c r="M257" i="19" a="1"/>
  <c r="M257" i="19" s="1"/>
  <c r="F257" i="19" s="1"/>
  <c r="M233" i="19" a="1"/>
  <c r="M233" i="19" s="1"/>
  <c r="M272" i="19" a="1"/>
  <c r="M272" i="19" s="1"/>
  <c r="M282" i="19" a="1"/>
  <c r="M282" i="19" s="1"/>
  <c r="M277" i="19" a="1"/>
  <c r="M277" i="19" s="1"/>
  <c r="M226" i="19" a="1"/>
  <c r="M226" i="19" s="1"/>
  <c r="F226" i="19" s="1"/>
  <c r="M256" i="19" a="1"/>
  <c r="M256" i="19" s="1"/>
  <c r="F256" i="19" s="1"/>
  <c r="M276" i="19" a="1"/>
  <c r="M276" i="19" s="1"/>
  <c r="M271" i="19" a="1"/>
  <c r="M271" i="19" s="1"/>
  <c r="F271" i="19" s="1"/>
  <c r="M261" i="19" a="1"/>
  <c r="M261" i="19" s="1"/>
  <c r="M255" i="19" a="1"/>
  <c r="M255" i="19" s="1"/>
  <c r="F255" i="19" s="1"/>
  <c r="V241" i="19"/>
  <c r="V265" i="19"/>
  <c r="V228" i="19"/>
  <c r="V232" i="19"/>
  <c r="V283" i="19"/>
  <c r="V231" i="19"/>
  <c r="V236" i="19"/>
  <c r="V249" i="19"/>
  <c r="V243" i="19"/>
  <c r="V267" i="19"/>
  <c r="V256" i="19"/>
  <c r="V226" i="19"/>
  <c r="V288" i="19"/>
  <c r="V242" i="19"/>
  <c r="V237" i="19"/>
  <c r="V271" i="19"/>
  <c r="V234" i="19"/>
  <c r="V257" i="19"/>
  <c r="V258" i="19"/>
  <c r="V240" i="19"/>
  <c r="V254" i="19"/>
  <c r="V229" i="19"/>
  <c r="V227" i="19"/>
  <c r="V255" i="19"/>
  <c r="V239" i="19"/>
  <c r="V276" i="19"/>
  <c r="V269" i="19"/>
  <c r="V246" i="19"/>
  <c r="V235" i="19"/>
  <c r="V244" i="19"/>
  <c r="V233" i="19"/>
  <c r="V238" i="19"/>
  <c r="V225" i="19"/>
  <c r="AQ269" i="19" l="1"/>
  <c r="AP251" i="19"/>
  <c r="AQ286" i="19"/>
  <c r="AP265" i="19"/>
  <c r="AP270" i="19"/>
  <c r="AQ263" i="19"/>
  <c r="AP290" i="19"/>
  <c r="AQ270" i="19"/>
  <c r="AP228" i="19"/>
  <c r="AQ231" i="19"/>
  <c r="AP229" i="19"/>
  <c r="AP279" i="19"/>
  <c r="AQ229" i="19"/>
  <c r="AQ279" i="19"/>
  <c r="AQ285" i="19"/>
  <c r="AP233" i="19"/>
  <c r="AP289" i="19"/>
  <c r="AQ261" i="19"/>
  <c r="AQ230" i="19"/>
  <c r="AP280" i="19"/>
  <c r="AP276" i="19"/>
  <c r="AQ277" i="19"/>
  <c r="AQ234" i="19"/>
  <c r="AP263" i="19"/>
  <c r="AE289" i="19" a="1"/>
  <c r="AE289" i="19" s="1"/>
  <c r="AO289" i="19" s="1"/>
  <c r="AP236" i="19"/>
  <c r="AP252" i="19"/>
  <c r="AQ273" i="19"/>
  <c r="AP272" i="19"/>
  <c r="AQ288" i="19"/>
  <c r="AQ265" i="19"/>
  <c r="AP273" i="19"/>
  <c r="AQ253" i="19"/>
  <c r="AP225" i="19"/>
  <c r="AP246" i="19"/>
  <c r="AP227" i="19"/>
  <c r="AP240" i="19"/>
  <c r="AQ275" i="19"/>
  <c r="AQ256" i="19"/>
  <c r="AQ247" i="19"/>
  <c r="AP269" i="19"/>
  <c r="AQ238" i="19"/>
  <c r="AP257" i="19"/>
  <c r="AP264" i="19"/>
  <c r="AP266" i="19"/>
  <c r="AP262" i="19"/>
  <c r="AQ276" i="19"/>
  <c r="AP268" i="19"/>
  <c r="AP253" i="19"/>
  <c r="F253" i="19"/>
  <c r="AE253" i="19" a="1"/>
  <c r="AE253" i="19" s="1"/>
  <c r="AO253" i="19" s="1"/>
  <c r="AQ274" i="19"/>
  <c r="AQ240" i="19"/>
  <c r="AE239" i="19" a="1"/>
  <c r="AE239" i="19" s="1"/>
  <c r="AO239" i="19" s="1"/>
  <c r="AQ237" i="19"/>
  <c r="AQ287" i="19"/>
  <c r="AP237" i="19"/>
  <c r="AQ250" i="19"/>
  <c r="AQ232" i="19"/>
  <c r="AQ245" i="19"/>
  <c r="AE240" i="19" a="1"/>
  <c r="AE240" i="19" s="1"/>
  <c r="AO240" i="19" s="1"/>
  <c r="AE281" i="19" a="1"/>
  <c r="AE281" i="19" s="1"/>
  <c r="AO281" i="19" s="1"/>
  <c r="AQ271" i="19"/>
  <c r="AQ291" i="19"/>
  <c r="AE259" i="19" a="1"/>
  <c r="AE259" i="19" s="1"/>
  <c r="AO259" i="19" s="1"/>
  <c r="AP235" i="19"/>
  <c r="AQ242" i="19"/>
  <c r="AP274" i="19"/>
  <c r="AQ225" i="19"/>
  <c r="AQ235" i="19"/>
  <c r="AQ282" i="19"/>
  <c r="AQ267" i="19"/>
  <c r="AP288" i="19"/>
  <c r="AE225" i="19" a="1"/>
  <c r="AE225" i="19" s="1"/>
  <c r="AO285" i="19"/>
  <c r="AI257" i="19"/>
  <c r="AE228" i="19" a="1"/>
  <c r="AE228" i="19" s="1"/>
  <c r="AP287" i="19"/>
  <c r="AI287" i="19"/>
  <c r="AI252" i="19"/>
  <c r="AI227" i="19"/>
  <c r="AI251" i="19"/>
  <c r="AQ251" i="19"/>
  <c r="AQ248" i="19"/>
  <c r="AQ281" i="19"/>
  <c r="AS247" i="19"/>
  <c r="AS264" i="19"/>
  <c r="AS246" i="19"/>
  <c r="AS226" i="19"/>
  <c r="AS285" i="19"/>
  <c r="AS269" i="19"/>
  <c r="AS229" i="19"/>
  <c r="AS284" i="19"/>
  <c r="AS238" i="19"/>
  <c r="AS258" i="19"/>
  <c r="AS290" i="19"/>
  <c r="AS289" i="19"/>
  <c r="AS262" i="19"/>
  <c r="AE271" i="19" a="1"/>
  <c r="AE271" i="19" s="1"/>
  <c r="AE230" i="19" a="1"/>
  <c r="AE230" i="19" s="1"/>
  <c r="AO230" i="19" s="1"/>
  <c r="AE231" i="19" a="1"/>
  <c r="AE231" i="19" s="1"/>
  <c r="AE280" i="19" a="1"/>
  <c r="AE280" i="19" s="1"/>
  <c r="AS234" i="19"/>
  <c r="AS275" i="19"/>
  <c r="AE277" i="19" a="1"/>
  <c r="AE277" i="19" s="1"/>
  <c r="AS288" i="19"/>
  <c r="AE266" i="19" a="1"/>
  <c r="AE266" i="19" s="1"/>
  <c r="AO266" i="19" s="1"/>
  <c r="AS286" i="19"/>
  <c r="AS237" i="19"/>
  <c r="AO279" i="19"/>
  <c r="AE274" i="19" a="1"/>
  <c r="AE274" i="19" s="1"/>
  <c r="AO274" i="19" s="1"/>
  <c r="AE282" i="19" a="1"/>
  <c r="AE282" i="19" s="1"/>
  <c r="AE263" i="19" a="1"/>
  <c r="AE263" i="19" s="1"/>
  <c r="AO263" i="19" s="1"/>
  <c r="AE241" i="19" a="1"/>
  <c r="AE241" i="19" s="1"/>
  <c r="AE234" i="19" a="1"/>
  <c r="AE234" i="19" s="1"/>
  <c r="AO234" i="19" s="1"/>
  <c r="AE265" i="19" a="1"/>
  <c r="AE265" i="19" s="1"/>
  <c r="AE242" i="19" a="1"/>
  <c r="AE242" i="19" s="1"/>
  <c r="AE227" i="19" a="1"/>
  <c r="AE227" i="19" s="1"/>
  <c r="AE249" i="19" a="1"/>
  <c r="AE249" i="19" s="1"/>
  <c r="AE290" i="19" a="1"/>
  <c r="AE290" i="19" s="1"/>
  <c r="AE233" i="19" a="1"/>
  <c r="AE233" i="19" s="1"/>
  <c r="AE247" i="19" a="1"/>
  <c r="AE247" i="19" s="1"/>
  <c r="AE256" i="19" a="1"/>
  <c r="AE256" i="19" s="1"/>
  <c r="AO256" i="19" s="1"/>
  <c r="AE287" i="19" a="1"/>
  <c r="AE287" i="19" s="1"/>
  <c r="AO287" i="19" s="1"/>
  <c r="AE273" i="19" a="1"/>
  <c r="AE273" i="19" s="1"/>
  <c r="AE275" i="19" a="1"/>
  <c r="AE275" i="19" s="1"/>
  <c r="AO275" i="19" s="1"/>
  <c r="AE283" i="19" a="1"/>
  <c r="AE283" i="19" s="1"/>
  <c r="AE254" i="19" a="1"/>
  <c r="AE254" i="19" s="1"/>
  <c r="AE232" i="19" a="1"/>
  <c r="AE232" i="19" s="1"/>
  <c r="AE269" i="19" a="1"/>
  <c r="AE269" i="19" s="1"/>
  <c r="AE278" i="19" a="1"/>
  <c r="AE278" i="19" s="1"/>
  <c r="AO278" i="19" s="1"/>
  <c r="AE246" i="19" a="1"/>
  <c r="AE246" i="19" s="1"/>
  <c r="AE276" i="19" a="1"/>
  <c r="AE276" i="19" s="1"/>
  <c r="AE237" i="19" a="1"/>
  <c r="AE237" i="19" s="1"/>
  <c r="AE268" i="19" a="1"/>
  <c r="AE268" i="19" s="1"/>
  <c r="AE257" i="19" a="1"/>
  <c r="AE257" i="19" s="1"/>
  <c r="AE288" i="19" a="1"/>
  <c r="AE288" i="19" s="1"/>
  <c r="AE272" i="19" a="1"/>
  <c r="AE272" i="19" s="1"/>
  <c r="AE255" i="19" a="1"/>
  <c r="AE255" i="19" s="1"/>
  <c r="AE226" i="19" a="1"/>
  <c r="AE226" i="19" s="1"/>
  <c r="AE286" i="19" a="1"/>
  <c r="AE286" i="19" s="1"/>
  <c r="AO286" i="19" s="1"/>
  <c r="AE284" i="19" a="1"/>
  <c r="AE284" i="19" s="1"/>
  <c r="AE270" i="19" a="1"/>
  <c r="AE270" i="19" s="1"/>
  <c r="AE267" i="19" a="1"/>
  <c r="AE267" i="19" s="1"/>
  <c r="AE251" i="19" a="1"/>
  <c r="AE251" i="19" s="1"/>
  <c r="AE229" i="19" a="1"/>
  <c r="AE229" i="19" s="1"/>
  <c r="AE250" i="19" a="1"/>
  <c r="AE250" i="19" s="1"/>
  <c r="AE238" i="19" a="1"/>
  <c r="AE238" i="19" s="1"/>
  <c r="AO238" i="19" s="1"/>
  <c r="AE243" i="19" a="1"/>
  <c r="AE243" i="19" s="1"/>
  <c r="AE264" i="19" a="1"/>
  <c r="AE264" i="19" s="1"/>
  <c r="AO264" i="19" s="1"/>
  <c r="AE236" i="19" a="1"/>
  <c r="AE236" i="19" s="1"/>
  <c r="AE235" i="19" a="1"/>
  <c r="AE235" i="19" s="1"/>
  <c r="AE244" i="19" a="1"/>
  <c r="AE244" i="19" s="1"/>
  <c r="AE248" i="19" a="1"/>
  <c r="AE248" i="19" s="1"/>
  <c r="AE291" i="19" a="1"/>
  <c r="AE291" i="19" s="1"/>
  <c r="AO291" i="19" s="1"/>
  <c r="AE252" i="19" a="1"/>
  <c r="AE252" i="19" s="1"/>
  <c r="AE245" i="19" a="1"/>
  <c r="AE245" i="19" s="1"/>
  <c r="AO245" i="19" s="1"/>
  <c r="AE258" i="19" a="1"/>
  <c r="AE258" i="19" s="1"/>
  <c r="AE261" i="19" a="1"/>
  <c r="AE261" i="19" s="1"/>
  <c r="AO261" i="19" s="1"/>
  <c r="AE262" i="19" a="1"/>
  <c r="AE262" i="19" s="1"/>
  <c r="AO262" i="19" s="1"/>
  <c r="AS282" i="19"/>
  <c r="AS270" i="19"/>
  <c r="AS266" i="19"/>
  <c r="AF248" i="19"/>
  <c r="AP248" i="19" s="1"/>
  <c r="AF255" i="19"/>
  <c r="AF261" i="19"/>
  <c r="AP261" i="19" s="1"/>
  <c r="AF285" i="19"/>
  <c r="AP285" i="19" s="1"/>
  <c r="AF275" i="19"/>
  <c r="AP275" i="19" s="1"/>
  <c r="F285" i="19"/>
  <c r="F279" i="19"/>
  <c r="F266" i="19"/>
  <c r="F275" i="19"/>
  <c r="F274" i="19"/>
  <c r="AF256" i="19"/>
  <c r="AP256" i="19" s="1"/>
  <c r="AF277" i="19"/>
  <c r="AP277" i="19" s="1"/>
  <c r="AF238" i="19"/>
  <c r="AP238" i="19" s="1"/>
  <c r="AF234" i="19"/>
  <c r="AP234" i="19" s="1"/>
  <c r="AF244" i="19"/>
  <c r="AP244" i="19" s="1"/>
  <c r="AF242" i="19"/>
  <c r="AF241" i="19"/>
  <c r="AP241" i="19" s="1"/>
  <c r="AF282" i="19"/>
  <c r="AP282" i="19" s="1"/>
  <c r="AF286" i="19"/>
  <c r="AP286" i="19" s="1"/>
  <c r="AF245" i="19"/>
  <c r="F260" i="19"/>
  <c r="F284" i="19"/>
  <c r="F280" i="19"/>
  <c r="F270" i="19"/>
  <c r="F247" i="19"/>
  <c r="F264" i="19"/>
  <c r="AF226" i="19"/>
  <c r="AP226" i="19" s="1"/>
  <c r="AF283" i="19"/>
  <c r="AF267" i="19"/>
  <c r="AP267" i="19" s="1"/>
  <c r="AF231" i="19"/>
  <c r="AP231" i="19" s="1"/>
  <c r="AF291" i="19"/>
  <c r="AF254" i="19"/>
  <c r="AF247" i="19"/>
  <c r="AP247" i="19" s="1"/>
  <c r="F282" i="19"/>
  <c r="F229" i="19"/>
  <c r="F290" i="19"/>
  <c r="F272" i="19"/>
  <c r="F276" i="19"/>
  <c r="F249" i="19"/>
  <c r="F228" i="19"/>
  <c r="F261" i="19"/>
  <c r="F277" i="19"/>
  <c r="F233" i="19"/>
  <c r="AF250" i="19"/>
  <c r="AP250" i="19" s="1"/>
  <c r="AF281" i="19"/>
  <c r="AP281" i="19" s="1"/>
  <c r="AF260" i="19"/>
  <c r="AF239" i="19"/>
  <c r="AF243" i="19"/>
  <c r="AF259" i="19"/>
  <c r="AF232" i="19"/>
  <c r="AP232" i="19" s="1"/>
  <c r="AF230" i="19"/>
  <c r="AP230" i="19" s="1"/>
  <c r="AF271" i="19"/>
  <c r="AP271" i="19" s="1"/>
  <c r="AF284" i="19"/>
  <c r="AP284" i="19" s="1"/>
  <c r="AI281" i="19" l="1"/>
  <c r="AI248" i="19"/>
  <c r="AP254" i="19"/>
  <c r="AI254" i="19"/>
  <c r="AS254" i="19" s="1"/>
  <c r="AP239" i="19"/>
  <c r="AI239" i="19"/>
  <c r="AP259" i="19"/>
  <c r="AI259" i="19"/>
  <c r="AP243" i="19"/>
  <c r="AI243" i="19"/>
  <c r="AP283" i="19"/>
  <c r="AI283" i="19"/>
  <c r="AP255" i="19"/>
  <c r="AI255" i="19"/>
  <c r="AP260" i="19"/>
  <c r="AI260" i="19"/>
  <c r="AP245" i="19"/>
  <c r="AI245" i="19"/>
  <c r="AP291" i="19"/>
  <c r="AI291" i="19"/>
  <c r="AP242" i="19"/>
  <c r="AI242" i="19"/>
  <c r="AS287" i="19"/>
  <c r="AS280" i="19"/>
  <c r="AS278" i="19"/>
  <c r="AS250" i="19"/>
  <c r="AS279" i="19"/>
  <c r="AS253" i="19"/>
  <c r="AS276" i="19"/>
  <c r="AS236" i="19"/>
  <c r="AS252" i="19"/>
  <c r="AS230" i="19"/>
  <c r="AS273" i="19"/>
  <c r="AS268" i="19"/>
  <c r="AS227" i="19"/>
  <c r="AS272" i="19"/>
  <c r="AS241" i="19"/>
  <c r="AS256" i="19"/>
  <c r="AS277" i="19"/>
  <c r="AS263" i="19"/>
  <c r="AS231" i="19"/>
  <c r="AS225" i="19"/>
  <c r="AS240" i="19"/>
  <c r="AS257" i="19"/>
  <c r="AS271" i="19"/>
  <c r="AS251" i="19"/>
  <c r="AS265" i="19"/>
  <c r="AO244" i="19"/>
  <c r="AO277" i="19"/>
  <c r="AO225" i="19"/>
  <c r="AO268" i="19"/>
  <c r="AO270" i="19"/>
  <c r="AO267" i="19"/>
  <c r="AO233" i="19"/>
  <c r="AO235" i="19"/>
  <c r="AO272" i="19"/>
  <c r="AO276" i="19"/>
  <c r="AO282" i="19"/>
  <c r="AO284" i="19"/>
  <c r="AO258" i="19"/>
  <c r="AO251" i="19"/>
  <c r="AO252" i="19"/>
  <c r="AO248" i="19"/>
  <c r="AO229" i="19"/>
  <c r="AO231" i="19"/>
  <c r="AO280" i="19"/>
  <c r="AO254" i="19"/>
  <c r="AO257" i="19"/>
  <c r="AO271" i="19"/>
  <c r="AO237" i="19"/>
  <c r="AO288" i="19"/>
  <c r="AO260" i="19"/>
  <c r="AO241" i="19"/>
  <c r="AO249" i="19"/>
  <c r="AO273" i="19"/>
  <c r="AO226" i="19"/>
  <c r="AO250" i="19"/>
  <c r="AO246" i="19"/>
  <c r="AO265" i="19"/>
  <c r="AO290" i="19"/>
  <c r="AO227" i="19"/>
  <c r="AO232" i="19"/>
  <c r="AO269" i="19"/>
  <c r="AO255" i="19"/>
  <c r="AO236" i="19"/>
  <c r="AO242" i="19"/>
  <c r="AO283" i="19"/>
  <c r="AO247" i="19"/>
  <c r="AO228" i="19"/>
  <c r="AO243" i="19"/>
  <c r="A4" i="19"/>
  <c r="C4" i="19"/>
  <c r="D4" i="19"/>
  <c r="E4" i="19"/>
  <c r="I4" i="19"/>
  <c r="J4" i="19" s="1"/>
  <c r="AG4" i="19" s="1"/>
  <c r="K4" i="19" a="1"/>
  <c r="K4" i="19" s="1"/>
  <c r="L4" i="19" s="1"/>
  <c r="N4" i="19"/>
  <c r="O4" i="19"/>
  <c r="P4" i="19"/>
  <c r="Q4" i="19" s="1"/>
  <c r="T4" i="19"/>
  <c r="W4" i="19"/>
  <c r="X4" i="19"/>
  <c r="Z4" i="19" s="1"/>
  <c r="AA4" i="19"/>
  <c r="AB4" i="19" s="1"/>
  <c r="A5" i="19"/>
  <c r="C5" i="19"/>
  <c r="D5" i="19"/>
  <c r="E5" i="19"/>
  <c r="I5" i="19"/>
  <c r="J5" i="19" s="1"/>
  <c r="AG5" i="19" s="1"/>
  <c r="K5" i="19" a="1"/>
  <c r="K5" i="19" s="1"/>
  <c r="L5" i="19" s="1"/>
  <c r="N5" i="19"/>
  <c r="O5" i="19"/>
  <c r="P5" i="19"/>
  <c r="Q5" i="19" s="1"/>
  <c r="U5" i="19"/>
  <c r="T5" i="19"/>
  <c r="W5" i="19"/>
  <c r="X5" i="19"/>
  <c r="Z5" i="19"/>
  <c r="AA5" i="19"/>
  <c r="AB5" i="19" s="1"/>
  <c r="A6" i="19"/>
  <c r="C6" i="19"/>
  <c r="D6" i="19"/>
  <c r="E6" i="19"/>
  <c r="I6" i="19"/>
  <c r="J6" i="19"/>
  <c r="AG6" i="19" s="1"/>
  <c r="K6" i="19" a="1"/>
  <c r="K6" i="19" s="1"/>
  <c r="L6" i="19" s="1"/>
  <c r="N6" i="19"/>
  <c r="O6" i="19"/>
  <c r="P6" i="19"/>
  <c r="Q6" i="19" s="1"/>
  <c r="U6" i="19"/>
  <c r="T6" i="19"/>
  <c r="W6" i="19"/>
  <c r="X6" i="19"/>
  <c r="Z6" i="19"/>
  <c r="AA6" i="19"/>
  <c r="AB6" i="19" s="1"/>
  <c r="A7" i="19"/>
  <c r="C7" i="19"/>
  <c r="D7" i="19"/>
  <c r="E7" i="19"/>
  <c r="I7" i="19"/>
  <c r="J7" i="19" s="1"/>
  <c r="K7" i="19" a="1"/>
  <c r="K7" i="19" s="1"/>
  <c r="L7" i="19" s="1"/>
  <c r="N7" i="19"/>
  <c r="O7" i="19"/>
  <c r="P7" i="19"/>
  <c r="Q7" i="19" s="1"/>
  <c r="U7" i="19"/>
  <c r="T7" i="19"/>
  <c r="W7" i="19"/>
  <c r="X7" i="19"/>
  <c r="Z7" i="19"/>
  <c r="AA7" i="19"/>
  <c r="AB7" i="19" s="1"/>
  <c r="A8" i="19"/>
  <c r="C8" i="19"/>
  <c r="D8" i="19"/>
  <c r="E8" i="19"/>
  <c r="I8" i="19"/>
  <c r="J8" i="19" s="1"/>
  <c r="K8" i="19" a="1"/>
  <c r="K8" i="19" s="1"/>
  <c r="L8" i="19" s="1"/>
  <c r="N8" i="19"/>
  <c r="O8" i="19"/>
  <c r="P8" i="19"/>
  <c r="Q8" i="19" s="1"/>
  <c r="U8" i="19"/>
  <c r="T8" i="19"/>
  <c r="W8" i="19"/>
  <c r="X8" i="19"/>
  <c r="Z8" i="19"/>
  <c r="AA8" i="19"/>
  <c r="AB8" i="19" s="1"/>
  <c r="A9" i="19"/>
  <c r="C9" i="19"/>
  <c r="D9" i="19"/>
  <c r="E9" i="19"/>
  <c r="I9" i="19"/>
  <c r="J9" i="19" s="1"/>
  <c r="K9" i="19" a="1"/>
  <c r="K9" i="19" s="1"/>
  <c r="L9" i="19" s="1"/>
  <c r="N9" i="19"/>
  <c r="O9" i="19"/>
  <c r="P9" i="19"/>
  <c r="Q9" i="19" s="1"/>
  <c r="T9" i="19"/>
  <c r="W9" i="19"/>
  <c r="X9" i="19"/>
  <c r="Z9" i="19" s="1"/>
  <c r="AA9" i="19"/>
  <c r="AB9" i="19" s="1"/>
  <c r="A10" i="19"/>
  <c r="C10" i="19"/>
  <c r="D10" i="19"/>
  <c r="E10" i="19"/>
  <c r="I10" i="19"/>
  <c r="J10" i="19" s="1"/>
  <c r="K10" i="19" a="1"/>
  <c r="K10" i="19" s="1"/>
  <c r="L10" i="19" s="1"/>
  <c r="N10" i="19"/>
  <c r="O10" i="19"/>
  <c r="P10" i="19"/>
  <c r="Q10" i="19" s="1"/>
  <c r="T10" i="19"/>
  <c r="W10" i="19"/>
  <c r="X10" i="19"/>
  <c r="Z10" i="19" s="1"/>
  <c r="AA10" i="19"/>
  <c r="AB10" i="19" s="1"/>
  <c r="A11" i="19"/>
  <c r="C11" i="19"/>
  <c r="D11" i="19"/>
  <c r="E11" i="19"/>
  <c r="I11" i="19"/>
  <c r="J11" i="19" s="1"/>
  <c r="AG11" i="19" s="1"/>
  <c r="K11" i="19" a="1"/>
  <c r="K11" i="19" s="1"/>
  <c r="L11" i="19" s="1"/>
  <c r="N11" i="19"/>
  <c r="O11" i="19"/>
  <c r="P11" i="19"/>
  <c r="Q11" i="19" s="1"/>
  <c r="U11" i="19"/>
  <c r="T11" i="19"/>
  <c r="W11" i="19"/>
  <c r="X11" i="19"/>
  <c r="Z11" i="19"/>
  <c r="AA11" i="19"/>
  <c r="AB11" i="19" s="1"/>
  <c r="A12" i="19"/>
  <c r="C12" i="19"/>
  <c r="D12" i="19"/>
  <c r="E12" i="19"/>
  <c r="I12" i="19"/>
  <c r="J12" i="19" s="1"/>
  <c r="AG12" i="19" s="1"/>
  <c r="K12" i="19" a="1"/>
  <c r="K12" i="19" s="1"/>
  <c r="L12" i="19" s="1"/>
  <c r="N12" i="19"/>
  <c r="O12" i="19"/>
  <c r="P12" i="19"/>
  <c r="Q12" i="19" s="1"/>
  <c r="U12" i="19"/>
  <c r="T12" i="19"/>
  <c r="W12" i="19"/>
  <c r="X12" i="19"/>
  <c r="Z12" i="19"/>
  <c r="AA12" i="19"/>
  <c r="AB12" i="19" s="1"/>
  <c r="A13" i="19"/>
  <c r="C13" i="19"/>
  <c r="D13" i="19"/>
  <c r="E13" i="19"/>
  <c r="I13" i="19"/>
  <c r="J13" i="19" s="1"/>
  <c r="AG13" i="19" s="1"/>
  <c r="K13" i="19" a="1"/>
  <c r="K13" i="19" s="1"/>
  <c r="L13" i="19" s="1"/>
  <c r="N13" i="19"/>
  <c r="O13" i="19"/>
  <c r="P13" i="19"/>
  <c r="Q13" i="19" s="1"/>
  <c r="U13" i="19"/>
  <c r="T13" i="19"/>
  <c r="W13" i="19"/>
  <c r="X13" i="19"/>
  <c r="Z13" i="19"/>
  <c r="AA13" i="19"/>
  <c r="AB13" i="19" s="1"/>
  <c r="A14" i="19"/>
  <c r="C14" i="19"/>
  <c r="D14" i="19"/>
  <c r="E14" i="19"/>
  <c r="I14" i="19"/>
  <c r="J14" i="19" s="1"/>
  <c r="AG14" i="19" s="1"/>
  <c r="K14" i="19" a="1"/>
  <c r="K14" i="19" s="1"/>
  <c r="L14" i="19" s="1"/>
  <c r="N14" i="19"/>
  <c r="O14" i="19"/>
  <c r="P14" i="19"/>
  <c r="Q14" i="19" s="1"/>
  <c r="T14" i="19"/>
  <c r="W14" i="19"/>
  <c r="X14" i="19"/>
  <c r="Z14" i="19"/>
  <c r="AA14" i="19"/>
  <c r="AB14" i="19" s="1"/>
  <c r="A15" i="19"/>
  <c r="C15" i="19"/>
  <c r="D15" i="19"/>
  <c r="E15" i="19"/>
  <c r="I15" i="19"/>
  <c r="J15" i="19" s="1"/>
  <c r="K15" i="19" a="1"/>
  <c r="K15" i="19" s="1"/>
  <c r="L15" i="19" s="1"/>
  <c r="N15" i="19"/>
  <c r="O15" i="19"/>
  <c r="P15" i="19"/>
  <c r="Q15" i="19" s="1"/>
  <c r="T15" i="19"/>
  <c r="W15" i="19"/>
  <c r="X15" i="19"/>
  <c r="Z15" i="19"/>
  <c r="AA15" i="19"/>
  <c r="AB15" i="19" s="1"/>
  <c r="A16" i="19"/>
  <c r="C16" i="19"/>
  <c r="D16" i="19"/>
  <c r="E16" i="19"/>
  <c r="I16" i="19"/>
  <c r="J16" i="19" s="1"/>
  <c r="AG16" i="19" s="1"/>
  <c r="K16" i="19" a="1"/>
  <c r="K16" i="19" s="1"/>
  <c r="L16" i="19" s="1"/>
  <c r="N16" i="19"/>
  <c r="O16" i="19"/>
  <c r="P16" i="19"/>
  <c r="Q16" i="19" s="1"/>
  <c r="U16" i="19"/>
  <c r="T16" i="19"/>
  <c r="W16" i="19"/>
  <c r="X16" i="19"/>
  <c r="Z16" i="19"/>
  <c r="AA16" i="19"/>
  <c r="AB16" i="19" s="1"/>
  <c r="A17" i="19"/>
  <c r="C17" i="19"/>
  <c r="D17" i="19"/>
  <c r="E17" i="19"/>
  <c r="I17" i="19"/>
  <c r="J17" i="19" s="1"/>
  <c r="K17" i="19" a="1"/>
  <c r="K17" i="19" s="1"/>
  <c r="L17" i="19" s="1"/>
  <c r="N17" i="19"/>
  <c r="O17" i="19"/>
  <c r="P17" i="19"/>
  <c r="Q17" i="19" s="1"/>
  <c r="U17" i="19"/>
  <c r="T17" i="19"/>
  <c r="W17" i="19"/>
  <c r="X17" i="19"/>
  <c r="Z17" i="19" s="1"/>
  <c r="AA17" i="19"/>
  <c r="AB17" i="19" s="1"/>
  <c r="A18" i="19"/>
  <c r="C18" i="19"/>
  <c r="D18" i="19"/>
  <c r="E18" i="19"/>
  <c r="I18" i="19"/>
  <c r="J18" i="19" s="1"/>
  <c r="K18" i="19" a="1"/>
  <c r="K18" i="19" s="1"/>
  <c r="L18" i="19" s="1"/>
  <c r="N18" i="19"/>
  <c r="O18" i="19"/>
  <c r="P18" i="19"/>
  <c r="Q18" i="19" s="1"/>
  <c r="U18" i="19"/>
  <c r="T18" i="19"/>
  <c r="W18" i="19"/>
  <c r="X18" i="19"/>
  <c r="Z18" i="19" s="1"/>
  <c r="AA18" i="19"/>
  <c r="AB18" i="19" s="1"/>
  <c r="A19" i="19"/>
  <c r="C19" i="19"/>
  <c r="D19" i="19"/>
  <c r="E19" i="19"/>
  <c r="I19" i="19"/>
  <c r="J19" i="19" s="1"/>
  <c r="K19" i="19" a="1"/>
  <c r="K19" i="19" s="1"/>
  <c r="L19" i="19" s="1"/>
  <c r="N19" i="19"/>
  <c r="O19" i="19"/>
  <c r="P19" i="19"/>
  <c r="Q19" i="19" s="1"/>
  <c r="T19" i="19"/>
  <c r="W19" i="19"/>
  <c r="X19" i="19"/>
  <c r="Z19" i="19" s="1"/>
  <c r="AA19" i="19"/>
  <c r="AB19" i="19" s="1"/>
  <c r="A20" i="19"/>
  <c r="C20" i="19"/>
  <c r="D20" i="19"/>
  <c r="E20" i="19"/>
  <c r="I20" i="19"/>
  <c r="J20" i="19" s="1"/>
  <c r="AG20" i="19" s="1"/>
  <c r="K20" i="19" a="1"/>
  <c r="K20" i="19" s="1"/>
  <c r="L20" i="19" s="1"/>
  <c r="N20" i="19"/>
  <c r="O20" i="19"/>
  <c r="P20" i="19"/>
  <c r="Q20" i="19" s="1"/>
  <c r="T20" i="19"/>
  <c r="W20" i="19"/>
  <c r="X20" i="19"/>
  <c r="Z20" i="19"/>
  <c r="AA20" i="19"/>
  <c r="AB20" i="19" s="1"/>
  <c r="A21" i="19"/>
  <c r="C21" i="19"/>
  <c r="D21" i="19"/>
  <c r="E21" i="19"/>
  <c r="I21" i="19"/>
  <c r="J21" i="19" s="1"/>
  <c r="AG21" i="19" s="1"/>
  <c r="K21" i="19" a="1"/>
  <c r="K21" i="19" s="1"/>
  <c r="L21" i="19" s="1"/>
  <c r="N21" i="19"/>
  <c r="O21" i="19"/>
  <c r="P21" i="19"/>
  <c r="Q21" i="19" s="1"/>
  <c r="T21" i="19"/>
  <c r="W21" i="19"/>
  <c r="X21" i="19"/>
  <c r="Z21" i="19"/>
  <c r="AA21" i="19"/>
  <c r="AB21" i="19" s="1"/>
  <c r="A22" i="19"/>
  <c r="C22" i="19"/>
  <c r="D22" i="19"/>
  <c r="E22" i="19"/>
  <c r="I22" i="19"/>
  <c r="J22" i="19" s="1"/>
  <c r="AG22" i="19" s="1"/>
  <c r="K22" i="19" a="1"/>
  <c r="K22" i="19" s="1"/>
  <c r="L22" i="19" s="1"/>
  <c r="N22" i="19"/>
  <c r="O22" i="19"/>
  <c r="P22" i="19"/>
  <c r="Q22" i="19" s="1"/>
  <c r="U22" i="19"/>
  <c r="T22" i="19"/>
  <c r="W22" i="19"/>
  <c r="X22" i="19"/>
  <c r="Z22" i="19"/>
  <c r="AA22" i="19"/>
  <c r="AB22" i="19" s="1"/>
  <c r="A23" i="19"/>
  <c r="C23" i="19"/>
  <c r="D23" i="19"/>
  <c r="E23" i="19"/>
  <c r="I23" i="19"/>
  <c r="J23" i="19" s="1"/>
  <c r="AG23" i="19" s="1"/>
  <c r="K23" i="19" a="1"/>
  <c r="K23" i="19" s="1"/>
  <c r="L23" i="19" s="1"/>
  <c r="N23" i="19"/>
  <c r="O23" i="19"/>
  <c r="P23" i="19"/>
  <c r="Q23" i="19" s="1"/>
  <c r="U23" i="19"/>
  <c r="T23" i="19"/>
  <c r="W23" i="19"/>
  <c r="X23" i="19"/>
  <c r="Z23" i="19"/>
  <c r="AA23" i="19"/>
  <c r="AB23" i="19" s="1"/>
  <c r="A24" i="19"/>
  <c r="C24" i="19"/>
  <c r="D24" i="19"/>
  <c r="E24" i="19"/>
  <c r="I24" i="19"/>
  <c r="J24" i="19" s="1"/>
  <c r="AG24" i="19" s="1"/>
  <c r="K24" i="19" a="1"/>
  <c r="K24" i="19" s="1"/>
  <c r="L24" i="19" s="1"/>
  <c r="N24" i="19"/>
  <c r="O24" i="19"/>
  <c r="P24" i="19"/>
  <c r="Q24" i="19" s="1"/>
  <c r="T24" i="19"/>
  <c r="W24" i="19"/>
  <c r="X24" i="19"/>
  <c r="Z24" i="19" s="1"/>
  <c r="AA24" i="19"/>
  <c r="AB24" i="19" s="1"/>
  <c r="A25" i="19"/>
  <c r="C25" i="19"/>
  <c r="D25" i="19"/>
  <c r="E25" i="19"/>
  <c r="I25" i="19"/>
  <c r="J25" i="19"/>
  <c r="AG25" i="19" s="1"/>
  <c r="K25" i="19" a="1"/>
  <c r="K25" i="19" s="1"/>
  <c r="L25" i="19" s="1"/>
  <c r="N25" i="19"/>
  <c r="O25" i="19"/>
  <c r="P25" i="19"/>
  <c r="Q25" i="19" s="1"/>
  <c r="U25" i="19"/>
  <c r="T25" i="19"/>
  <c r="W25" i="19"/>
  <c r="X25" i="19"/>
  <c r="Z25" i="19" s="1"/>
  <c r="AA25" i="19"/>
  <c r="AB25" i="19" s="1"/>
  <c r="A26" i="19"/>
  <c r="C26" i="19"/>
  <c r="D26" i="19"/>
  <c r="E26" i="19"/>
  <c r="I26" i="19"/>
  <c r="J26" i="19" s="1"/>
  <c r="K26" i="19" a="1"/>
  <c r="K26" i="19" s="1"/>
  <c r="L26" i="19" s="1"/>
  <c r="N26" i="19"/>
  <c r="O26" i="19"/>
  <c r="P26" i="19"/>
  <c r="Q26" i="19" s="1"/>
  <c r="T26" i="19"/>
  <c r="W26" i="19"/>
  <c r="X26" i="19"/>
  <c r="Z26" i="19" s="1"/>
  <c r="AA26" i="19"/>
  <c r="AB26" i="19" s="1"/>
  <c r="A27" i="19"/>
  <c r="C27" i="19"/>
  <c r="D27" i="19"/>
  <c r="E27" i="19"/>
  <c r="I27" i="19"/>
  <c r="J27" i="19" s="1"/>
  <c r="AG27" i="19" s="1"/>
  <c r="K27" i="19" a="1"/>
  <c r="K27" i="19" s="1"/>
  <c r="L27" i="19" s="1"/>
  <c r="N27" i="19"/>
  <c r="O27" i="19"/>
  <c r="P27" i="19"/>
  <c r="Q27" i="19" s="1"/>
  <c r="U27" i="19"/>
  <c r="T27" i="19"/>
  <c r="W27" i="19"/>
  <c r="X27" i="19"/>
  <c r="Z27" i="19" s="1"/>
  <c r="AA27" i="19"/>
  <c r="AB27" i="19" s="1"/>
  <c r="A28" i="19"/>
  <c r="C28" i="19"/>
  <c r="D28" i="19"/>
  <c r="E28" i="19"/>
  <c r="I28" i="19"/>
  <c r="J28" i="19" s="1"/>
  <c r="AG28" i="19" s="1"/>
  <c r="K28" i="19" a="1"/>
  <c r="K28" i="19" s="1"/>
  <c r="L28" i="19" s="1"/>
  <c r="N28" i="19"/>
  <c r="O28" i="19"/>
  <c r="P28" i="19"/>
  <c r="Q28" i="19" s="1"/>
  <c r="U28" i="19"/>
  <c r="T28" i="19"/>
  <c r="W28" i="19"/>
  <c r="X28" i="19"/>
  <c r="Z28" i="19" s="1"/>
  <c r="AA28" i="19"/>
  <c r="AB28" i="19" s="1"/>
  <c r="A29" i="19"/>
  <c r="C29" i="19"/>
  <c r="D29" i="19"/>
  <c r="E29" i="19"/>
  <c r="I29" i="19"/>
  <c r="J29" i="19" s="1"/>
  <c r="AG29" i="19" s="1"/>
  <c r="K29" i="19" a="1"/>
  <c r="K29" i="19" s="1"/>
  <c r="L29" i="19" s="1"/>
  <c r="N29" i="19"/>
  <c r="O29" i="19"/>
  <c r="P29" i="19"/>
  <c r="Q29" i="19" s="1"/>
  <c r="U29" i="19"/>
  <c r="T29" i="19"/>
  <c r="W29" i="19"/>
  <c r="X29" i="19"/>
  <c r="Z29" i="19" s="1"/>
  <c r="AA29" i="19"/>
  <c r="AB29" i="19" s="1"/>
  <c r="A30" i="19"/>
  <c r="C30" i="19"/>
  <c r="D30" i="19"/>
  <c r="E30" i="19"/>
  <c r="I30" i="19"/>
  <c r="J30" i="19" s="1"/>
  <c r="K30" i="19" a="1"/>
  <c r="K30" i="19" s="1"/>
  <c r="L30" i="19" s="1"/>
  <c r="N30" i="19"/>
  <c r="O30" i="19"/>
  <c r="P30" i="19"/>
  <c r="Q30" i="19" s="1"/>
  <c r="T30" i="19"/>
  <c r="W30" i="19"/>
  <c r="X30" i="19"/>
  <c r="Z30" i="19" s="1"/>
  <c r="AA30" i="19"/>
  <c r="AB30" i="19" s="1"/>
  <c r="A31" i="19"/>
  <c r="C31" i="19"/>
  <c r="D31" i="19"/>
  <c r="E31" i="19"/>
  <c r="I31" i="19"/>
  <c r="J31" i="19" s="1"/>
  <c r="AG31" i="19" s="1"/>
  <c r="K31" i="19" a="1"/>
  <c r="K31" i="19" s="1"/>
  <c r="L31" i="19" s="1"/>
  <c r="N31" i="19"/>
  <c r="O31" i="19"/>
  <c r="P31" i="19"/>
  <c r="Q31" i="19" s="1"/>
  <c r="U31" i="19"/>
  <c r="T31" i="19"/>
  <c r="W31" i="19"/>
  <c r="X31" i="19"/>
  <c r="Z31" i="19"/>
  <c r="AA31" i="19"/>
  <c r="AB31" i="19" s="1"/>
  <c r="A32" i="19"/>
  <c r="C32" i="19"/>
  <c r="D32" i="19"/>
  <c r="E32" i="19"/>
  <c r="I32" i="19"/>
  <c r="J32" i="19" s="1"/>
  <c r="AG32" i="19" s="1"/>
  <c r="K32" i="19" a="1"/>
  <c r="K32" i="19" s="1"/>
  <c r="L32" i="19" s="1"/>
  <c r="N32" i="19"/>
  <c r="O32" i="19"/>
  <c r="P32" i="19"/>
  <c r="Q32" i="19" s="1"/>
  <c r="U32" i="19"/>
  <c r="T32" i="19"/>
  <c r="W32" i="19"/>
  <c r="X32" i="19"/>
  <c r="Z32" i="19"/>
  <c r="AA32" i="19"/>
  <c r="AB32" i="19" s="1"/>
  <c r="A33" i="19"/>
  <c r="C33" i="19"/>
  <c r="D33" i="19"/>
  <c r="E33" i="19"/>
  <c r="I33" i="19"/>
  <c r="J33" i="19" s="1"/>
  <c r="K33" i="19" a="1"/>
  <c r="K33" i="19" s="1"/>
  <c r="L33" i="19" s="1"/>
  <c r="N33" i="19"/>
  <c r="O33" i="19"/>
  <c r="P33" i="19"/>
  <c r="Q33" i="19" s="1"/>
  <c r="U33" i="19"/>
  <c r="T33" i="19"/>
  <c r="W33" i="19"/>
  <c r="X33" i="19"/>
  <c r="Z33" i="19" s="1"/>
  <c r="AA33" i="19"/>
  <c r="AB33" i="19" s="1"/>
  <c r="A34" i="19"/>
  <c r="C34" i="19"/>
  <c r="D34" i="19"/>
  <c r="E34" i="19"/>
  <c r="I34" i="19"/>
  <c r="J34" i="19" s="1"/>
  <c r="AG34" i="19" s="1"/>
  <c r="K34" i="19" a="1"/>
  <c r="K34" i="19" s="1"/>
  <c r="L34" i="19" s="1"/>
  <c r="N34" i="19"/>
  <c r="O34" i="19"/>
  <c r="P34" i="19"/>
  <c r="Q34" i="19" s="1"/>
  <c r="U34" i="19"/>
  <c r="T34" i="19"/>
  <c r="W34" i="19"/>
  <c r="X34" i="19"/>
  <c r="Z34" i="19" s="1"/>
  <c r="AA34" i="19"/>
  <c r="AB34" i="19" s="1"/>
  <c r="A35" i="19"/>
  <c r="C35" i="19"/>
  <c r="D35" i="19"/>
  <c r="E35" i="19"/>
  <c r="I35" i="19"/>
  <c r="J35" i="19" s="1"/>
  <c r="AG35" i="19" s="1"/>
  <c r="K35" i="19" a="1"/>
  <c r="K35" i="19" s="1"/>
  <c r="L35" i="19" s="1"/>
  <c r="N35" i="19"/>
  <c r="O35" i="19"/>
  <c r="P35" i="19"/>
  <c r="Q35" i="19" s="1"/>
  <c r="U35" i="19"/>
  <c r="T35" i="19"/>
  <c r="W35" i="19"/>
  <c r="X35" i="19"/>
  <c r="Z35" i="19" s="1"/>
  <c r="AA35" i="19"/>
  <c r="AB35" i="19" s="1"/>
  <c r="A36" i="19"/>
  <c r="C36" i="19"/>
  <c r="D36" i="19"/>
  <c r="E36" i="19"/>
  <c r="I36" i="19"/>
  <c r="J36" i="19" s="1"/>
  <c r="K36" i="19" a="1"/>
  <c r="K36" i="19" s="1"/>
  <c r="L36" i="19" s="1"/>
  <c r="N36" i="19"/>
  <c r="O36" i="19"/>
  <c r="P36" i="19"/>
  <c r="Q36" i="19" s="1"/>
  <c r="T36" i="19"/>
  <c r="W36" i="19"/>
  <c r="X36" i="19"/>
  <c r="Z36" i="19"/>
  <c r="AA36" i="19"/>
  <c r="AB36" i="19" s="1"/>
  <c r="A37" i="19"/>
  <c r="C37" i="19"/>
  <c r="D37" i="19"/>
  <c r="E37" i="19"/>
  <c r="I37" i="19"/>
  <c r="J37" i="19" s="1"/>
  <c r="AG37" i="19" s="1"/>
  <c r="K37" i="19" a="1"/>
  <c r="K37" i="19" s="1"/>
  <c r="L37" i="19" s="1"/>
  <c r="N37" i="19"/>
  <c r="O37" i="19"/>
  <c r="P37" i="19"/>
  <c r="Q37" i="19" s="1"/>
  <c r="U37" i="19"/>
  <c r="T37" i="19"/>
  <c r="W37" i="19"/>
  <c r="X37" i="19"/>
  <c r="Z37" i="19" s="1"/>
  <c r="AA37" i="19"/>
  <c r="AB37" i="19" s="1"/>
  <c r="A38" i="19"/>
  <c r="C38" i="19"/>
  <c r="D38" i="19"/>
  <c r="E38" i="19"/>
  <c r="I38" i="19"/>
  <c r="J38" i="19" s="1"/>
  <c r="K38" i="19" a="1"/>
  <c r="K38" i="19" s="1"/>
  <c r="L38" i="19" s="1"/>
  <c r="N38" i="19"/>
  <c r="O38" i="19"/>
  <c r="P38" i="19"/>
  <c r="Q38" i="19" s="1"/>
  <c r="T38" i="19"/>
  <c r="W38" i="19"/>
  <c r="X38" i="19"/>
  <c r="Z38" i="19" s="1"/>
  <c r="AA38" i="19"/>
  <c r="AB38" i="19" s="1"/>
  <c r="A39" i="19"/>
  <c r="C39" i="19"/>
  <c r="D39" i="19"/>
  <c r="E39" i="19"/>
  <c r="I39" i="19"/>
  <c r="J39" i="19" s="1"/>
  <c r="AG39" i="19" s="1"/>
  <c r="K39" i="19" a="1"/>
  <c r="K39" i="19" s="1"/>
  <c r="L39" i="19" s="1"/>
  <c r="N39" i="19"/>
  <c r="O39" i="19"/>
  <c r="P39" i="19"/>
  <c r="Q39" i="19" s="1"/>
  <c r="U39" i="19"/>
  <c r="T39" i="19"/>
  <c r="W39" i="19"/>
  <c r="X39" i="19"/>
  <c r="Z39" i="19"/>
  <c r="AA39" i="19"/>
  <c r="AB39" i="19" s="1"/>
  <c r="A40" i="19"/>
  <c r="C40" i="19"/>
  <c r="D40" i="19"/>
  <c r="E40" i="19"/>
  <c r="I40" i="19"/>
  <c r="J40" i="19" s="1"/>
  <c r="K40" i="19" a="1"/>
  <c r="K40" i="19" s="1"/>
  <c r="L40" i="19" s="1"/>
  <c r="N40" i="19"/>
  <c r="O40" i="19"/>
  <c r="P40" i="19"/>
  <c r="Q40" i="19" s="1"/>
  <c r="U40" i="19"/>
  <c r="T40" i="19"/>
  <c r="W40" i="19"/>
  <c r="X40" i="19"/>
  <c r="Z40" i="19"/>
  <c r="AA40" i="19"/>
  <c r="AB40" i="19" s="1"/>
  <c r="A41" i="19"/>
  <c r="C41" i="19"/>
  <c r="D41" i="19"/>
  <c r="E41" i="19"/>
  <c r="I41" i="19"/>
  <c r="J41" i="19" s="1"/>
  <c r="AG41" i="19" s="1"/>
  <c r="K41" i="19" a="1"/>
  <c r="K41" i="19" s="1"/>
  <c r="L41" i="19" s="1"/>
  <c r="N41" i="19"/>
  <c r="O41" i="19"/>
  <c r="P41" i="19"/>
  <c r="Q41" i="19" s="1"/>
  <c r="U41" i="19"/>
  <c r="T41" i="19"/>
  <c r="W41" i="19"/>
  <c r="X41" i="19"/>
  <c r="Z41" i="19" s="1"/>
  <c r="AA41" i="19"/>
  <c r="AB41" i="19" s="1"/>
  <c r="A42" i="19"/>
  <c r="C42" i="19"/>
  <c r="D42" i="19"/>
  <c r="E42" i="19"/>
  <c r="I42" i="19"/>
  <c r="J42" i="19" s="1"/>
  <c r="K42" i="19" a="1"/>
  <c r="K42" i="19" s="1"/>
  <c r="L42" i="19" s="1"/>
  <c r="N42" i="19"/>
  <c r="O42" i="19"/>
  <c r="P42" i="19"/>
  <c r="Q42" i="19" s="1"/>
  <c r="U42" i="19"/>
  <c r="T42" i="19"/>
  <c r="W42" i="19"/>
  <c r="X42" i="19"/>
  <c r="Z42" i="19" s="1"/>
  <c r="AA42" i="19"/>
  <c r="AB42" i="19" s="1"/>
  <c r="A43" i="19"/>
  <c r="C43" i="19"/>
  <c r="D43" i="19"/>
  <c r="E43" i="19"/>
  <c r="I43" i="19"/>
  <c r="J43" i="19" s="1"/>
  <c r="AG43" i="19" s="1"/>
  <c r="K43" i="19" a="1"/>
  <c r="K43" i="19" s="1"/>
  <c r="L43" i="19" s="1"/>
  <c r="N43" i="19"/>
  <c r="O43" i="19"/>
  <c r="P43" i="19"/>
  <c r="Q43" i="19" s="1"/>
  <c r="T43" i="19"/>
  <c r="W43" i="19"/>
  <c r="X43" i="19"/>
  <c r="Z43" i="19" s="1"/>
  <c r="AA43" i="19"/>
  <c r="AB43" i="19" s="1"/>
  <c r="A44" i="19"/>
  <c r="C44" i="19"/>
  <c r="D44" i="19"/>
  <c r="E44" i="19"/>
  <c r="I44" i="19"/>
  <c r="J44" i="19" s="1"/>
  <c r="K44" i="19" a="1"/>
  <c r="K44" i="19" s="1"/>
  <c r="L44" i="19" s="1"/>
  <c r="N44" i="19"/>
  <c r="O44" i="19"/>
  <c r="P44" i="19"/>
  <c r="Q44" i="19" s="1"/>
  <c r="T44" i="19"/>
  <c r="W44" i="19"/>
  <c r="X44" i="19"/>
  <c r="Z44" i="19" s="1"/>
  <c r="AA44" i="19"/>
  <c r="AB44" i="19" s="1"/>
  <c r="A45" i="19"/>
  <c r="C45" i="19"/>
  <c r="D45" i="19"/>
  <c r="E45" i="19"/>
  <c r="I45" i="19"/>
  <c r="J45" i="19" s="1"/>
  <c r="K45" i="19" a="1"/>
  <c r="K45" i="19" s="1"/>
  <c r="L45" i="19" s="1"/>
  <c r="N45" i="19"/>
  <c r="O45" i="19"/>
  <c r="P45" i="19"/>
  <c r="Q45" i="19" s="1"/>
  <c r="U45" i="19"/>
  <c r="T45" i="19"/>
  <c r="W45" i="19"/>
  <c r="X45" i="19"/>
  <c r="Z45" i="19" s="1"/>
  <c r="AA45" i="19"/>
  <c r="AB45" i="19" s="1"/>
  <c r="A46" i="19"/>
  <c r="C46" i="19"/>
  <c r="D46" i="19"/>
  <c r="E46" i="19"/>
  <c r="I46" i="19"/>
  <c r="J46" i="19" s="1"/>
  <c r="K46" i="19" a="1"/>
  <c r="K46" i="19" s="1"/>
  <c r="L46" i="19" s="1"/>
  <c r="N46" i="19"/>
  <c r="O46" i="19"/>
  <c r="P46" i="19"/>
  <c r="Q46" i="19" s="1"/>
  <c r="U46" i="19"/>
  <c r="T46" i="19"/>
  <c r="W46" i="19"/>
  <c r="X46" i="19"/>
  <c r="Z46" i="19" s="1"/>
  <c r="Y46" i="19" s="1"/>
  <c r="AA46" i="19"/>
  <c r="AB46" i="19" s="1"/>
  <c r="A47" i="19"/>
  <c r="C47" i="19"/>
  <c r="D47" i="19"/>
  <c r="E47" i="19"/>
  <c r="I47" i="19"/>
  <c r="J47" i="19" s="1"/>
  <c r="AG47" i="19" s="1"/>
  <c r="K47" i="19" a="1"/>
  <c r="K47" i="19" s="1"/>
  <c r="L47" i="19" s="1"/>
  <c r="N47" i="19"/>
  <c r="O47" i="19"/>
  <c r="P47" i="19"/>
  <c r="Q47" i="19" s="1"/>
  <c r="U47" i="19"/>
  <c r="T47" i="19"/>
  <c r="W47" i="19"/>
  <c r="X47" i="19"/>
  <c r="Z47" i="19"/>
  <c r="AA47" i="19"/>
  <c r="AB47" i="19" s="1"/>
  <c r="A48" i="19"/>
  <c r="C48" i="19"/>
  <c r="D48" i="19"/>
  <c r="E48" i="19"/>
  <c r="I48" i="19"/>
  <c r="J48" i="19" s="1"/>
  <c r="K48" i="19" a="1"/>
  <c r="K48" i="19" s="1"/>
  <c r="L48" i="19" s="1"/>
  <c r="N48" i="19"/>
  <c r="O48" i="19"/>
  <c r="P48" i="19"/>
  <c r="Q48" i="19" s="1"/>
  <c r="U48" i="19"/>
  <c r="T48" i="19"/>
  <c r="W48" i="19"/>
  <c r="X48" i="19"/>
  <c r="Z48" i="19"/>
  <c r="AA48" i="19"/>
  <c r="AB48" i="19" s="1"/>
  <c r="A49" i="19"/>
  <c r="C49" i="19"/>
  <c r="D49" i="19"/>
  <c r="E49" i="19"/>
  <c r="I49" i="19"/>
  <c r="J49" i="19" s="1"/>
  <c r="K49" i="19" a="1"/>
  <c r="K49" i="19" s="1"/>
  <c r="L49" i="19" s="1"/>
  <c r="N49" i="19"/>
  <c r="O49" i="19"/>
  <c r="P49" i="19"/>
  <c r="Q49" i="19" s="1"/>
  <c r="U49" i="19"/>
  <c r="T49" i="19"/>
  <c r="W49" i="19"/>
  <c r="X49" i="19"/>
  <c r="Z49" i="19"/>
  <c r="AA49" i="19"/>
  <c r="AB49" i="19" s="1"/>
  <c r="A50" i="19"/>
  <c r="C50" i="19"/>
  <c r="D50" i="19"/>
  <c r="E50" i="19"/>
  <c r="I50" i="19"/>
  <c r="J50" i="19" s="1"/>
  <c r="K50" i="19" a="1"/>
  <c r="K50" i="19" s="1"/>
  <c r="L50" i="19" s="1"/>
  <c r="N50" i="19"/>
  <c r="O50" i="19"/>
  <c r="P50" i="19"/>
  <c r="Q50" i="19" s="1"/>
  <c r="V50" i="19"/>
  <c r="T50" i="19"/>
  <c r="W50" i="19"/>
  <c r="X50" i="19"/>
  <c r="Z50" i="19"/>
  <c r="AA50" i="19"/>
  <c r="AB50" i="19" s="1"/>
  <c r="A51" i="19"/>
  <c r="C51" i="19"/>
  <c r="D51" i="19"/>
  <c r="E51" i="19"/>
  <c r="I51" i="19"/>
  <c r="J51" i="19" s="1"/>
  <c r="K51" i="19" a="1"/>
  <c r="K51" i="19" s="1"/>
  <c r="L51" i="19" s="1"/>
  <c r="N51" i="19"/>
  <c r="O51" i="19"/>
  <c r="P51" i="19"/>
  <c r="Q51" i="19" s="1"/>
  <c r="U51" i="19"/>
  <c r="T51" i="19"/>
  <c r="W51" i="19"/>
  <c r="X51" i="19"/>
  <c r="Z51" i="19"/>
  <c r="AA51" i="19"/>
  <c r="AB51" i="19" s="1"/>
  <c r="A52" i="19"/>
  <c r="C52" i="19"/>
  <c r="D52" i="19"/>
  <c r="E52" i="19"/>
  <c r="I52" i="19"/>
  <c r="J52" i="19" s="1"/>
  <c r="K52" i="19" a="1"/>
  <c r="K52" i="19" s="1"/>
  <c r="L52" i="19" s="1"/>
  <c r="N52" i="19"/>
  <c r="O52" i="19"/>
  <c r="P52" i="19"/>
  <c r="Q52" i="19" s="1"/>
  <c r="U52" i="19"/>
  <c r="T52" i="19"/>
  <c r="W52" i="19"/>
  <c r="X52" i="19"/>
  <c r="Z52" i="19"/>
  <c r="AA52" i="19"/>
  <c r="AB52" i="19" s="1"/>
  <c r="A53" i="19"/>
  <c r="C53" i="19"/>
  <c r="D53" i="19"/>
  <c r="E53" i="19"/>
  <c r="I53" i="19"/>
  <c r="J53" i="19" s="1"/>
  <c r="AG53" i="19" s="1"/>
  <c r="K53" i="19" a="1"/>
  <c r="K53" i="19" s="1"/>
  <c r="L53" i="19" s="1"/>
  <c r="N53" i="19"/>
  <c r="O53" i="19"/>
  <c r="P53" i="19"/>
  <c r="Q53" i="19" s="1"/>
  <c r="T53" i="19"/>
  <c r="W53" i="19"/>
  <c r="X53" i="19"/>
  <c r="Z53" i="19"/>
  <c r="AA53" i="19"/>
  <c r="AB53" i="19" s="1"/>
  <c r="A54" i="19"/>
  <c r="C54" i="19"/>
  <c r="D54" i="19"/>
  <c r="E54" i="19"/>
  <c r="I54" i="19"/>
  <c r="J54" i="19" s="1"/>
  <c r="AG54" i="19" s="1"/>
  <c r="K54" i="19" a="1"/>
  <c r="K54" i="19" s="1"/>
  <c r="L54" i="19" s="1"/>
  <c r="N54" i="19"/>
  <c r="O54" i="19"/>
  <c r="P54" i="19"/>
  <c r="Q54" i="19" s="1"/>
  <c r="T54" i="19"/>
  <c r="W54" i="19"/>
  <c r="X54" i="19"/>
  <c r="Z54" i="19" s="1"/>
  <c r="AA54" i="19"/>
  <c r="AB54" i="19" s="1"/>
  <c r="A55" i="19"/>
  <c r="C55" i="19"/>
  <c r="D55" i="19"/>
  <c r="E55" i="19"/>
  <c r="I55" i="19"/>
  <c r="J55" i="19" s="1"/>
  <c r="K55" i="19" a="1"/>
  <c r="K55" i="19" s="1"/>
  <c r="L55" i="19" s="1"/>
  <c r="N55" i="19"/>
  <c r="O55" i="19"/>
  <c r="P55" i="19"/>
  <c r="Q55" i="19" s="1"/>
  <c r="U55" i="19"/>
  <c r="T55" i="19"/>
  <c r="W55" i="19"/>
  <c r="X55" i="19"/>
  <c r="Z55" i="19" s="1"/>
  <c r="AA55" i="19"/>
  <c r="AB55" i="19" s="1"/>
  <c r="A56" i="19"/>
  <c r="C56" i="19"/>
  <c r="D56" i="19"/>
  <c r="E56" i="19"/>
  <c r="I56" i="19"/>
  <c r="J56" i="19" s="1"/>
  <c r="K56" i="19" a="1"/>
  <c r="K56" i="19" s="1"/>
  <c r="L56" i="19" s="1"/>
  <c r="N56" i="19"/>
  <c r="O56" i="19"/>
  <c r="P56" i="19"/>
  <c r="Q56" i="19" s="1"/>
  <c r="U56" i="19"/>
  <c r="T56" i="19"/>
  <c r="W56" i="19"/>
  <c r="X56" i="19"/>
  <c r="Z56" i="19"/>
  <c r="AA56" i="19"/>
  <c r="AB56" i="19" s="1"/>
  <c r="A57" i="19"/>
  <c r="C57" i="19"/>
  <c r="D57" i="19"/>
  <c r="E57" i="19"/>
  <c r="I57" i="19"/>
  <c r="J57" i="19" s="1"/>
  <c r="AG57" i="19" s="1"/>
  <c r="K57" i="19" a="1"/>
  <c r="K57" i="19" s="1"/>
  <c r="L57" i="19" s="1"/>
  <c r="N57" i="19"/>
  <c r="O57" i="19"/>
  <c r="P57" i="19"/>
  <c r="Q57" i="19" s="1"/>
  <c r="U57" i="19"/>
  <c r="T57" i="19"/>
  <c r="W57" i="19"/>
  <c r="X57" i="19"/>
  <c r="Z57" i="19"/>
  <c r="AA57" i="19"/>
  <c r="AB57" i="19" s="1"/>
  <c r="A58" i="19"/>
  <c r="C58" i="19"/>
  <c r="D58" i="19"/>
  <c r="E58" i="19"/>
  <c r="I58" i="19"/>
  <c r="J58" i="19" s="1"/>
  <c r="K58" i="19" a="1"/>
  <c r="K58" i="19" s="1"/>
  <c r="L58" i="19" s="1"/>
  <c r="N58" i="19"/>
  <c r="O58" i="19"/>
  <c r="P58" i="19"/>
  <c r="Q58" i="19" s="1"/>
  <c r="T58" i="19"/>
  <c r="W58" i="19"/>
  <c r="X58" i="19"/>
  <c r="Z58" i="19" s="1"/>
  <c r="AA58" i="19"/>
  <c r="AB58" i="19" s="1"/>
  <c r="A59" i="19"/>
  <c r="C59" i="19"/>
  <c r="D59" i="19"/>
  <c r="E59" i="19"/>
  <c r="I59" i="19"/>
  <c r="J59" i="19" s="1"/>
  <c r="AG59" i="19" s="1"/>
  <c r="K59" i="19" a="1"/>
  <c r="K59" i="19" s="1"/>
  <c r="L59" i="19" s="1"/>
  <c r="N59" i="19"/>
  <c r="O59" i="19"/>
  <c r="P59" i="19"/>
  <c r="Q59" i="19" s="1"/>
  <c r="U59" i="19"/>
  <c r="T59" i="19"/>
  <c r="W59" i="19"/>
  <c r="X59" i="19"/>
  <c r="Z59" i="19" s="1"/>
  <c r="AA59" i="19"/>
  <c r="AB59" i="19" s="1"/>
  <c r="A60" i="19"/>
  <c r="C60" i="19"/>
  <c r="D60" i="19"/>
  <c r="E60" i="19"/>
  <c r="I60" i="19"/>
  <c r="J60" i="19" s="1"/>
  <c r="K60" i="19" a="1"/>
  <c r="K60" i="19" s="1"/>
  <c r="L60" i="19" s="1"/>
  <c r="N60" i="19"/>
  <c r="O60" i="19"/>
  <c r="P60" i="19"/>
  <c r="Q60" i="19" s="1"/>
  <c r="T60" i="19"/>
  <c r="W60" i="19"/>
  <c r="X60" i="19"/>
  <c r="Z60" i="19"/>
  <c r="AA60" i="19"/>
  <c r="AB60" i="19" s="1"/>
  <c r="A61" i="19"/>
  <c r="C61" i="19"/>
  <c r="D61" i="19"/>
  <c r="E61" i="19"/>
  <c r="I61" i="19"/>
  <c r="J61" i="19" s="1"/>
  <c r="AG61" i="19" s="1"/>
  <c r="K61" i="19" a="1"/>
  <c r="K61" i="19" s="1"/>
  <c r="L61" i="19" s="1"/>
  <c r="N61" i="19"/>
  <c r="O61" i="19"/>
  <c r="P61" i="19"/>
  <c r="Q61" i="19" s="1"/>
  <c r="U61" i="19"/>
  <c r="T61" i="19"/>
  <c r="W61" i="19"/>
  <c r="X61" i="19"/>
  <c r="Z61" i="19"/>
  <c r="AA61" i="19"/>
  <c r="AB61" i="19" s="1"/>
  <c r="A62" i="19"/>
  <c r="C62" i="19"/>
  <c r="D62" i="19"/>
  <c r="E62" i="19"/>
  <c r="I62" i="19"/>
  <c r="J62" i="19" s="1"/>
  <c r="K62" i="19" a="1"/>
  <c r="K62" i="19" s="1"/>
  <c r="L62" i="19" s="1"/>
  <c r="N62" i="19"/>
  <c r="O62" i="19"/>
  <c r="P62" i="19"/>
  <c r="Q62" i="19" s="1"/>
  <c r="U62" i="19"/>
  <c r="T62" i="19"/>
  <c r="W62" i="19"/>
  <c r="X62" i="19"/>
  <c r="Z62" i="19" s="1"/>
  <c r="AA62" i="19"/>
  <c r="AB62" i="19" s="1"/>
  <c r="A63" i="19"/>
  <c r="C63" i="19"/>
  <c r="D63" i="19"/>
  <c r="E63" i="19"/>
  <c r="I63" i="19"/>
  <c r="J63" i="19" s="1"/>
  <c r="AG63" i="19" s="1"/>
  <c r="K63" i="19" a="1"/>
  <c r="K63" i="19" s="1"/>
  <c r="L63" i="19" s="1"/>
  <c r="N63" i="19"/>
  <c r="O63" i="19"/>
  <c r="P63" i="19"/>
  <c r="Q63" i="19" s="1"/>
  <c r="T63" i="19"/>
  <c r="W63" i="19"/>
  <c r="X63" i="19"/>
  <c r="Z63" i="19" s="1"/>
  <c r="AA63" i="19"/>
  <c r="AB63" i="19" s="1"/>
  <c r="A64" i="19"/>
  <c r="C64" i="19"/>
  <c r="D64" i="19"/>
  <c r="E64" i="19"/>
  <c r="I64" i="19"/>
  <c r="J64" i="19" s="1"/>
  <c r="K64" i="19" a="1"/>
  <c r="K64" i="19" s="1"/>
  <c r="L64" i="19" s="1"/>
  <c r="N64" i="19"/>
  <c r="O64" i="19"/>
  <c r="P64" i="19"/>
  <c r="Q64" i="19" s="1"/>
  <c r="T64" i="19"/>
  <c r="W64" i="19"/>
  <c r="X64" i="19"/>
  <c r="Z64" i="19" s="1"/>
  <c r="AA64" i="19"/>
  <c r="AB64" i="19" s="1"/>
  <c r="A65" i="19"/>
  <c r="C65" i="19"/>
  <c r="D65" i="19"/>
  <c r="E65" i="19"/>
  <c r="I65" i="19"/>
  <c r="J65" i="19" s="1"/>
  <c r="AG65" i="19" s="1"/>
  <c r="K65" i="19" a="1"/>
  <c r="K65" i="19" s="1"/>
  <c r="L65" i="19" s="1"/>
  <c r="N65" i="19"/>
  <c r="O65" i="19"/>
  <c r="P65" i="19"/>
  <c r="Q65" i="19" s="1"/>
  <c r="U65" i="19"/>
  <c r="T65" i="19"/>
  <c r="W65" i="19"/>
  <c r="X65" i="19"/>
  <c r="Z65" i="19"/>
  <c r="AA65" i="19"/>
  <c r="AB65" i="19" s="1"/>
  <c r="A66" i="19"/>
  <c r="C66" i="19"/>
  <c r="D66" i="19"/>
  <c r="E66" i="19"/>
  <c r="I66" i="19"/>
  <c r="J66" i="19" s="1"/>
  <c r="AG66" i="19" s="1"/>
  <c r="K66" i="19" a="1"/>
  <c r="K66" i="19" s="1"/>
  <c r="L66" i="19" s="1"/>
  <c r="N66" i="19"/>
  <c r="O66" i="19"/>
  <c r="P66" i="19"/>
  <c r="Q66" i="19" s="1"/>
  <c r="U66" i="19"/>
  <c r="T66" i="19"/>
  <c r="W66" i="19"/>
  <c r="X66" i="19"/>
  <c r="Z66" i="19"/>
  <c r="AA66" i="19"/>
  <c r="AB66" i="19" s="1"/>
  <c r="A67" i="19"/>
  <c r="C67" i="19"/>
  <c r="D67" i="19"/>
  <c r="E67" i="19"/>
  <c r="I67" i="19"/>
  <c r="J67" i="19" s="1"/>
  <c r="K67" i="19" a="1"/>
  <c r="K67" i="19" s="1"/>
  <c r="L67" i="19" s="1"/>
  <c r="N67" i="19"/>
  <c r="O67" i="19"/>
  <c r="P67" i="19"/>
  <c r="Q67" i="19" s="1"/>
  <c r="U67" i="19"/>
  <c r="T67" i="19"/>
  <c r="W67" i="19"/>
  <c r="X67" i="19"/>
  <c r="Z67" i="19" s="1"/>
  <c r="AA67" i="19"/>
  <c r="AB67" i="19" s="1"/>
  <c r="A68" i="19"/>
  <c r="C68" i="19"/>
  <c r="D68" i="19"/>
  <c r="E68" i="19"/>
  <c r="I68" i="19"/>
  <c r="J68" i="19" s="1"/>
  <c r="K68" i="19" a="1"/>
  <c r="K68" i="19" s="1"/>
  <c r="L68" i="19" s="1"/>
  <c r="N68" i="19"/>
  <c r="O68" i="19"/>
  <c r="P68" i="19"/>
  <c r="Q68" i="19" s="1"/>
  <c r="U68" i="19"/>
  <c r="T68" i="19"/>
  <c r="W68" i="19"/>
  <c r="X68" i="19"/>
  <c r="Z68" i="19" s="1"/>
  <c r="AA68" i="19"/>
  <c r="AB68" i="19" s="1"/>
  <c r="A69" i="19"/>
  <c r="C69" i="19"/>
  <c r="D69" i="19"/>
  <c r="E69" i="19"/>
  <c r="I69" i="19"/>
  <c r="J69" i="19" s="1"/>
  <c r="K69" i="19" a="1"/>
  <c r="K69" i="19" s="1"/>
  <c r="L69" i="19" s="1"/>
  <c r="N69" i="19"/>
  <c r="O69" i="19"/>
  <c r="P69" i="19"/>
  <c r="Q69" i="19" s="1"/>
  <c r="T69" i="19"/>
  <c r="W69" i="19"/>
  <c r="X69" i="19"/>
  <c r="Z69" i="19"/>
  <c r="AA69" i="19"/>
  <c r="AB69" i="19" s="1"/>
  <c r="A70" i="19"/>
  <c r="C70" i="19"/>
  <c r="D70" i="19"/>
  <c r="E70" i="19"/>
  <c r="I70" i="19"/>
  <c r="J70" i="19" s="1"/>
  <c r="K70" i="19" a="1"/>
  <c r="K70" i="19" s="1"/>
  <c r="L70" i="19" s="1"/>
  <c r="N70" i="19"/>
  <c r="O70" i="19"/>
  <c r="P70" i="19"/>
  <c r="Q70" i="19" s="1"/>
  <c r="T70" i="19"/>
  <c r="W70" i="19"/>
  <c r="X70" i="19"/>
  <c r="Z70" i="19"/>
  <c r="AA70" i="19"/>
  <c r="AB70" i="19" s="1"/>
  <c r="A71" i="19"/>
  <c r="C71" i="19"/>
  <c r="D71" i="19"/>
  <c r="E71" i="19"/>
  <c r="I71" i="19"/>
  <c r="J71" i="19" s="1"/>
  <c r="K71" i="19" a="1"/>
  <c r="K71" i="19" s="1"/>
  <c r="L71" i="19" s="1"/>
  <c r="N71" i="19"/>
  <c r="O71" i="19"/>
  <c r="P71" i="19"/>
  <c r="Q71" i="19" s="1"/>
  <c r="U71" i="19"/>
  <c r="T71" i="19"/>
  <c r="W71" i="19"/>
  <c r="X71" i="19"/>
  <c r="Z71" i="19"/>
  <c r="AA71" i="19"/>
  <c r="AB71" i="19" s="1"/>
  <c r="A72" i="19"/>
  <c r="C72" i="19"/>
  <c r="D72" i="19"/>
  <c r="E72" i="19"/>
  <c r="I72" i="19"/>
  <c r="J72" i="19" s="1"/>
  <c r="AG72" i="19" s="1"/>
  <c r="K72" i="19" a="1"/>
  <c r="K72" i="19" s="1"/>
  <c r="L72" i="19" s="1"/>
  <c r="N72" i="19"/>
  <c r="O72" i="19"/>
  <c r="P72" i="19"/>
  <c r="Q72" i="19" s="1"/>
  <c r="T72" i="19"/>
  <c r="W72" i="19"/>
  <c r="X72" i="19"/>
  <c r="Z72" i="19" s="1"/>
  <c r="AA72" i="19"/>
  <c r="AB72" i="19" s="1"/>
  <c r="A73" i="19"/>
  <c r="C73" i="19"/>
  <c r="D73" i="19"/>
  <c r="E73" i="19"/>
  <c r="I73" i="19"/>
  <c r="J73" i="19" s="1"/>
  <c r="K73" i="19" a="1"/>
  <c r="K73" i="19" s="1"/>
  <c r="L73" i="19" s="1"/>
  <c r="N73" i="19"/>
  <c r="O73" i="19"/>
  <c r="P73" i="19"/>
  <c r="Q73" i="19" s="1"/>
  <c r="U73" i="19"/>
  <c r="T73" i="19"/>
  <c r="W73" i="19"/>
  <c r="X73" i="19"/>
  <c r="Z73" i="19" s="1"/>
  <c r="AA73" i="19"/>
  <c r="AB73" i="19" s="1"/>
  <c r="A74" i="19"/>
  <c r="C74" i="19"/>
  <c r="D74" i="19"/>
  <c r="E74" i="19"/>
  <c r="I74" i="19"/>
  <c r="J74" i="19" s="1"/>
  <c r="K74" i="19" a="1"/>
  <c r="K74" i="19" s="1"/>
  <c r="L74" i="19" s="1"/>
  <c r="N74" i="19"/>
  <c r="O74" i="19"/>
  <c r="P74" i="19"/>
  <c r="Q74" i="19" s="1"/>
  <c r="T74" i="19"/>
  <c r="W74" i="19"/>
  <c r="X74" i="19"/>
  <c r="Z74" i="19" s="1"/>
  <c r="AA74" i="19"/>
  <c r="AB74" i="19" s="1"/>
  <c r="A75" i="19"/>
  <c r="C75" i="19"/>
  <c r="D75" i="19"/>
  <c r="E75" i="19"/>
  <c r="I75" i="19"/>
  <c r="J75" i="19" s="1"/>
  <c r="AG75" i="19" s="1"/>
  <c r="K75" i="19" a="1"/>
  <c r="K75" i="19" s="1"/>
  <c r="L75" i="19" s="1"/>
  <c r="N75" i="19"/>
  <c r="O75" i="19"/>
  <c r="P75" i="19"/>
  <c r="Q75" i="19" s="1"/>
  <c r="U75" i="19"/>
  <c r="T75" i="19"/>
  <c r="W75" i="19"/>
  <c r="X75" i="19"/>
  <c r="Z75" i="19"/>
  <c r="AA75" i="19"/>
  <c r="AB75" i="19" s="1"/>
  <c r="A76" i="19"/>
  <c r="C76" i="19"/>
  <c r="D76" i="19"/>
  <c r="E76" i="19"/>
  <c r="I76" i="19"/>
  <c r="J76" i="19" s="1"/>
  <c r="K76" i="19" a="1"/>
  <c r="K76" i="19" s="1"/>
  <c r="L76" i="19" s="1"/>
  <c r="N76" i="19"/>
  <c r="O76" i="19"/>
  <c r="P76" i="19"/>
  <c r="Q76" i="19" s="1"/>
  <c r="T76" i="19"/>
  <c r="W76" i="19"/>
  <c r="X76" i="19"/>
  <c r="Z76" i="19"/>
  <c r="AA76" i="19"/>
  <c r="AB76" i="19" s="1"/>
  <c r="A77" i="19"/>
  <c r="C77" i="19"/>
  <c r="D77" i="19"/>
  <c r="E77" i="19"/>
  <c r="I77" i="19"/>
  <c r="J77" i="19" s="1"/>
  <c r="AG77" i="19" s="1"/>
  <c r="K77" i="19" a="1"/>
  <c r="K77" i="19" s="1"/>
  <c r="L77" i="19" s="1"/>
  <c r="N77" i="19"/>
  <c r="O77" i="19"/>
  <c r="P77" i="19"/>
  <c r="Q77" i="19" s="1"/>
  <c r="T77" i="19"/>
  <c r="W77" i="19"/>
  <c r="X77" i="19"/>
  <c r="Z77" i="19"/>
  <c r="AA77" i="19"/>
  <c r="AB77" i="19" s="1"/>
  <c r="A78" i="19"/>
  <c r="C78" i="19"/>
  <c r="D78" i="19"/>
  <c r="E78" i="19"/>
  <c r="I78" i="19"/>
  <c r="J78" i="19" s="1"/>
  <c r="K78" i="19" a="1"/>
  <c r="K78" i="19" s="1"/>
  <c r="L78" i="19" s="1"/>
  <c r="N78" i="19"/>
  <c r="O78" i="19"/>
  <c r="P78" i="19"/>
  <c r="Q78" i="19" s="1"/>
  <c r="T78" i="19"/>
  <c r="W78" i="19"/>
  <c r="X78" i="19"/>
  <c r="Z78" i="19" s="1"/>
  <c r="AA78" i="19"/>
  <c r="AB78" i="19" s="1"/>
  <c r="A79" i="19"/>
  <c r="C79" i="19"/>
  <c r="D79" i="19"/>
  <c r="E79" i="19"/>
  <c r="I79" i="19"/>
  <c r="J79" i="19" s="1"/>
  <c r="K79" i="19" a="1"/>
  <c r="K79" i="19" s="1"/>
  <c r="L79" i="19" s="1"/>
  <c r="N79" i="19"/>
  <c r="O79" i="19"/>
  <c r="P79" i="19"/>
  <c r="Q79" i="19" s="1"/>
  <c r="U79" i="19"/>
  <c r="T79" i="19"/>
  <c r="W79" i="19"/>
  <c r="X79" i="19"/>
  <c r="Z79" i="19" s="1"/>
  <c r="AA79" i="19"/>
  <c r="AB79" i="19" s="1"/>
  <c r="A80" i="19"/>
  <c r="C80" i="19"/>
  <c r="D80" i="19"/>
  <c r="E80" i="19"/>
  <c r="I80" i="19"/>
  <c r="J80" i="19" s="1"/>
  <c r="K80" i="19" a="1"/>
  <c r="K80" i="19" s="1"/>
  <c r="L80" i="19" s="1"/>
  <c r="N80" i="19"/>
  <c r="O80" i="19"/>
  <c r="P80" i="19"/>
  <c r="Q80" i="19" s="1"/>
  <c r="U80" i="19"/>
  <c r="T80" i="19"/>
  <c r="W80" i="19"/>
  <c r="X80" i="19"/>
  <c r="Z80" i="19" s="1"/>
  <c r="AA80" i="19"/>
  <c r="AB80" i="19" s="1"/>
  <c r="A81" i="19"/>
  <c r="C81" i="19"/>
  <c r="D81" i="19"/>
  <c r="E81" i="19"/>
  <c r="I81" i="19"/>
  <c r="J81" i="19" s="1"/>
  <c r="K81" i="19" a="1"/>
  <c r="K81" i="19" s="1"/>
  <c r="L81" i="19" s="1"/>
  <c r="N81" i="19"/>
  <c r="O81" i="19"/>
  <c r="P81" i="19"/>
  <c r="Q81" i="19" s="1"/>
  <c r="U81" i="19"/>
  <c r="T81" i="19"/>
  <c r="W81" i="19"/>
  <c r="X81" i="19"/>
  <c r="Z81" i="19" s="1"/>
  <c r="AA81" i="19"/>
  <c r="AB81" i="19" s="1"/>
  <c r="A82" i="19"/>
  <c r="C82" i="19"/>
  <c r="D82" i="19"/>
  <c r="E82" i="19"/>
  <c r="I82" i="19"/>
  <c r="J82" i="19" s="1"/>
  <c r="AG82" i="19" s="1"/>
  <c r="K82" i="19" a="1"/>
  <c r="K82" i="19" s="1"/>
  <c r="L82" i="19" s="1"/>
  <c r="N82" i="19"/>
  <c r="O82" i="19"/>
  <c r="P82" i="19"/>
  <c r="Q82" i="19" s="1"/>
  <c r="T82" i="19"/>
  <c r="W82" i="19"/>
  <c r="X82" i="19"/>
  <c r="Z82" i="19" s="1"/>
  <c r="AA82" i="19"/>
  <c r="AB82" i="19" s="1"/>
  <c r="A83" i="19"/>
  <c r="C83" i="19"/>
  <c r="D83" i="19"/>
  <c r="E83" i="19"/>
  <c r="I83" i="19"/>
  <c r="J83" i="19" s="1"/>
  <c r="K83" i="19" a="1"/>
  <c r="K83" i="19" s="1"/>
  <c r="L83" i="19" s="1"/>
  <c r="N83" i="19"/>
  <c r="O83" i="19"/>
  <c r="P83" i="19"/>
  <c r="Q83" i="19" s="1"/>
  <c r="U83" i="19"/>
  <c r="T83" i="19"/>
  <c r="W83" i="19"/>
  <c r="X83" i="19"/>
  <c r="Z83" i="19" s="1"/>
  <c r="AA83" i="19"/>
  <c r="AB83" i="19" s="1"/>
  <c r="A84" i="19"/>
  <c r="C84" i="19"/>
  <c r="D84" i="19"/>
  <c r="E84" i="19"/>
  <c r="I84" i="19"/>
  <c r="J84" i="19" s="1"/>
  <c r="K84" i="19" a="1"/>
  <c r="K84" i="19" s="1"/>
  <c r="L84" i="19" s="1"/>
  <c r="N84" i="19"/>
  <c r="O84" i="19"/>
  <c r="P84" i="19"/>
  <c r="Q84" i="19" s="1"/>
  <c r="U84" i="19"/>
  <c r="T84" i="19"/>
  <c r="W84" i="19"/>
  <c r="X84" i="19"/>
  <c r="Z84" i="19" s="1"/>
  <c r="AA84" i="19"/>
  <c r="AB84" i="19" s="1"/>
  <c r="A85" i="19"/>
  <c r="C85" i="19"/>
  <c r="D85" i="19"/>
  <c r="E85" i="19"/>
  <c r="I85" i="19"/>
  <c r="J85" i="19" s="1"/>
  <c r="K85" i="19" a="1"/>
  <c r="K85" i="19" s="1"/>
  <c r="L85" i="19" s="1"/>
  <c r="N85" i="19"/>
  <c r="O85" i="19"/>
  <c r="P85" i="19"/>
  <c r="Q85" i="19" s="1"/>
  <c r="U85" i="19"/>
  <c r="T85" i="19"/>
  <c r="W85" i="19"/>
  <c r="X85" i="19"/>
  <c r="Z85" i="19"/>
  <c r="AA85" i="19"/>
  <c r="AB85" i="19" s="1"/>
  <c r="A86" i="19"/>
  <c r="C86" i="19"/>
  <c r="D86" i="19"/>
  <c r="E86" i="19"/>
  <c r="I86" i="19"/>
  <c r="J86" i="19" s="1"/>
  <c r="K86" i="19" a="1"/>
  <c r="K86" i="19" s="1"/>
  <c r="L86" i="19" s="1"/>
  <c r="N86" i="19"/>
  <c r="O86" i="19"/>
  <c r="P86" i="19"/>
  <c r="Q86" i="19" s="1"/>
  <c r="U86" i="19"/>
  <c r="T86" i="19"/>
  <c r="W86" i="19"/>
  <c r="X86" i="19"/>
  <c r="Z86" i="19"/>
  <c r="AA86" i="19"/>
  <c r="AB86" i="19" s="1"/>
  <c r="A87" i="19"/>
  <c r="C87" i="19"/>
  <c r="D87" i="19"/>
  <c r="E87" i="19"/>
  <c r="I87" i="19"/>
  <c r="J87" i="19" s="1"/>
  <c r="AG87" i="19" s="1"/>
  <c r="K87" i="19" a="1"/>
  <c r="K87" i="19" s="1"/>
  <c r="L87" i="19" s="1"/>
  <c r="N87" i="19"/>
  <c r="O87" i="19"/>
  <c r="P87" i="19"/>
  <c r="Q87" i="19" s="1"/>
  <c r="U87" i="19"/>
  <c r="T87" i="19"/>
  <c r="W87" i="19"/>
  <c r="X87" i="19"/>
  <c r="Z87" i="19"/>
  <c r="AA87" i="19"/>
  <c r="AB87" i="19" s="1"/>
  <c r="A88" i="19"/>
  <c r="C88" i="19"/>
  <c r="D88" i="19"/>
  <c r="E88" i="19"/>
  <c r="I88" i="19"/>
  <c r="J88" i="19" s="1"/>
  <c r="AG88" i="19" s="1"/>
  <c r="K88" i="19" a="1"/>
  <c r="K88" i="19" s="1"/>
  <c r="L88" i="19" s="1"/>
  <c r="N88" i="19"/>
  <c r="O88" i="19"/>
  <c r="P88" i="19"/>
  <c r="Q88" i="19" s="1"/>
  <c r="U88" i="19"/>
  <c r="T88" i="19"/>
  <c r="W88" i="19"/>
  <c r="X88" i="19"/>
  <c r="Z88" i="19" s="1"/>
  <c r="AA88" i="19"/>
  <c r="AB88" i="19" s="1"/>
  <c r="A89" i="19"/>
  <c r="C89" i="19"/>
  <c r="D89" i="19"/>
  <c r="E89" i="19"/>
  <c r="I89" i="19"/>
  <c r="J89" i="19" s="1"/>
  <c r="K89" i="19" a="1"/>
  <c r="K89" i="19" s="1"/>
  <c r="L89" i="19" s="1"/>
  <c r="N89" i="19"/>
  <c r="O89" i="19"/>
  <c r="P89" i="19"/>
  <c r="Q89" i="19" s="1"/>
  <c r="U89" i="19"/>
  <c r="T89" i="19"/>
  <c r="W89" i="19"/>
  <c r="X89" i="19"/>
  <c r="Z89" i="19" s="1"/>
  <c r="AA89" i="19"/>
  <c r="AB89" i="19" s="1"/>
  <c r="A90" i="19"/>
  <c r="C90" i="19"/>
  <c r="D90" i="19"/>
  <c r="E90" i="19"/>
  <c r="I90" i="19"/>
  <c r="J90" i="19" s="1"/>
  <c r="K90" i="19" a="1"/>
  <c r="K90" i="19" s="1"/>
  <c r="L90" i="19" s="1"/>
  <c r="N90" i="19"/>
  <c r="O90" i="19"/>
  <c r="P90" i="19"/>
  <c r="Q90" i="19" s="1"/>
  <c r="U90" i="19"/>
  <c r="T90" i="19"/>
  <c r="W90" i="19"/>
  <c r="X90" i="19"/>
  <c r="Z90" i="19" s="1"/>
  <c r="AA90" i="19"/>
  <c r="AB90" i="19" s="1"/>
  <c r="A91" i="19"/>
  <c r="C91" i="19"/>
  <c r="D91" i="19"/>
  <c r="E91" i="19"/>
  <c r="I91" i="19"/>
  <c r="J91" i="19" s="1"/>
  <c r="K91" i="19" a="1"/>
  <c r="K91" i="19" s="1"/>
  <c r="L91" i="19" s="1"/>
  <c r="N91" i="19"/>
  <c r="O91" i="19"/>
  <c r="P91" i="19"/>
  <c r="Q91" i="19" s="1"/>
  <c r="U91" i="19"/>
  <c r="T91" i="19"/>
  <c r="W91" i="19"/>
  <c r="X91" i="19"/>
  <c r="Z91" i="19"/>
  <c r="AA91" i="19"/>
  <c r="AB91" i="19" s="1"/>
  <c r="A92" i="19"/>
  <c r="C92" i="19"/>
  <c r="D92" i="19"/>
  <c r="E92" i="19"/>
  <c r="I92" i="19"/>
  <c r="J92" i="19" s="1"/>
  <c r="K92" i="19" a="1"/>
  <c r="K92" i="19" s="1"/>
  <c r="L92" i="19" s="1"/>
  <c r="N92" i="19"/>
  <c r="O92" i="19"/>
  <c r="P92" i="19"/>
  <c r="Q92" i="19" s="1"/>
  <c r="T92" i="19"/>
  <c r="W92" i="19"/>
  <c r="X92" i="19"/>
  <c r="Z92" i="19"/>
  <c r="AA92" i="19"/>
  <c r="AB92" i="19" s="1"/>
  <c r="A93" i="19"/>
  <c r="C93" i="19"/>
  <c r="D93" i="19"/>
  <c r="E93" i="19"/>
  <c r="I93" i="19"/>
  <c r="J93" i="19" s="1"/>
  <c r="K93" i="19" a="1"/>
  <c r="K93" i="19" s="1"/>
  <c r="L93" i="19" s="1"/>
  <c r="N93" i="19"/>
  <c r="O93" i="19"/>
  <c r="P93" i="19"/>
  <c r="Q93" i="19" s="1"/>
  <c r="T93" i="19"/>
  <c r="W93" i="19"/>
  <c r="X93" i="19"/>
  <c r="Z93" i="19"/>
  <c r="AA93" i="19"/>
  <c r="AB93" i="19" s="1"/>
  <c r="A94" i="19"/>
  <c r="C94" i="19"/>
  <c r="D94" i="19"/>
  <c r="E94" i="19"/>
  <c r="I94" i="19"/>
  <c r="J94" i="19" s="1"/>
  <c r="AG94" i="19" s="1"/>
  <c r="K94" i="19" a="1"/>
  <c r="K94" i="19" s="1"/>
  <c r="L94" i="19" s="1"/>
  <c r="N94" i="19"/>
  <c r="O94" i="19"/>
  <c r="P94" i="19"/>
  <c r="Q94" i="19" s="1"/>
  <c r="U94" i="19"/>
  <c r="T94" i="19"/>
  <c r="W94" i="19"/>
  <c r="X94" i="19"/>
  <c r="Z94" i="19" s="1"/>
  <c r="AA94" i="19"/>
  <c r="AB94" i="19" s="1"/>
  <c r="A95" i="19"/>
  <c r="C95" i="19"/>
  <c r="D95" i="19"/>
  <c r="E95" i="19"/>
  <c r="I95" i="19"/>
  <c r="J95" i="19" s="1"/>
  <c r="K95" i="19" a="1"/>
  <c r="K95" i="19" s="1"/>
  <c r="L95" i="19" s="1"/>
  <c r="N95" i="19"/>
  <c r="O95" i="19"/>
  <c r="P95" i="19"/>
  <c r="Q95" i="19" s="1"/>
  <c r="T95" i="19"/>
  <c r="W95" i="19"/>
  <c r="X95" i="19"/>
  <c r="Z95" i="19"/>
  <c r="AA95" i="19"/>
  <c r="AB95" i="19" s="1"/>
  <c r="A96" i="19"/>
  <c r="C96" i="19"/>
  <c r="D96" i="19"/>
  <c r="E96" i="19"/>
  <c r="I96" i="19"/>
  <c r="J96" i="19" s="1"/>
  <c r="AG96" i="19" s="1"/>
  <c r="K96" i="19" a="1"/>
  <c r="K96" i="19" s="1"/>
  <c r="L96" i="19" s="1"/>
  <c r="N96" i="19"/>
  <c r="O96" i="19"/>
  <c r="P96" i="19"/>
  <c r="Q96" i="19" s="1"/>
  <c r="U96" i="19"/>
  <c r="T96" i="19"/>
  <c r="W96" i="19"/>
  <c r="X96" i="19"/>
  <c r="Z96" i="19"/>
  <c r="AA96" i="19"/>
  <c r="AB96" i="19" s="1"/>
  <c r="A97" i="19"/>
  <c r="C97" i="19"/>
  <c r="D97" i="19"/>
  <c r="E97" i="19"/>
  <c r="I97" i="19"/>
  <c r="J97" i="19" s="1"/>
  <c r="K97" i="19" a="1"/>
  <c r="K97" i="19" s="1"/>
  <c r="L97" i="19" s="1"/>
  <c r="N97" i="19"/>
  <c r="O97" i="19"/>
  <c r="P97" i="19"/>
  <c r="Q97" i="19" s="1"/>
  <c r="U97" i="19"/>
  <c r="T97" i="19"/>
  <c r="W97" i="19"/>
  <c r="X97" i="19"/>
  <c r="Z97" i="19"/>
  <c r="AA97" i="19"/>
  <c r="AB97" i="19" s="1"/>
  <c r="A98" i="19"/>
  <c r="C98" i="19"/>
  <c r="D98" i="19"/>
  <c r="E98" i="19"/>
  <c r="I98" i="19"/>
  <c r="J98" i="19" s="1"/>
  <c r="K98" i="19" a="1"/>
  <c r="K98" i="19" s="1"/>
  <c r="L98" i="19" s="1"/>
  <c r="N98" i="19"/>
  <c r="O98" i="19"/>
  <c r="P98" i="19"/>
  <c r="Q98" i="19" s="1"/>
  <c r="U98" i="19"/>
  <c r="T98" i="19"/>
  <c r="W98" i="19"/>
  <c r="X98" i="19"/>
  <c r="Z98" i="19" s="1"/>
  <c r="AA98" i="19"/>
  <c r="AB98" i="19" s="1"/>
  <c r="A99" i="19"/>
  <c r="C99" i="19"/>
  <c r="D99" i="19"/>
  <c r="E99" i="19"/>
  <c r="I99" i="19"/>
  <c r="J99" i="19" s="1"/>
  <c r="K99" i="19" a="1"/>
  <c r="K99" i="19" s="1"/>
  <c r="L99" i="19" s="1"/>
  <c r="N99" i="19"/>
  <c r="O99" i="19"/>
  <c r="P99" i="19"/>
  <c r="Q99" i="19" s="1"/>
  <c r="U99" i="19"/>
  <c r="T99" i="19"/>
  <c r="W99" i="19"/>
  <c r="X99" i="19"/>
  <c r="Z99" i="19"/>
  <c r="AA99" i="19"/>
  <c r="AB99" i="19" s="1"/>
  <c r="A100" i="19"/>
  <c r="C100" i="19"/>
  <c r="D100" i="19"/>
  <c r="E100" i="19"/>
  <c r="I100" i="19"/>
  <c r="J100" i="19" s="1"/>
  <c r="K100" i="19" a="1"/>
  <c r="K100" i="19" s="1"/>
  <c r="L100" i="19" s="1"/>
  <c r="N100" i="19"/>
  <c r="O100" i="19"/>
  <c r="P100" i="19"/>
  <c r="Q100" i="19" s="1"/>
  <c r="U100" i="19"/>
  <c r="T100" i="19"/>
  <c r="W100" i="19"/>
  <c r="X100" i="19"/>
  <c r="Z100" i="19" s="1"/>
  <c r="AA100" i="19"/>
  <c r="AB100" i="19" s="1"/>
  <c r="A101" i="19"/>
  <c r="C101" i="19"/>
  <c r="D101" i="19"/>
  <c r="E101" i="19"/>
  <c r="I101" i="19"/>
  <c r="J101" i="19" s="1"/>
  <c r="AG101" i="19" s="1"/>
  <c r="K101" i="19" a="1"/>
  <c r="K101" i="19" s="1"/>
  <c r="L101" i="19" s="1"/>
  <c r="N101" i="19"/>
  <c r="O101" i="19"/>
  <c r="P101" i="19"/>
  <c r="Q101" i="19" s="1"/>
  <c r="U101" i="19"/>
  <c r="T101" i="19"/>
  <c r="W101" i="19"/>
  <c r="X101" i="19"/>
  <c r="Z101" i="19" s="1"/>
  <c r="AA101" i="19"/>
  <c r="AB101" i="19" s="1"/>
  <c r="A102" i="19"/>
  <c r="C102" i="19"/>
  <c r="D102" i="19"/>
  <c r="E102" i="19"/>
  <c r="I102" i="19"/>
  <c r="J102" i="19" s="1"/>
  <c r="K102" i="19" a="1"/>
  <c r="K102" i="19" s="1"/>
  <c r="L102" i="19" s="1"/>
  <c r="N102" i="19"/>
  <c r="O102" i="19"/>
  <c r="P102" i="19"/>
  <c r="Q102" i="19" s="1"/>
  <c r="U102" i="19"/>
  <c r="T102" i="19"/>
  <c r="W102" i="19"/>
  <c r="X102" i="19"/>
  <c r="Z102" i="19" s="1"/>
  <c r="AA102" i="19"/>
  <c r="AB102" i="19" s="1"/>
  <c r="A103" i="19"/>
  <c r="C103" i="19"/>
  <c r="D103" i="19"/>
  <c r="E103" i="19"/>
  <c r="I103" i="19"/>
  <c r="J103" i="19" s="1"/>
  <c r="K103" i="19" a="1"/>
  <c r="K103" i="19" s="1"/>
  <c r="L103" i="19" s="1"/>
  <c r="N103" i="19"/>
  <c r="O103" i="19"/>
  <c r="P103" i="19"/>
  <c r="Q103" i="19" s="1"/>
  <c r="U103" i="19"/>
  <c r="T103" i="19"/>
  <c r="W103" i="19"/>
  <c r="X103" i="19"/>
  <c r="Z103" i="19" s="1"/>
  <c r="AA103" i="19"/>
  <c r="AB103" i="19" s="1"/>
  <c r="A104" i="19"/>
  <c r="C104" i="19"/>
  <c r="D104" i="19"/>
  <c r="E104" i="19"/>
  <c r="I104" i="19"/>
  <c r="J104" i="19" s="1"/>
  <c r="K104" i="19" a="1"/>
  <c r="K104" i="19" s="1"/>
  <c r="L104" i="19" s="1"/>
  <c r="N104" i="19"/>
  <c r="O104" i="19"/>
  <c r="P104" i="19"/>
  <c r="Q104" i="19" s="1"/>
  <c r="U104" i="19"/>
  <c r="T104" i="19"/>
  <c r="W104" i="19"/>
  <c r="X104" i="19"/>
  <c r="Z104" i="19"/>
  <c r="AA104" i="19"/>
  <c r="AB104" i="19" s="1"/>
  <c r="A105" i="19"/>
  <c r="C105" i="19"/>
  <c r="D105" i="19"/>
  <c r="E105" i="19"/>
  <c r="I105" i="19"/>
  <c r="J105" i="19" s="1"/>
  <c r="K105" i="19" a="1"/>
  <c r="K105" i="19" s="1"/>
  <c r="L105" i="19" s="1"/>
  <c r="N105" i="19"/>
  <c r="O105" i="19"/>
  <c r="P105" i="19"/>
  <c r="Q105" i="19" s="1"/>
  <c r="T105" i="19"/>
  <c r="W105" i="19"/>
  <c r="X105" i="19"/>
  <c r="Z105" i="19" s="1"/>
  <c r="AA105" i="19"/>
  <c r="AB105" i="19" s="1"/>
  <c r="A106" i="19"/>
  <c r="C106" i="19"/>
  <c r="D106" i="19"/>
  <c r="E106" i="19"/>
  <c r="I106" i="19"/>
  <c r="J106" i="19" s="1"/>
  <c r="K106" i="19" a="1"/>
  <c r="K106" i="19" s="1"/>
  <c r="L106" i="19" s="1"/>
  <c r="N106" i="19"/>
  <c r="O106" i="19"/>
  <c r="P106" i="19"/>
  <c r="Q106" i="19" s="1"/>
  <c r="U106" i="19"/>
  <c r="T106" i="19"/>
  <c r="W106" i="19"/>
  <c r="X106" i="19"/>
  <c r="Z106" i="19"/>
  <c r="AA106" i="19"/>
  <c r="AB106" i="19" s="1"/>
  <c r="A107" i="19"/>
  <c r="C107" i="19"/>
  <c r="D107" i="19"/>
  <c r="E107" i="19"/>
  <c r="I107" i="19"/>
  <c r="J107" i="19" s="1"/>
  <c r="K107" i="19" a="1"/>
  <c r="K107" i="19" s="1"/>
  <c r="L107" i="19" s="1"/>
  <c r="N107" i="19"/>
  <c r="O107" i="19"/>
  <c r="P107" i="19"/>
  <c r="Q107" i="19" s="1"/>
  <c r="U107" i="19"/>
  <c r="T107" i="19"/>
  <c r="W107" i="19"/>
  <c r="X107" i="19"/>
  <c r="Z107" i="19" s="1"/>
  <c r="AA107" i="19"/>
  <c r="AB107" i="19" s="1"/>
  <c r="A108" i="19"/>
  <c r="C108" i="19"/>
  <c r="D108" i="19"/>
  <c r="E108" i="19"/>
  <c r="I108" i="19"/>
  <c r="J108" i="19" s="1"/>
  <c r="K108" i="19" a="1"/>
  <c r="K108" i="19" s="1"/>
  <c r="L108" i="19" s="1"/>
  <c r="N108" i="19"/>
  <c r="O108" i="19"/>
  <c r="P108" i="19"/>
  <c r="Q108" i="19" s="1"/>
  <c r="U108" i="19"/>
  <c r="T108" i="19"/>
  <c r="W108" i="19"/>
  <c r="X108" i="19"/>
  <c r="Z108" i="19" s="1"/>
  <c r="AA108" i="19"/>
  <c r="AB108" i="19" s="1"/>
  <c r="A109" i="19"/>
  <c r="C109" i="19"/>
  <c r="D109" i="19"/>
  <c r="E109" i="19"/>
  <c r="I109" i="19"/>
  <c r="J109" i="19" s="1"/>
  <c r="K109" i="19" a="1"/>
  <c r="K109" i="19" s="1"/>
  <c r="L109" i="19" s="1"/>
  <c r="N109" i="19"/>
  <c r="O109" i="19"/>
  <c r="P109" i="19"/>
  <c r="Q109" i="19" s="1"/>
  <c r="U109" i="19"/>
  <c r="T109" i="19"/>
  <c r="W109" i="19"/>
  <c r="X109" i="19"/>
  <c r="Z109" i="19" s="1"/>
  <c r="AA109" i="19"/>
  <c r="AB109" i="19" s="1"/>
  <c r="A110" i="19"/>
  <c r="C110" i="19"/>
  <c r="D110" i="19"/>
  <c r="E110" i="19"/>
  <c r="I110" i="19"/>
  <c r="J110" i="19" s="1"/>
  <c r="K110" i="19" a="1"/>
  <c r="K110" i="19" s="1"/>
  <c r="L110" i="19" s="1"/>
  <c r="N110" i="19"/>
  <c r="O110" i="19"/>
  <c r="P110" i="19"/>
  <c r="Q110" i="19" s="1"/>
  <c r="U110" i="19"/>
  <c r="T110" i="19"/>
  <c r="W110" i="19"/>
  <c r="X110" i="19"/>
  <c r="Z110" i="19" s="1"/>
  <c r="AA110" i="19"/>
  <c r="AB110" i="19" s="1"/>
  <c r="A111" i="19"/>
  <c r="C111" i="19"/>
  <c r="D111" i="19"/>
  <c r="E111" i="19"/>
  <c r="I111" i="19"/>
  <c r="J111" i="19" s="1"/>
  <c r="K111" i="19" a="1"/>
  <c r="K111" i="19" s="1"/>
  <c r="L111" i="19" s="1"/>
  <c r="N111" i="19"/>
  <c r="O111" i="19"/>
  <c r="P111" i="19"/>
  <c r="Q111" i="19" s="1"/>
  <c r="T111" i="19"/>
  <c r="W111" i="19"/>
  <c r="X111" i="19"/>
  <c r="Z111" i="19"/>
  <c r="AA111" i="19"/>
  <c r="AB111" i="19" s="1"/>
  <c r="A112" i="19"/>
  <c r="C112" i="19"/>
  <c r="D112" i="19"/>
  <c r="E112" i="19"/>
  <c r="I112" i="19"/>
  <c r="J112" i="19" s="1"/>
  <c r="K112" i="19" a="1"/>
  <c r="K112" i="19" s="1"/>
  <c r="L112" i="19" s="1"/>
  <c r="N112" i="19"/>
  <c r="O112" i="19"/>
  <c r="P112" i="19"/>
  <c r="Q112" i="19" s="1"/>
  <c r="U112" i="19"/>
  <c r="T112" i="19"/>
  <c r="W112" i="19"/>
  <c r="X112" i="19"/>
  <c r="Z112" i="19"/>
  <c r="AA112" i="19"/>
  <c r="AB112" i="19" s="1"/>
  <c r="A113" i="19"/>
  <c r="C113" i="19"/>
  <c r="D113" i="19"/>
  <c r="E113" i="19"/>
  <c r="I113" i="19"/>
  <c r="J113" i="19" s="1"/>
  <c r="K113" i="19" a="1"/>
  <c r="K113" i="19" s="1"/>
  <c r="L113" i="19" s="1"/>
  <c r="N113" i="19"/>
  <c r="O113" i="19"/>
  <c r="P113" i="19"/>
  <c r="Q113" i="19" s="1"/>
  <c r="T113" i="19"/>
  <c r="W113" i="19"/>
  <c r="X113" i="19"/>
  <c r="Z113" i="19"/>
  <c r="AA113" i="19"/>
  <c r="AB113" i="19" s="1"/>
  <c r="A114" i="19"/>
  <c r="C114" i="19"/>
  <c r="D114" i="19"/>
  <c r="E114" i="19"/>
  <c r="I114" i="19"/>
  <c r="J114" i="19" s="1"/>
  <c r="K114" i="19" a="1"/>
  <c r="K114" i="19" s="1"/>
  <c r="L114" i="19" s="1"/>
  <c r="N114" i="19"/>
  <c r="O114" i="19"/>
  <c r="P114" i="19"/>
  <c r="Q114" i="19" s="1"/>
  <c r="U114" i="19"/>
  <c r="T114" i="19"/>
  <c r="W114" i="19"/>
  <c r="X114" i="19"/>
  <c r="Z114" i="19"/>
  <c r="AA114" i="19"/>
  <c r="AB114" i="19" s="1"/>
  <c r="A115" i="19"/>
  <c r="C115" i="19"/>
  <c r="D115" i="19"/>
  <c r="E115" i="19"/>
  <c r="I115" i="19"/>
  <c r="J115" i="19" s="1"/>
  <c r="K115" i="19" a="1"/>
  <c r="K115" i="19" s="1"/>
  <c r="L115" i="19" s="1"/>
  <c r="N115" i="19"/>
  <c r="O115" i="19"/>
  <c r="P115" i="19"/>
  <c r="Q115" i="19" s="1"/>
  <c r="T115" i="19"/>
  <c r="W115" i="19"/>
  <c r="X115" i="19"/>
  <c r="Z115" i="19" s="1"/>
  <c r="AA115" i="19"/>
  <c r="AB115" i="19" s="1"/>
  <c r="A116" i="19"/>
  <c r="C116" i="19"/>
  <c r="D116" i="19"/>
  <c r="E116" i="19"/>
  <c r="I116" i="19"/>
  <c r="J116" i="19" s="1"/>
  <c r="K116" i="19" a="1"/>
  <c r="K116" i="19" s="1"/>
  <c r="L116" i="19" s="1"/>
  <c r="N116" i="19"/>
  <c r="O116" i="19"/>
  <c r="P116" i="19"/>
  <c r="Q116" i="19" s="1"/>
  <c r="U116" i="19"/>
  <c r="T116" i="19"/>
  <c r="W116" i="19"/>
  <c r="X116" i="19"/>
  <c r="Z116" i="19"/>
  <c r="AA116" i="19"/>
  <c r="AB116" i="19" s="1"/>
  <c r="A117" i="19"/>
  <c r="C117" i="19"/>
  <c r="D117" i="19"/>
  <c r="E117" i="19"/>
  <c r="I117" i="19"/>
  <c r="J117" i="19" s="1"/>
  <c r="K117" i="19" a="1"/>
  <c r="K117" i="19" s="1"/>
  <c r="L117" i="19" s="1"/>
  <c r="N117" i="19"/>
  <c r="O117" i="19"/>
  <c r="P117" i="19"/>
  <c r="Q117" i="19" s="1"/>
  <c r="T117" i="19"/>
  <c r="W117" i="19"/>
  <c r="X117" i="19"/>
  <c r="Z117" i="19"/>
  <c r="AA117" i="19"/>
  <c r="AB117" i="19" s="1"/>
  <c r="A118" i="19"/>
  <c r="C118" i="19"/>
  <c r="D118" i="19"/>
  <c r="E118" i="19"/>
  <c r="I118" i="19"/>
  <c r="J118" i="19" s="1"/>
  <c r="AG118" i="19" s="1"/>
  <c r="K118" i="19" a="1"/>
  <c r="K118" i="19" s="1"/>
  <c r="L118" i="19" s="1"/>
  <c r="N118" i="19"/>
  <c r="O118" i="19"/>
  <c r="P118" i="19"/>
  <c r="Q118" i="19" s="1"/>
  <c r="U118" i="19"/>
  <c r="T118" i="19"/>
  <c r="W118" i="19"/>
  <c r="X118" i="19"/>
  <c r="Z118" i="19"/>
  <c r="AA118" i="19"/>
  <c r="AB118" i="19" s="1"/>
  <c r="A119" i="19"/>
  <c r="C119" i="19"/>
  <c r="D119" i="19"/>
  <c r="E119" i="19"/>
  <c r="I119" i="19"/>
  <c r="J119" i="19" s="1"/>
  <c r="K119" i="19" a="1"/>
  <c r="K119" i="19" s="1"/>
  <c r="L119" i="19" s="1"/>
  <c r="N119" i="19"/>
  <c r="O119" i="19"/>
  <c r="P119" i="19"/>
  <c r="Q119" i="19" s="1"/>
  <c r="U119" i="19"/>
  <c r="T119" i="19"/>
  <c r="W119" i="19"/>
  <c r="X119" i="19"/>
  <c r="Z119" i="19"/>
  <c r="AA119" i="19"/>
  <c r="AB119" i="19" s="1"/>
  <c r="A120" i="19"/>
  <c r="C120" i="19"/>
  <c r="D120" i="19"/>
  <c r="E120" i="19"/>
  <c r="I120" i="19"/>
  <c r="J120" i="19" s="1"/>
  <c r="K120" i="19" a="1"/>
  <c r="K120" i="19" s="1"/>
  <c r="L120" i="19" s="1"/>
  <c r="N120" i="19"/>
  <c r="O120" i="19"/>
  <c r="P120" i="19"/>
  <c r="Q120" i="19" s="1"/>
  <c r="T120" i="19"/>
  <c r="W120" i="19"/>
  <c r="X120" i="19"/>
  <c r="Z120" i="19" s="1"/>
  <c r="AA120" i="19"/>
  <c r="AB120" i="19" s="1"/>
  <c r="A121" i="19"/>
  <c r="C121" i="19"/>
  <c r="D121" i="19"/>
  <c r="E121" i="19"/>
  <c r="I121" i="19"/>
  <c r="J121" i="19" s="1"/>
  <c r="K121" i="19" a="1"/>
  <c r="K121" i="19" s="1"/>
  <c r="L121" i="19" s="1"/>
  <c r="N121" i="19"/>
  <c r="O121" i="19"/>
  <c r="P121" i="19"/>
  <c r="Q121" i="19" s="1"/>
  <c r="U121" i="19"/>
  <c r="T121" i="19"/>
  <c r="W121" i="19"/>
  <c r="X121" i="19"/>
  <c r="Z121" i="19" s="1"/>
  <c r="AA121" i="19"/>
  <c r="AB121" i="19" s="1"/>
  <c r="A122" i="19"/>
  <c r="C122" i="19"/>
  <c r="D122" i="19"/>
  <c r="E122" i="19"/>
  <c r="I122" i="19"/>
  <c r="J122" i="19" s="1"/>
  <c r="AG122" i="19" s="1"/>
  <c r="K122" i="19" a="1"/>
  <c r="K122" i="19" s="1"/>
  <c r="L122" i="19" s="1"/>
  <c r="N122" i="19"/>
  <c r="O122" i="19"/>
  <c r="P122" i="19"/>
  <c r="Q122" i="19" s="1"/>
  <c r="U122" i="19"/>
  <c r="T122" i="19"/>
  <c r="W122" i="19"/>
  <c r="X122" i="19"/>
  <c r="Z122" i="19"/>
  <c r="AA122" i="19"/>
  <c r="AB122" i="19" s="1"/>
  <c r="A123" i="19"/>
  <c r="C123" i="19"/>
  <c r="D123" i="19"/>
  <c r="E123" i="19"/>
  <c r="I123" i="19"/>
  <c r="J123" i="19" s="1"/>
  <c r="AG123" i="19" s="1"/>
  <c r="K123" i="19" a="1"/>
  <c r="K123" i="19" s="1"/>
  <c r="L123" i="19" s="1"/>
  <c r="N123" i="19"/>
  <c r="O123" i="19"/>
  <c r="P123" i="19"/>
  <c r="Q123" i="19" s="1"/>
  <c r="U123" i="19"/>
  <c r="T123" i="19"/>
  <c r="W123" i="19"/>
  <c r="X123" i="19"/>
  <c r="Z123" i="19" s="1"/>
  <c r="AA123" i="19"/>
  <c r="AB123" i="19" s="1"/>
  <c r="A124" i="19"/>
  <c r="C124" i="19"/>
  <c r="D124" i="19"/>
  <c r="E124" i="19"/>
  <c r="I124" i="19"/>
  <c r="J124" i="19" s="1"/>
  <c r="AG124" i="19" s="1"/>
  <c r="K124" i="19" a="1"/>
  <c r="K124" i="19" s="1"/>
  <c r="L124" i="19" s="1"/>
  <c r="N124" i="19"/>
  <c r="O124" i="19"/>
  <c r="P124" i="19"/>
  <c r="Q124" i="19" s="1"/>
  <c r="U124" i="19"/>
  <c r="T124" i="19"/>
  <c r="W124" i="19"/>
  <c r="X124" i="19"/>
  <c r="Z124" i="19" s="1"/>
  <c r="AA124" i="19"/>
  <c r="AB124" i="19" s="1"/>
  <c r="A125" i="19"/>
  <c r="C125" i="19"/>
  <c r="D125" i="19"/>
  <c r="E125" i="19"/>
  <c r="I125" i="19"/>
  <c r="J125" i="19" s="1"/>
  <c r="K125" i="19" a="1"/>
  <c r="K125" i="19" s="1"/>
  <c r="L125" i="19" s="1"/>
  <c r="N125" i="19"/>
  <c r="O125" i="19"/>
  <c r="P125" i="19"/>
  <c r="Q125" i="19" s="1"/>
  <c r="T125" i="19"/>
  <c r="W125" i="19"/>
  <c r="X125" i="19"/>
  <c r="Z125" i="19" s="1"/>
  <c r="AA125" i="19"/>
  <c r="AB125" i="19" s="1"/>
  <c r="A126" i="19"/>
  <c r="C126" i="19"/>
  <c r="D126" i="19"/>
  <c r="E126" i="19"/>
  <c r="I126" i="19"/>
  <c r="J126" i="19" s="1"/>
  <c r="AG126" i="19" s="1"/>
  <c r="K126" i="19" a="1"/>
  <c r="K126" i="19" s="1"/>
  <c r="L126" i="19" s="1"/>
  <c r="N126" i="19"/>
  <c r="O126" i="19"/>
  <c r="P126" i="19"/>
  <c r="Q126" i="19" s="1"/>
  <c r="T126" i="19"/>
  <c r="W126" i="19"/>
  <c r="X126" i="19"/>
  <c r="Z126" i="19" s="1"/>
  <c r="AA126" i="19"/>
  <c r="AB126" i="19" s="1"/>
  <c r="A127" i="19"/>
  <c r="C127" i="19"/>
  <c r="D127" i="19"/>
  <c r="E127" i="19"/>
  <c r="I127" i="19"/>
  <c r="J127" i="19" s="1"/>
  <c r="K127" i="19" a="1"/>
  <c r="K127" i="19" s="1"/>
  <c r="L127" i="19" s="1"/>
  <c r="N127" i="19"/>
  <c r="O127" i="19"/>
  <c r="P127" i="19"/>
  <c r="Q127" i="19" s="1"/>
  <c r="U127" i="19"/>
  <c r="T127" i="19"/>
  <c r="W127" i="19"/>
  <c r="X127" i="19"/>
  <c r="Z127" i="19"/>
  <c r="AA127" i="19"/>
  <c r="AB127" i="19" s="1"/>
  <c r="A128" i="19"/>
  <c r="C128" i="19"/>
  <c r="D128" i="19"/>
  <c r="E128" i="19"/>
  <c r="I128" i="19"/>
  <c r="J128" i="19" s="1"/>
  <c r="AG128" i="19" s="1"/>
  <c r="K128" i="19" a="1"/>
  <c r="K128" i="19" s="1"/>
  <c r="L128" i="19" s="1"/>
  <c r="N128" i="19"/>
  <c r="O128" i="19"/>
  <c r="P128" i="19"/>
  <c r="Q128" i="19" s="1"/>
  <c r="T128" i="19"/>
  <c r="W128" i="19"/>
  <c r="X128" i="19"/>
  <c r="Z128" i="19" s="1"/>
  <c r="AA128" i="19"/>
  <c r="AB128" i="19" s="1"/>
  <c r="A129" i="19"/>
  <c r="C129" i="19"/>
  <c r="D129" i="19"/>
  <c r="E129" i="19"/>
  <c r="I129" i="19"/>
  <c r="J129" i="19" s="1"/>
  <c r="AG129" i="19" s="1"/>
  <c r="K129" i="19" a="1"/>
  <c r="K129" i="19" s="1"/>
  <c r="L129" i="19" s="1"/>
  <c r="N129" i="19"/>
  <c r="O129" i="19"/>
  <c r="P129" i="19"/>
  <c r="Q129" i="19" s="1"/>
  <c r="T129" i="19"/>
  <c r="W129" i="19"/>
  <c r="X129" i="19"/>
  <c r="Z129" i="19"/>
  <c r="AA129" i="19"/>
  <c r="AB129" i="19" s="1"/>
  <c r="A130" i="19"/>
  <c r="C130" i="19"/>
  <c r="D130" i="19"/>
  <c r="E130" i="19"/>
  <c r="I130" i="19"/>
  <c r="J130" i="19"/>
  <c r="AG130" i="19" s="1"/>
  <c r="K130" i="19" a="1"/>
  <c r="K130" i="19" s="1"/>
  <c r="L130" i="19" s="1"/>
  <c r="N130" i="19"/>
  <c r="O130" i="19"/>
  <c r="P130" i="19"/>
  <c r="Q130" i="19" s="1"/>
  <c r="T130" i="19"/>
  <c r="W130" i="19"/>
  <c r="X130" i="19"/>
  <c r="Z130" i="19" s="1"/>
  <c r="AA130" i="19"/>
  <c r="AB130" i="19" s="1"/>
  <c r="A131" i="19"/>
  <c r="C131" i="19"/>
  <c r="D131" i="19"/>
  <c r="E131" i="19"/>
  <c r="I131" i="19"/>
  <c r="J131" i="19" s="1"/>
  <c r="AG131" i="19" s="1"/>
  <c r="K131" i="19" a="1"/>
  <c r="K131" i="19" s="1"/>
  <c r="L131" i="19" s="1"/>
  <c r="N131" i="19"/>
  <c r="O131" i="19"/>
  <c r="P131" i="19"/>
  <c r="Q131" i="19" s="1"/>
  <c r="T131" i="19"/>
  <c r="W131" i="19"/>
  <c r="X131" i="19"/>
  <c r="Z131" i="19" s="1"/>
  <c r="AA131" i="19"/>
  <c r="AB131" i="19" s="1"/>
  <c r="A132" i="19"/>
  <c r="C132" i="19"/>
  <c r="D132" i="19"/>
  <c r="E132" i="19"/>
  <c r="I132" i="19"/>
  <c r="J132" i="19"/>
  <c r="AG132" i="19" s="1"/>
  <c r="K132" i="19" a="1"/>
  <c r="K132" i="19" s="1"/>
  <c r="L132" i="19" s="1"/>
  <c r="N132" i="19"/>
  <c r="O132" i="19"/>
  <c r="P132" i="19"/>
  <c r="Q132" i="19" s="1"/>
  <c r="T132" i="19"/>
  <c r="W132" i="19"/>
  <c r="X132" i="19"/>
  <c r="Z132" i="19" s="1"/>
  <c r="AA132" i="19"/>
  <c r="AB132" i="19" s="1"/>
  <c r="A133" i="19"/>
  <c r="C133" i="19"/>
  <c r="D133" i="19"/>
  <c r="E133" i="19"/>
  <c r="I133" i="19"/>
  <c r="J133" i="19" s="1"/>
  <c r="AG133" i="19" s="1"/>
  <c r="K133" i="19" a="1"/>
  <c r="K133" i="19" s="1"/>
  <c r="L133" i="19" s="1"/>
  <c r="N133" i="19"/>
  <c r="O133" i="19"/>
  <c r="P133" i="19"/>
  <c r="Q133" i="19" s="1"/>
  <c r="T133" i="19"/>
  <c r="W133" i="19"/>
  <c r="X133" i="19"/>
  <c r="Z133" i="19" s="1"/>
  <c r="AA133" i="19"/>
  <c r="AB133" i="19" s="1"/>
  <c r="A134" i="19"/>
  <c r="C134" i="19"/>
  <c r="D134" i="19"/>
  <c r="E134" i="19"/>
  <c r="I134" i="19"/>
  <c r="J134" i="19" s="1"/>
  <c r="AG134" i="19" s="1"/>
  <c r="K134" i="19" a="1"/>
  <c r="K134" i="19" s="1"/>
  <c r="L134" i="19" s="1"/>
  <c r="N134" i="19"/>
  <c r="O134" i="19"/>
  <c r="P134" i="19"/>
  <c r="Q134" i="19" s="1"/>
  <c r="T134" i="19"/>
  <c r="W134" i="19"/>
  <c r="X134" i="19"/>
  <c r="Z134" i="19"/>
  <c r="AA134" i="19"/>
  <c r="AB134" i="19" s="1"/>
  <c r="A135" i="19"/>
  <c r="C135" i="19"/>
  <c r="D135" i="19"/>
  <c r="E135" i="19"/>
  <c r="I135" i="19"/>
  <c r="J135" i="19" s="1"/>
  <c r="AG135" i="19" s="1"/>
  <c r="K135" i="19" a="1"/>
  <c r="K135" i="19" s="1"/>
  <c r="L135" i="19" s="1"/>
  <c r="N135" i="19"/>
  <c r="O135" i="19"/>
  <c r="P135" i="19"/>
  <c r="Q135" i="19" s="1"/>
  <c r="U135" i="19"/>
  <c r="T135" i="19"/>
  <c r="W135" i="19"/>
  <c r="X135" i="19"/>
  <c r="Z135" i="19" s="1"/>
  <c r="AA135" i="19"/>
  <c r="AB135" i="19" s="1"/>
  <c r="A136" i="19"/>
  <c r="C136" i="19"/>
  <c r="D136" i="19"/>
  <c r="E136" i="19"/>
  <c r="I136" i="19"/>
  <c r="J136" i="19" s="1"/>
  <c r="AG136" i="19" s="1"/>
  <c r="K136" i="19" a="1"/>
  <c r="K136" i="19" s="1"/>
  <c r="L136" i="19" s="1"/>
  <c r="N136" i="19"/>
  <c r="O136" i="19"/>
  <c r="P136" i="19"/>
  <c r="Q136" i="19" s="1"/>
  <c r="U136" i="19"/>
  <c r="T136" i="19"/>
  <c r="W136" i="19"/>
  <c r="X136" i="19"/>
  <c r="Z136" i="19"/>
  <c r="AA136" i="19"/>
  <c r="AB136" i="19" s="1"/>
  <c r="A137" i="19"/>
  <c r="C137" i="19"/>
  <c r="D137" i="19"/>
  <c r="E137" i="19"/>
  <c r="I137" i="19"/>
  <c r="J137" i="19" s="1"/>
  <c r="AG137" i="19" s="1"/>
  <c r="K137" i="19" a="1"/>
  <c r="K137" i="19" s="1"/>
  <c r="L137" i="19" s="1"/>
  <c r="N137" i="19"/>
  <c r="O137" i="19"/>
  <c r="P137" i="19"/>
  <c r="Q137" i="19" s="1"/>
  <c r="T137" i="19"/>
  <c r="W137" i="19"/>
  <c r="X137" i="19"/>
  <c r="Z137" i="19"/>
  <c r="AA137" i="19"/>
  <c r="AB137" i="19" s="1"/>
  <c r="A138" i="19"/>
  <c r="C138" i="19"/>
  <c r="D138" i="19"/>
  <c r="E138" i="19"/>
  <c r="I138" i="19"/>
  <c r="J138" i="19" s="1"/>
  <c r="AG138" i="19" s="1"/>
  <c r="K138" i="19" a="1"/>
  <c r="K138" i="19" s="1"/>
  <c r="L138" i="19" s="1"/>
  <c r="N138" i="19"/>
  <c r="O138" i="19"/>
  <c r="P138" i="19"/>
  <c r="Q138" i="19" s="1"/>
  <c r="T138" i="19"/>
  <c r="W138" i="19"/>
  <c r="X138" i="19"/>
  <c r="Z138" i="19"/>
  <c r="AA138" i="19"/>
  <c r="AB138" i="19" s="1"/>
  <c r="A139" i="19"/>
  <c r="C139" i="19"/>
  <c r="D139" i="19"/>
  <c r="E139" i="19"/>
  <c r="I139" i="19"/>
  <c r="J139" i="19" s="1"/>
  <c r="K139" i="19" a="1"/>
  <c r="K139" i="19" s="1"/>
  <c r="L139" i="19" s="1"/>
  <c r="N139" i="19"/>
  <c r="O139" i="19"/>
  <c r="P139" i="19"/>
  <c r="Q139" i="19" s="1"/>
  <c r="U139" i="19"/>
  <c r="T139" i="19"/>
  <c r="W139" i="19"/>
  <c r="X139" i="19"/>
  <c r="Z139" i="19" s="1"/>
  <c r="AA139" i="19"/>
  <c r="AB139" i="19" s="1"/>
  <c r="A140" i="19"/>
  <c r="C140" i="19"/>
  <c r="D140" i="19"/>
  <c r="E140" i="19"/>
  <c r="I140" i="19"/>
  <c r="J140" i="19" s="1"/>
  <c r="AG140" i="19" s="1"/>
  <c r="K140" i="19" a="1"/>
  <c r="K140" i="19" s="1"/>
  <c r="L140" i="19" s="1"/>
  <c r="N140" i="19"/>
  <c r="O140" i="19"/>
  <c r="P140" i="19"/>
  <c r="Q140" i="19" s="1"/>
  <c r="U140" i="19"/>
  <c r="T140" i="19"/>
  <c r="W140" i="19"/>
  <c r="X140" i="19"/>
  <c r="Z140" i="19"/>
  <c r="AA140" i="19"/>
  <c r="AB140" i="19" s="1"/>
  <c r="A141" i="19"/>
  <c r="C141" i="19"/>
  <c r="D141" i="19"/>
  <c r="E141" i="19"/>
  <c r="I141" i="19"/>
  <c r="J141" i="19" s="1"/>
  <c r="K141" i="19" a="1"/>
  <c r="K141" i="19" s="1"/>
  <c r="L141" i="19" s="1"/>
  <c r="N141" i="19"/>
  <c r="O141" i="19"/>
  <c r="P141" i="19"/>
  <c r="Q141" i="19" s="1"/>
  <c r="T141" i="19"/>
  <c r="W141" i="19"/>
  <c r="X141" i="19"/>
  <c r="Z141" i="19" s="1"/>
  <c r="AA141" i="19"/>
  <c r="AB141" i="19" s="1"/>
  <c r="A142" i="19"/>
  <c r="C142" i="19"/>
  <c r="D142" i="19"/>
  <c r="E142" i="19"/>
  <c r="I142" i="19"/>
  <c r="J142" i="19" s="1"/>
  <c r="AG142" i="19" s="1"/>
  <c r="K142" i="19" a="1"/>
  <c r="K142" i="19" s="1"/>
  <c r="L142" i="19" s="1"/>
  <c r="N142" i="19"/>
  <c r="O142" i="19"/>
  <c r="P142" i="19"/>
  <c r="Q142" i="19" s="1"/>
  <c r="U142" i="19"/>
  <c r="T142" i="19"/>
  <c r="W142" i="19"/>
  <c r="X142" i="19"/>
  <c r="Z142" i="19"/>
  <c r="AA142" i="19"/>
  <c r="AB142" i="19" s="1"/>
  <c r="A143" i="19"/>
  <c r="C143" i="19"/>
  <c r="D143" i="19"/>
  <c r="E143" i="19"/>
  <c r="I143" i="19"/>
  <c r="J143" i="19" s="1"/>
  <c r="K143" i="19" a="1"/>
  <c r="K143" i="19" s="1"/>
  <c r="L143" i="19" s="1"/>
  <c r="N143" i="19"/>
  <c r="O143" i="19"/>
  <c r="P143" i="19"/>
  <c r="Q143" i="19" s="1"/>
  <c r="U143" i="19"/>
  <c r="T143" i="19"/>
  <c r="W143" i="19"/>
  <c r="X143" i="19"/>
  <c r="Z143" i="19" s="1"/>
  <c r="AA143" i="19"/>
  <c r="AB143" i="19" s="1"/>
  <c r="A144" i="19"/>
  <c r="C144" i="19"/>
  <c r="D144" i="19"/>
  <c r="E144" i="19"/>
  <c r="I144" i="19"/>
  <c r="J144" i="19" s="1"/>
  <c r="AG144" i="19" s="1"/>
  <c r="K144" i="19" a="1"/>
  <c r="K144" i="19" s="1"/>
  <c r="L144" i="19" s="1"/>
  <c r="N144" i="19"/>
  <c r="O144" i="19"/>
  <c r="P144" i="19"/>
  <c r="Q144" i="19" s="1"/>
  <c r="T144" i="19"/>
  <c r="W144" i="19"/>
  <c r="X144" i="19"/>
  <c r="Z144" i="19"/>
  <c r="AA144" i="19"/>
  <c r="AB144" i="19" s="1"/>
  <c r="A145" i="19"/>
  <c r="C145" i="19"/>
  <c r="D145" i="19"/>
  <c r="E145" i="19"/>
  <c r="I145" i="19"/>
  <c r="J145" i="19" s="1"/>
  <c r="K145" i="19" a="1"/>
  <c r="K145" i="19" s="1"/>
  <c r="L145" i="19" s="1"/>
  <c r="N145" i="19"/>
  <c r="O145" i="19"/>
  <c r="P145" i="19"/>
  <c r="Q145" i="19" s="1"/>
  <c r="T145" i="19"/>
  <c r="W145" i="19"/>
  <c r="X145" i="19"/>
  <c r="Z145" i="19" s="1"/>
  <c r="AA145" i="19"/>
  <c r="AB145" i="19" s="1"/>
  <c r="A146" i="19"/>
  <c r="C146" i="19"/>
  <c r="D146" i="19"/>
  <c r="E146" i="19"/>
  <c r="I146" i="19"/>
  <c r="J146" i="19" s="1"/>
  <c r="K146" i="19" a="1"/>
  <c r="K146" i="19" s="1"/>
  <c r="L146" i="19" s="1"/>
  <c r="N146" i="19"/>
  <c r="O146" i="19"/>
  <c r="P146" i="19"/>
  <c r="Q146" i="19" s="1"/>
  <c r="U146" i="19"/>
  <c r="T146" i="19"/>
  <c r="W146" i="19"/>
  <c r="X146" i="19"/>
  <c r="Z146" i="19" s="1"/>
  <c r="AA146" i="19"/>
  <c r="AB146" i="19" s="1"/>
  <c r="A147" i="19"/>
  <c r="C147" i="19"/>
  <c r="D147" i="19"/>
  <c r="E147" i="19"/>
  <c r="I147" i="19"/>
  <c r="J147" i="19" s="1"/>
  <c r="AG147" i="19" s="1"/>
  <c r="K147" i="19" a="1"/>
  <c r="K147" i="19" s="1"/>
  <c r="L147" i="19" s="1"/>
  <c r="N147" i="19"/>
  <c r="O147" i="19"/>
  <c r="P147" i="19"/>
  <c r="Q147" i="19" s="1"/>
  <c r="U147" i="19"/>
  <c r="T147" i="19"/>
  <c r="W147" i="19"/>
  <c r="X147" i="19"/>
  <c r="Z147" i="19" s="1"/>
  <c r="AA147" i="19"/>
  <c r="AB147" i="19" s="1"/>
  <c r="A148" i="19"/>
  <c r="C148" i="19"/>
  <c r="D148" i="19"/>
  <c r="E148" i="19"/>
  <c r="I148" i="19"/>
  <c r="J148" i="19" s="1"/>
  <c r="K148" i="19" a="1"/>
  <c r="K148" i="19" s="1"/>
  <c r="L148" i="19" s="1"/>
  <c r="N148" i="19"/>
  <c r="O148" i="19"/>
  <c r="P148" i="19"/>
  <c r="Q148" i="19" s="1"/>
  <c r="T148" i="19"/>
  <c r="W148" i="19"/>
  <c r="X148" i="19"/>
  <c r="Z148" i="19" s="1"/>
  <c r="AA148" i="19"/>
  <c r="AB148" i="19" s="1"/>
  <c r="A149" i="19"/>
  <c r="C149" i="19"/>
  <c r="D149" i="19"/>
  <c r="E149" i="19"/>
  <c r="I149" i="19"/>
  <c r="J149" i="19" s="1"/>
  <c r="AG149" i="19" s="1"/>
  <c r="K149" i="19" a="1"/>
  <c r="K149" i="19" s="1"/>
  <c r="L149" i="19" s="1"/>
  <c r="N149" i="19"/>
  <c r="O149" i="19"/>
  <c r="P149" i="19"/>
  <c r="Q149" i="19" s="1"/>
  <c r="U149" i="19"/>
  <c r="T149" i="19"/>
  <c r="W149" i="19"/>
  <c r="X149" i="19"/>
  <c r="Z149" i="19" s="1"/>
  <c r="AA149" i="19"/>
  <c r="AB149" i="19" s="1"/>
  <c r="A150" i="19"/>
  <c r="C150" i="19"/>
  <c r="D150" i="19"/>
  <c r="E150" i="19"/>
  <c r="I150" i="19"/>
  <c r="J150" i="19" s="1"/>
  <c r="AG150" i="19" s="1"/>
  <c r="K150" i="19" a="1"/>
  <c r="K150" i="19" s="1"/>
  <c r="L150" i="19" s="1"/>
  <c r="N150" i="19"/>
  <c r="O150" i="19"/>
  <c r="P150" i="19"/>
  <c r="Q150" i="19" s="1"/>
  <c r="U150" i="19"/>
  <c r="T150" i="19"/>
  <c r="W150" i="19"/>
  <c r="X150" i="19"/>
  <c r="Z150" i="19"/>
  <c r="AA150" i="19"/>
  <c r="AB150" i="19" s="1"/>
  <c r="A151" i="19"/>
  <c r="C151" i="19"/>
  <c r="D151" i="19"/>
  <c r="E151" i="19"/>
  <c r="I151" i="19"/>
  <c r="J151" i="19" s="1"/>
  <c r="AG151" i="19" s="1"/>
  <c r="K151" i="19" a="1"/>
  <c r="K151" i="19" s="1"/>
  <c r="L151" i="19" s="1"/>
  <c r="N151" i="19"/>
  <c r="O151" i="19"/>
  <c r="P151" i="19"/>
  <c r="Q151" i="19" s="1"/>
  <c r="T151" i="19"/>
  <c r="W151" i="19"/>
  <c r="X151" i="19"/>
  <c r="Z151" i="19" s="1"/>
  <c r="AA151" i="19"/>
  <c r="AB151" i="19" s="1"/>
  <c r="A152" i="19"/>
  <c r="C152" i="19"/>
  <c r="D152" i="19"/>
  <c r="E152" i="19"/>
  <c r="I152" i="19"/>
  <c r="J152" i="19" s="1"/>
  <c r="AG152" i="19" s="1"/>
  <c r="K152" i="19" a="1"/>
  <c r="K152" i="19" s="1"/>
  <c r="L152" i="19" s="1"/>
  <c r="N152" i="19"/>
  <c r="O152" i="19"/>
  <c r="P152" i="19"/>
  <c r="Q152" i="19" s="1"/>
  <c r="U152" i="19"/>
  <c r="T152" i="19"/>
  <c r="W152" i="19"/>
  <c r="X152" i="19"/>
  <c r="Z152" i="19"/>
  <c r="AA152" i="19"/>
  <c r="AB152" i="19" s="1"/>
  <c r="A153" i="19"/>
  <c r="C153" i="19"/>
  <c r="D153" i="19"/>
  <c r="E153" i="19"/>
  <c r="I153" i="19"/>
  <c r="J153" i="19" s="1"/>
  <c r="AG153" i="19" s="1"/>
  <c r="K153" i="19" a="1"/>
  <c r="K153" i="19" s="1"/>
  <c r="L153" i="19" s="1"/>
  <c r="N153" i="19"/>
  <c r="O153" i="19"/>
  <c r="P153" i="19"/>
  <c r="Q153" i="19" s="1"/>
  <c r="U153" i="19"/>
  <c r="T153" i="19"/>
  <c r="W153" i="19"/>
  <c r="X153" i="19"/>
  <c r="Z153" i="19"/>
  <c r="AA153" i="19"/>
  <c r="AB153" i="19" s="1"/>
  <c r="A154" i="19"/>
  <c r="C154" i="19"/>
  <c r="D154" i="19"/>
  <c r="E154" i="19"/>
  <c r="I154" i="19"/>
  <c r="J154" i="19" s="1"/>
  <c r="AG154" i="19" s="1"/>
  <c r="K154" i="19" a="1"/>
  <c r="K154" i="19" s="1"/>
  <c r="L154" i="19" s="1"/>
  <c r="N154" i="19"/>
  <c r="O154" i="19"/>
  <c r="P154" i="19"/>
  <c r="Q154" i="19" s="1"/>
  <c r="U154" i="19"/>
  <c r="T154" i="19"/>
  <c r="W154" i="19"/>
  <c r="X154" i="19"/>
  <c r="Z154" i="19"/>
  <c r="AA154" i="19"/>
  <c r="AB154" i="19" s="1"/>
  <c r="A155" i="19"/>
  <c r="C155" i="19"/>
  <c r="D155" i="19"/>
  <c r="E155" i="19"/>
  <c r="I155" i="19"/>
  <c r="J155" i="19" s="1"/>
  <c r="K155" i="19" a="1"/>
  <c r="K155" i="19" s="1"/>
  <c r="L155" i="19" s="1"/>
  <c r="N155" i="19"/>
  <c r="O155" i="19"/>
  <c r="P155" i="19"/>
  <c r="Q155" i="19" s="1"/>
  <c r="T155" i="19"/>
  <c r="W155" i="19"/>
  <c r="X155" i="19"/>
  <c r="Z155" i="19"/>
  <c r="AA155" i="19"/>
  <c r="AB155" i="19" s="1"/>
  <c r="A156" i="19"/>
  <c r="C156" i="19"/>
  <c r="D156" i="19"/>
  <c r="E156" i="19"/>
  <c r="I156" i="19"/>
  <c r="J156" i="19" s="1"/>
  <c r="AG156" i="19" s="1"/>
  <c r="K156" i="19" a="1"/>
  <c r="K156" i="19" s="1"/>
  <c r="L156" i="19" s="1"/>
  <c r="N156" i="19"/>
  <c r="O156" i="19"/>
  <c r="P156" i="19"/>
  <c r="Q156" i="19" s="1"/>
  <c r="U156" i="19"/>
  <c r="T156" i="19"/>
  <c r="W156" i="19"/>
  <c r="X156" i="19"/>
  <c r="Z156" i="19"/>
  <c r="AA156" i="19"/>
  <c r="AB156" i="19" s="1"/>
  <c r="A157" i="19"/>
  <c r="C157" i="19"/>
  <c r="D157" i="19"/>
  <c r="E157" i="19"/>
  <c r="I157" i="19"/>
  <c r="J157" i="19" s="1"/>
  <c r="AG157" i="19" s="1"/>
  <c r="K157" i="19" a="1"/>
  <c r="K157" i="19" s="1"/>
  <c r="L157" i="19" s="1"/>
  <c r="N157" i="19"/>
  <c r="O157" i="19"/>
  <c r="P157" i="19"/>
  <c r="Q157" i="19" s="1"/>
  <c r="T157" i="19"/>
  <c r="W157" i="19"/>
  <c r="X157" i="19"/>
  <c r="Z157" i="19"/>
  <c r="AA157" i="19"/>
  <c r="AB157" i="19" s="1"/>
  <c r="A158" i="19"/>
  <c r="C158" i="19"/>
  <c r="D158" i="19"/>
  <c r="E158" i="19"/>
  <c r="I158" i="19"/>
  <c r="J158" i="19" s="1"/>
  <c r="AG158" i="19" s="1"/>
  <c r="K158" i="19" a="1"/>
  <c r="K158" i="19" s="1"/>
  <c r="L158" i="19" s="1"/>
  <c r="N158" i="19"/>
  <c r="O158" i="19"/>
  <c r="P158" i="19"/>
  <c r="Q158" i="19" s="1"/>
  <c r="U158" i="19"/>
  <c r="T158" i="19"/>
  <c r="W158" i="19"/>
  <c r="X158" i="19"/>
  <c r="Z158" i="19"/>
  <c r="AA158" i="19"/>
  <c r="AB158" i="19" s="1"/>
  <c r="A159" i="19"/>
  <c r="C159" i="19"/>
  <c r="D159" i="19"/>
  <c r="E159" i="19"/>
  <c r="I159" i="19"/>
  <c r="J159" i="19" s="1"/>
  <c r="K159" i="19" a="1"/>
  <c r="K159" i="19" s="1"/>
  <c r="L159" i="19" s="1"/>
  <c r="N159" i="19"/>
  <c r="O159" i="19"/>
  <c r="P159" i="19"/>
  <c r="Q159" i="19" s="1"/>
  <c r="U159" i="19"/>
  <c r="T159" i="19"/>
  <c r="W159" i="19"/>
  <c r="X159" i="19"/>
  <c r="Z159" i="19"/>
  <c r="AA159" i="19"/>
  <c r="AB159" i="19" s="1"/>
  <c r="A160" i="19"/>
  <c r="C160" i="19"/>
  <c r="D160" i="19"/>
  <c r="E160" i="19"/>
  <c r="I160" i="19"/>
  <c r="J160" i="19" s="1"/>
  <c r="AG160" i="19" s="1"/>
  <c r="K160" i="19" a="1"/>
  <c r="K160" i="19" s="1"/>
  <c r="L160" i="19" s="1"/>
  <c r="N160" i="19"/>
  <c r="O160" i="19"/>
  <c r="P160" i="19"/>
  <c r="Q160" i="19" s="1"/>
  <c r="U160" i="19"/>
  <c r="T160" i="19"/>
  <c r="W160" i="19"/>
  <c r="X160" i="19"/>
  <c r="Z160" i="19"/>
  <c r="AA160" i="19"/>
  <c r="AB160" i="19" s="1"/>
  <c r="A161" i="19"/>
  <c r="C161" i="19"/>
  <c r="D161" i="19"/>
  <c r="E161" i="19"/>
  <c r="I161" i="19"/>
  <c r="J161" i="19" s="1"/>
  <c r="AG161" i="19" s="1"/>
  <c r="K161" i="19" a="1"/>
  <c r="K161" i="19" s="1"/>
  <c r="L161" i="19" s="1"/>
  <c r="N161" i="19"/>
  <c r="O161" i="19"/>
  <c r="P161" i="19"/>
  <c r="Q161" i="19" s="1"/>
  <c r="U161" i="19"/>
  <c r="T161" i="19"/>
  <c r="W161" i="19"/>
  <c r="X161" i="19"/>
  <c r="Z161" i="19"/>
  <c r="AA161" i="19"/>
  <c r="AB161" i="19" s="1"/>
  <c r="A162" i="19"/>
  <c r="C162" i="19"/>
  <c r="D162" i="19"/>
  <c r="E162" i="19"/>
  <c r="I162" i="19"/>
  <c r="J162" i="19" s="1"/>
  <c r="AG162" i="19" s="1"/>
  <c r="K162" i="19" a="1"/>
  <c r="K162" i="19" s="1"/>
  <c r="L162" i="19" s="1"/>
  <c r="N162" i="19"/>
  <c r="O162" i="19"/>
  <c r="P162" i="19"/>
  <c r="Q162" i="19" s="1"/>
  <c r="U162" i="19"/>
  <c r="T162" i="19"/>
  <c r="W162" i="19"/>
  <c r="X162" i="19"/>
  <c r="Z162" i="19"/>
  <c r="AA162" i="19"/>
  <c r="AB162" i="19" s="1"/>
  <c r="A163" i="19"/>
  <c r="C163" i="19"/>
  <c r="D163" i="19"/>
  <c r="E163" i="19"/>
  <c r="I163" i="19"/>
  <c r="J163" i="19" s="1"/>
  <c r="K163" i="19" a="1"/>
  <c r="K163" i="19" s="1"/>
  <c r="L163" i="19" s="1"/>
  <c r="N163" i="19"/>
  <c r="O163" i="19"/>
  <c r="P163" i="19"/>
  <c r="Q163" i="19" s="1"/>
  <c r="T163" i="19"/>
  <c r="W163" i="19"/>
  <c r="X163" i="19"/>
  <c r="Z163" i="19" s="1"/>
  <c r="AA163" i="19"/>
  <c r="AB163" i="19" s="1"/>
  <c r="A164" i="19"/>
  <c r="C164" i="19"/>
  <c r="D164" i="19"/>
  <c r="E164" i="19"/>
  <c r="I164" i="19"/>
  <c r="J164" i="19" s="1"/>
  <c r="K164" i="19" a="1"/>
  <c r="K164" i="19" s="1"/>
  <c r="L164" i="19" s="1"/>
  <c r="N164" i="19"/>
  <c r="O164" i="19"/>
  <c r="P164" i="19"/>
  <c r="Q164" i="19" s="1"/>
  <c r="V164" i="19"/>
  <c r="T164" i="19"/>
  <c r="W164" i="19"/>
  <c r="X164" i="19"/>
  <c r="Z164" i="19"/>
  <c r="AA164" i="19"/>
  <c r="AB164" i="19" s="1"/>
  <c r="A165" i="19"/>
  <c r="C165" i="19"/>
  <c r="D165" i="19"/>
  <c r="E165" i="19"/>
  <c r="I165" i="19"/>
  <c r="J165" i="19" s="1"/>
  <c r="AG165" i="19" s="1"/>
  <c r="K165" i="19" a="1"/>
  <c r="K165" i="19" s="1"/>
  <c r="L165" i="19" s="1"/>
  <c r="N165" i="19"/>
  <c r="O165" i="19"/>
  <c r="P165" i="19"/>
  <c r="Q165" i="19" s="1"/>
  <c r="T165" i="19"/>
  <c r="W165" i="19"/>
  <c r="X165" i="19"/>
  <c r="Z165" i="19"/>
  <c r="AA165" i="19"/>
  <c r="AB165" i="19" s="1"/>
  <c r="A166" i="19"/>
  <c r="C166" i="19"/>
  <c r="D166" i="19"/>
  <c r="E166" i="19"/>
  <c r="I166" i="19"/>
  <c r="J166" i="19" s="1"/>
  <c r="AG166" i="19" s="1"/>
  <c r="K166" i="19" a="1"/>
  <c r="K166" i="19" s="1"/>
  <c r="L166" i="19" s="1"/>
  <c r="N166" i="19"/>
  <c r="O166" i="19"/>
  <c r="P166" i="19"/>
  <c r="Q166" i="19" s="1"/>
  <c r="U166" i="19"/>
  <c r="T166" i="19"/>
  <c r="W166" i="19"/>
  <c r="X166" i="19"/>
  <c r="Z166" i="19"/>
  <c r="AA166" i="19"/>
  <c r="AB166" i="19" s="1"/>
  <c r="A167" i="19"/>
  <c r="C167" i="19"/>
  <c r="D167" i="19"/>
  <c r="E167" i="19"/>
  <c r="I167" i="19"/>
  <c r="J167" i="19" s="1"/>
  <c r="K167" i="19" a="1"/>
  <c r="K167" i="19" s="1"/>
  <c r="L167" i="19" s="1"/>
  <c r="N167" i="19"/>
  <c r="O167" i="19"/>
  <c r="P167" i="19"/>
  <c r="Q167" i="19" s="1"/>
  <c r="T167" i="19"/>
  <c r="W167" i="19"/>
  <c r="X167" i="19"/>
  <c r="Z167" i="19"/>
  <c r="AA167" i="19"/>
  <c r="AB167" i="19" s="1"/>
  <c r="A168" i="19"/>
  <c r="C168" i="19"/>
  <c r="D168" i="19"/>
  <c r="E168" i="19"/>
  <c r="I168" i="19"/>
  <c r="J168" i="19" s="1"/>
  <c r="AG168" i="19" s="1"/>
  <c r="K168" i="19" a="1"/>
  <c r="K168" i="19" s="1"/>
  <c r="L168" i="19" s="1"/>
  <c r="N168" i="19"/>
  <c r="O168" i="19"/>
  <c r="P168" i="19"/>
  <c r="Q168" i="19" s="1"/>
  <c r="U168" i="19"/>
  <c r="T168" i="19"/>
  <c r="W168" i="19"/>
  <c r="X168" i="19"/>
  <c r="Z168" i="19"/>
  <c r="AA168" i="19"/>
  <c r="AB168" i="19" s="1"/>
  <c r="A169" i="19"/>
  <c r="C169" i="19"/>
  <c r="D169" i="19"/>
  <c r="E169" i="19"/>
  <c r="I169" i="19"/>
  <c r="J169" i="19" s="1"/>
  <c r="AG169" i="19" s="1"/>
  <c r="K169" i="19" a="1"/>
  <c r="K169" i="19" s="1"/>
  <c r="L169" i="19" s="1"/>
  <c r="N169" i="19"/>
  <c r="O169" i="19"/>
  <c r="P169" i="19"/>
  <c r="Q169" i="19" s="1"/>
  <c r="T169" i="19"/>
  <c r="W169" i="19"/>
  <c r="X169" i="19"/>
  <c r="Z169" i="19"/>
  <c r="AA169" i="19"/>
  <c r="AB169" i="19" s="1"/>
  <c r="A170" i="19"/>
  <c r="C170" i="19"/>
  <c r="D170" i="19"/>
  <c r="E170" i="19"/>
  <c r="I170" i="19"/>
  <c r="J170" i="19" s="1"/>
  <c r="AG170" i="19" s="1"/>
  <c r="K170" i="19" a="1"/>
  <c r="K170" i="19" s="1"/>
  <c r="L170" i="19" s="1"/>
  <c r="N170" i="19"/>
  <c r="O170" i="19"/>
  <c r="P170" i="19"/>
  <c r="Q170" i="19" s="1"/>
  <c r="U170" i="19"/>
  <c r="T170" i="19"/>
  <c r="W170" i="19"/>
  <c r="X170" i="19"/>
  <c r="Z170" i="19"/>
  <c r="AA170" i="19"/>
  <c r="AB170" i="19" s="1"/>
  <c r="A171" i="19"/>
  <c r="C171" i="19"/>
  <c r="D171" i="19"/>
  <c r="E171" i="19"/>
  <c r="I171" i="19"/>
  <c r="J171" i="19" s="1"/>
  <c r="AG171" i="19" s="1"/>
  <c r="K171" i="19" a="1"/>
  <c r="K171" i="19" s="1"/>
  <c r="L171" i="19" s="1"/>
  <c r="N171" i="19"/>
  <c r="O171" i="19"/>
  <c r="P171" i="19"/>
  <c r="Q171" i="19" s="1"/>
  <c r="U171" i="19"/>
  <c r="T171" i="19"/>
  <c r="W171" i="19"/>
  <c r="X171" i="19"/>
  <c r="Z171" i="19"/>
  <c r="AA171" i="19"/>
  <c r="AB171" i="19" s="1"/>
  <c r="A172" i="19"/>
  <c r="C172" i="19"/>
  <c r="D172" i="19"/>
  <c r="E172" i="19"/>
  <c r="I172" i="19"/>
  <c r="J172" i="19" s="1"/>
  <c r="K172" i="19" a="1"/>
  <c r="K172" i="19" s="1"/>
  <c r="L172" i="19" s="1"/>
  <c r="N172" i="19"/>
  <c r="O172" i="19"/>
  <c r="P172" i="19"/>
  <c r="Q172" i="19" s="1"/>
  <c r="U172" i="19"/>
  <c r="T172" i="19"/>
  <c r="W172" i="19"/>
  <c r="X172" i="19"/>
  <c r="Z172" i="19"/>
  <c r="AA172" i="19"/>
  <c r="AB172" i="19" s="1"/>
  <c r="A173" i="19"/>
  <c r="C173" i="19"/>
  <c r="D173" i="19"/>
  <c r="E173" i="19"/>
  <c r="I173" i="19"/>
  <c r="J173" i="19" s="1"/>
  <c r="K173" i="19" a="1"/>
  <c r="K173" i="19" s="1"/>
  <c r="L173" i="19" s="1"/>
  <c r="N173" i="19"/>
  <c r="O173" i="19"/>
  <c r="P173" i="19"/>
  <c r="Q173" i="19" s="1"/>
  <c r="T173" i="19"/>
  <c r="W173" i="19"/>
  <c r="X173" i="19"/>
  <c r="Z173" i="19"/>
  <c r="AA173" i="19"/>
  <c r="AB173" i="19" s="1"/>
  <c r="A174" i="19"/>
  <c r="C174" i="19"/>
  <c r="D174" i="19"/>
  <c r="E174" i="19"/>
  <c r="I174" i="19"/>
  <c r="J174" i="19" s="1"/>
  <c r="AG174" i="19" s="1"/>
  <c r="K174" i="19" a="1"/>
  <c r="K174" i="19" s="1"/>
  <c r="L174" i="19" s="1"/>
  <c r="N174" i="19"/>
  <c r="O174" i="19"/>
  <c r="P174" i="19"/>
  <c r="Q174" i="19" s="1"/>
  <c r="T174" i="19"/>
  <c r="W174" i="19"/>
  <c r="X174" i="19"/>
  <c r="Z174" i="19"/>
  <c r="AA174" i="19"/>
  <c r="AB174" i="19" s="1"/>
  <c r="A175" i="19"/>
  <c r="C175" i="19"/>
  <c r="D175" i="19"/>
  <c r="E175" i="19"/>
  <c r="I175" i="19"/>
  <c r="J175" i="19" s="1"/>
  <c r="AG175" i="19" s="1"/>
  <c r="K175" i="19" a="1"/>
  <c r="K175" i="19" s="1"/>
  <c r="L175" i="19" s="1"/>
  <c r="N175" i="19"/>
  <c r="O175" i="19"/>
  <c r="P175" i="19"/>
  <c r="Q175" i="19" s="1"/>
  <c r="U175" i="19"/>
  <c r="T175" i="19"/>
  <c r="W175" i="19"/>
  <c r="X175" i="19"/>
  <c r="Z175" i="19"/>
  <c r="AA175" i="19"/>
  <c r="AB175" i="19" s="1"/>
  <c r="A176" i="19"/>
  <c r="C176" i="19"/>
  <c r="D176" i="19"/>
  <c r="E176" i="19"/>
  <c r="I176" i="19"/>
  <c r="J176" i="19" s="1"/>
  <c r="AG176" i="19" s="1"/>
  <c r="K176" i="19" a="1"/>
  <c r="K176" i="19" s="1"/>
  <c r="L176" i="19" s="1"/>
  <c r="N176" i="19"/>
  <c r="O176" i="19"/>
  <c r="P176" i="19"/>
  <c r="Q176" i="19" s="1"/>
  <c r="T176" i="19"/>
  <c r="W176" i="19"/>
  <c r="X176" i="19"/>
  <c r="Z176" i="19"/>
  <c r="AA176" i="19"/>
  <c r="AB176" i="19" s="1"/>
  <c r="A177" i="19"/>
  <c r="C177" i="19"/>
  <c r="D177" i="19"/>
  <c r="E177" i="19"/>
  <c r="I177" i="19"/>
  <c r="J177" i="19" s="1"/>
  <c r="AG177" i="19" s="1"/>
  <c r="K177" i="19" a="1"/>
  <c r="K177" i="19" s="1"/>
  <c r="L177" i="19" s="1"/>
  <c r="N177" i="19"/>
  <c r="O177" i="19"/>
  <c r="P177" i="19"/>
  <c r="Q177" i="19" s="1"/>
  <c r="T177" i="19"/>
  <c r="W177" i="19"/>
  <c r="X177" i="19"/>
  <c r="Z177" i="19"/>
  <c r="AA177" i="19"/>
  <c r="AB177" i="19" s="1"/>
  <c r="A178" i="19"/>
  <c r="C178" i="19"/>
  <c r="D178" i="19"/>
  <c r="E178" i="19"/>
  <c r="I178" i="19"/>
  <c r="J178" i="19" s="1"/>
  <c r="K178" i="19" a="1"/>
  <c r="K178" i="19" s="1"/>
  <c r="L178" i="19" s="1"/>
  <c r="N178" i="19"/>
  <c r="O178" i="19"/>
  <c r="P178" i="19"/>
  <c r="Q178" i="19" s="1"/>
  <c r="U178" i="19"/>
  <c r="T178" i="19"/>
  <c r="W178" i="19"/>
  <c r="X178" i="19"/>
  <c r="Z178" i="19"/>
  <c r="AA178" i="19"/>
  <c r="AB178" i="19" s="1"/>
  <c r="A179" i="19"/>
  <c r="C179" i="19"/>
  <c r="D179" i="19"/>
  <c r="E179" i="19"/>
  <c r="I179" i="19"/>
  <c r="J179" i="19" s="1"/>
  <c r="AG179" i="19" s="1"/>
  <c r="K179" i="19" a="1"/>
  <c r="K179" i="19" s="1"/>
  <c r="L179" i="19" s="1"/>
  <c r="N179" i="19"/>
  <c r="O179" i="19"/>
  <c r="P179" i="19"/>
  <c r="Q179" i="19" s="1"/>
  <c r="T179" i="19"/>
  <c r="W179" i="19"/>
  <c r="X179" i="19"/>
  <c r="Z179" i="19"/>
  <c r="AA179" i="19"/>
  <c r="AB179" i="19" s="1"/>
  <c r="A180" i="19"/>
  <c r="C180" i="19"/>
  <c r="D180" i="19"/>
  <c r="E180" i="19"/>
  <c r="I180" i="19"/>
  <c r="J180" i="19" s="1"/>
  <c r="AG180" i="19" s="1"/>
  <c r="K180" i="19" a="1"/>
  <c r="K180" i="19" s="1"/>
  <c r="L180" i="19" s="1"/>
  <c r="N180" i="19"/>
  <c r="O180" i="19"/>
  <c r="P180" i="19"/>
  <c r="Q180" i="19" s="1"/>
  <c r="U180" i="19"/>
  <c r="T180" i="19"/>
  <c r="W180" i="19"/>
  <c r="X180" i="19"/>
  <c r="Z180" i="19"/>
  <c r="AA180" i="19"/>
  <c r="AB180" i="19" s="1"/>
  <c r="A181" i="19"/>
  <c r="C181" i="19"/>
  <c r="D181" i="19"/>
  <c r="E181" i="19"/>
  <c r="I181" i="19"/>
  <c r="J181" i="19" s="1"/>
  <c r="K181" i="19" a="1"/>
  <c r="K181" i="19" s="1"/>
  <c r="L181" i="19" s="1"/>
  <c r="N181" i="19"/>
  <c r="O181" i="19"/>
  <c r="P181" i="19"/>
  <c r="Q181" i="19" s="1"/>
  <c r="U181" i="19"/>
  <c r="T181" i="19"/>
  <c r="W181" i="19"/>
  <c r="X181" i="19"/>
  <c r="Z181" i="19"/>
  <c r="AA181" i="19"/>
  <c r="AB181" i="19" s="1"/>
  <c r="A182" i="19"/>
  <c r="C182" i="19"/>
  <c r="D182" i="19"/>
  <c r="E182" i="19"/>
  <c r="I182" i="19"/>
  <c r="J182" i="19" s="1"/>
  <c r="K182" i="19" a="1"/>
  <c r="K182" i="19" s="1"/>
  <c r="L182" i="19" s="1"/>
  <c r="N182" i="19"/>
  <c r="O182" i="19"/>
  <c r="P182" i="19"/>
  <c r="Q182" i="19" s="1"/>
  <c r="T182" i="19"/>
  <c r="W182" i="19"/>
  <c r="X182" i="19"/>
  <c r="Z182" i="19" s="1"/>
  <c r="AA182" i="19"/>
  <c r="AB182" i="19" s="1"/>
  <c r="A183" i="19"/>
  <c r="C183" i="19"/>
  <c r="D183" i="19"/>
  <c r="E183" i="19"/>
  <c r="I183" i="19"/>
  <c r="J183" i="19" s="1"/>
  <c r="AG183" i="19" s="1"/>
  <c r="K183" i="19" a="1"/>
  <c r="K183" i="19" s="1"/>
  <c r="L183" i="19" s="1"/>
  <c r="N183" i="19"/>
  <c r="O183" i="19"/>
  <c r="P183" i="19"/>
  <c r="Q183" i="19" s="1"/>
  <c r="T183" i="19"/>
  <c r="W183" i="19"/>
  <c r="X183" i="19"/>
  <c r="Z183" i="19"/>
  <c r="AA183" i="19"/>
  <c r="AB183" i="19" s="1"/>
  <c r="A184" i="19"/>
  <c r="C184" i="19"/>
  <c r="D184" i="19"/>
  <c r="E184" i="19"/>
  <c r="I184" i="19"/>
  <c r="J184" i="19" s="1"/>
  <c r="AG184" i="19" s="1"/>
  <c r="K184" i="19" a="1"/>
  <c r="K184" i="19" s="1"/>
  <c r="L184" i="19" s="1"/>
  <c r="N184" i="19"/>
  <c r="O184" i="19"/>
  <c r="P184" i="19"/>
  <c r="Q184" i="19" s="1"/>
  <c r="T184" i="19"/>
  <c r="W184" i="19"/>
  <c r="X184" i="19"/>
  <c r="Z184" i="19"/>
  <c r="AA184" i="19"/>
  <c r="AB184" i="19" s="1"/>
  <c r="A185" i="19"/>
  <c r="C185" i="19"/>
  <c r="D185" i="19"/>
  <c r="E185" i="19"/>
  <c r="I185" i="19"/>
  <c r="J185" i="19" s="1"/>
  <c r="AG185" i="19" s="1"/>
  <c r="K185" i="19" a="1"/>
  <c r="K185" i="19" s="1"/>
  <c r="L185" i="19" s="1"/>
  <c r="N185" i="19"/>
  <c r="O185" i="19"/>
  <c r="P185" i="19"/>
  <c r="Q185" i="19" s="1"/>
  <c r="U185" i="19"/>
  <c r="T185" i="19"/>
  <c r="W185" i="19"/>
  <c r="X185" i="19"/>
  <c r="Z185" i="19"/>
  <c r="AA185" i="19"/>
  <c r="AB185" i="19" s="1"/>
  <c r="A186" i="19"/>
  <c r="C186" i="19"/>
  <c r="D186" i="19"/>
  <c r="E186" i="19"/>
  <c r="I186" i="19"/>
  <c r="J186" i="19" s="1"/>
  <c r="K186" i="19" a="1"/>
  <c r="K186" i="19" s="1"/>
  <c r="L186" i="19" s="1"/>
  <c r="N186" i="19"/>
  <c r="O186" i="19"/>
  <c r="P186" i="19"/>
  <c r="Q186" i="19" s="1"/>
  <c r="U186" i="19"/>
  <c r="T186" i="19"/>
  <c r="W186" i="19"/>
  <c r="X186" i="19"/>
  <c r="Z186" i="19"/>
  <c r="AA186" i="19"/>
  <c r="AB186" i="19" s="1"/>
  <c r="A187" i="19"/>
  <c r="C187" i="19"/>
  <c r="D187" i="19"/>
  <c r="E187" i="19"/>
  <c r="I187" i="19"/>
  <c r="J187" i="19" s="1"/>
  <c r="AG187" i="19" s="1"/>
  <c r="K187" i="19" a="1"/>
  <c r="K187" i="19" s="1"/>
  <c r="L187" i="19" s="1"/>
  <c r="N187" i="19"/>
  <c r="O187" i="19"/>
  <c r="P187" i="19"/>
  <c r="Q187" i="19" s="1"/>
  <c r="U187" i="19"/>
  <c r="T187" i="19"/>
  <c r="W187" i="19"/>
  <c r="X187" i="19"/>
  <c r="Z187" i="19"/>
  <c r="AA187" i="19"/>
  <c r="AB187" i="19" s="1"/>
  <c r="A188" i="19"/>
  <c r="C188" i="19"/>
  <c r="D188" i="19"/>
  <c r="E188" i="19"/>
  <c r="I188" i="19"/>
  <c r="J188" i="19" s="1"/>
  <c r="AG188" i="19" s="1"/>
  <c r="K188" i="19" a="1"/>
  <c r="K188" i="19" s="1"/>
  <c r="L188" i="19" s="1"/>
  <c r="N188" i="19"/>
  <c r="O188" i="19"/>
  <c r="P188" i="19"/>
  <c r="Q188" i="19" s="1"/>
  <c r="U188" i="19"/>
  <c r="T188" i="19"/>
  <c r="W188" i="19"/>
  <c r="X188" i="19"/>
  <c r="Z188" i="19"/>
  <c r="AA188" i="19"/>
  <c r="AB188" i="19" s="1"/>
  <c r="A189" i="19"/>
  <c r="C189" i="19"/>
  <c r="D189" i="19"/>
  <c r="E189" i="19"/>
  <c r="I189" i="19"/>
  <c r="J189" i="19" s="1"/>
  <c r="K189" i="19" a="1"/>
  <c r="K189" i="19" s="1"/>
  <c r="L189" i="19" s="1"/>
  <c r="N189" i="19"/>
  <c r="O189" i="19"/>
  <c r="P189" i="19"/>
  <c r="Q189" i="19" s="1"/>
  <c r="U189" i="19"/>
  <c r="T189" i="19"/>
  <c r="W189" i="19"/>
  <c r="X189" i="19"/>
  <c r="Z189" i="19"/>
  <c r="AA189" i="19"/>
  <c r="AB189" i="19" s="1"/>
  <c r="A190" i="19"/>
  <c r="C190" i="19"/>
  <c r="D190" i="19"/>
  <c r="E190" i="19"/>
  <c r="I190" i="19"/>
  <c r="J190" i="19" s="1"/>
  <c r="K190" i="19" a="1"/>
  <c r="K190" i="19" s="1"/>
  <c r="L190" i="19" s="1"/>
  <c r="N190" i="19"/>
  <c r="O190" i="19"/>
  <c r="P190" i="19"/>
  <c r="Q190" i="19" s="1"/>
  <c r="T190" i="19"/>
  <c r="W190" i="19"/>
  <c r="X190" i="19"/>
  <c r="Z190" i="19" s="1"/>
  <c r="AA190" i="19"/>
  <c r="AB190" i="19" s="1"/>
  <c r="A191" i="19"/>
  <c r="C191" i="19"/>
  <c r="D191" i="19"/>
  <c r="E191" i="19"/>
  <c r="I191" i="19"/>
  <c r="J191" i="19" s="1"/>
  <c r="AG191" i="19" s="1"/>
  <c r="K191" i="19" a="1"/>
  <c r="K191" i="19" s="1"/>
  <c r="L191" i="19" s="1"/>
  <c r="N191" i="19"/>
  <c r="O191" i="19"/>
  <c r="P191" i="19"/>
  <c r="Q191" i="19" s="1"/>
  <c r="U191" i="19"/>
  <c r="T191" i="19"/>
  <c r="W191" i="19"/>
  <c r="X191" i="19"/>
  <c r="Z191" i="19"/>
  <c r="AA191" i="19"/>
  <c r="AB191" i="19" s="1"/>
  <c r="A192" i="19"/>
  <c r="C192" i="19"/>
  <c r="D192" i="19"/>
  <c r="E192" i="19"/>
  <c r="I192" i="19"/>
  <c r="J192" i="19" s="1"/>
  <c r="AG192" i="19" s="1"/>
  <c r="K192" i="19" a="1"/>
  <c r="K192" i="19" s="1"/>
  <c r="L192" i="19" s="1"/>
  <c r="N192" i="19"/>
  <c r="O192" i="19"/>
  <c r="P192" i="19"/>
  <c r="Q192" i="19" s="1"/>
  <c r="T192" i="19"/>
  <c r="W192" i="19"/>
  <c r="X192" i="19"/>
  <c r="Z192" i="19"/>
  <c r="AA192" i="19"/>
  <c r="AB192" i="19" s="1"/>
  <c r="A193" i="19"/>
  <c r="C193" i="19"/>
  <c r="D193" i="19"/>
  <c r="E193" i="19"/>
  <c r="I193" i="19"/>
  <c r="J193" i="19" s="1"/>
  <c r="K193" i="19" a="1"/>
  <c r="K193" i="19" s="1"/>
  <c r="L193" i="19" s="1"/>
  <c r="N193" i="19"/>
  <c r="O193" i="19"/>
  <c r="P193" i="19"/>
  <c r="Q193" i="19" s="1"/>
  <c r="U193" i="19"/>
  <c r="T193" i="19"/>
  <c r="W193" i="19"/>
  <c r="X193" i="19"/>
  <c r="Z193" i="19"/>
  <c r="AA193" i="19"/>
  <c r="AB193" i="19" s="1"/>
  <c r="A194" i="19"/>
  <c r="C194" i="19"/>
  <c r="D194" i="19"/>
  <c r="E194" i="19"/>
  <c r="I194" i="19"/>
  <c r="J194" i="19" s="1"/>
  <c r="K194" i="19" a="1"/>
  <c r="K194" i="19" s="1"/>
  <c r="L194" i="19" s="1"/>
  <c r="N194" i="19"/>
  <c r="O194" i="19"/>
  <c r="P194" i="19"/>
  <c r="Q194" i="19" s="1"/>
  <c r="U194" i="19"/>
  <c r="T194" i="19"/>
  <c r="W194" i="19"/>
  <c r="X194" i="19"/>
  <c r="Z194" i="19"/>
  <c r="AA194" i="19"/>
  <c r="AB194" i="19" s="1"/>
  <c r="A195" i="19"/>
  <c r="C195" i="19"/>
  <c r="D195" i="19"/>
  <c r="E195" i="19"/>
  <c r="I195" i="19"/>
  <c r="J195" i="19" s="1"/>
  <c r="AG195" i="19" s="1"/>
  <c r="K195" i="19" a="1"/>
  <c r="K195" i="19" s="1"/>
  <c r="L195" i="19" s="1"/>
  <c r="N195" i="19"/>
  <c r="O195" i="19"/>
  <c r="P195" i="19"/>
  <c r="Q195" i="19" s="1"/>
  <c r="U195" i="19"/>
  <c r="T195" i="19"/>
  <c r="W195" i="19"/>
  <c r="X195" i="19"/>
  <c r="Z195" i="19"/>
  <c r="AA195" i="19"/>
  <c r="AB195" i="19" s="1"/>
  <c r="A196" i="19"/>
  <c r="C196" i="19"/>
  <c r="D196" i="19"/>
  <c r="E196" i="19"/>
  <c r="I196" i="19"/>
  <c r="J196" i="19" s="1"/>
  <c r="AG196" i="19" s="1"/>
  <c r="K196" i="19" a="1"/>
  <c r="K196" i="19" s="1"/>
  <c r="L196" i="19" s="1"/>
  <c r="N196" i="19"/>
  <c r="O196" i="19"/>
  <c r="P196" i="19"/>
  <c r="Q196" i="19" s="1"/>
  <c r="T196" i="19"/>
  <c r="W196" i="19"/>
  <c r="X196" i="19"/>
  <c r="Z196" i="19"/>
  <c r="AA196" i="19"/>
  <c r="AB196" i="19" s="1"/>
  <c r="A197" i="19"/>
  <c r="C197" i="19"/>
  <c r="D197" i="19"/>
  <c r="E197" i="19"/>
  <c r="I197" i="19"/>
  <c r="J197" i="19" s="1"/>
  <c r="K197" i="19" a="1"/>
  <c r="K197" i="19" s="1"/>
  <c r="L197" i="19" s="1"/>
  <c r="N197" i="19"/>
  <c r="O197" i="19"/>
  <c r="P197" i="19"/>
  <c r="Q197" i="19" s="1"/>
  <c r="U197" i="19"/>
  <c r="T197" i="19"/>
  <c r="W197" i="19"/>
  <c r="X197" i="19"/>
  <c r="Z197" i="19"/>
  <c r="AA197" i="19"/>
  <c r="AB197" i="19" s="1"/>
  <c r="A198" i="19"/>
  <c r="C198" i="19"/>
  <c r="D198" i="19"/>
  <c r="E198" i="19"/>
  <c r="I198" i="19"/>
  <c r="J198" i="19" s="1"/>
  <c r="AG198" i="19" s="1"/>
  <c r="K198" i="19" a="1"/>
  <c r="K198" i="19" s="1"/>
  <c r="L198" i="19" s="1"/>
  <c r="N198" i="19"/>
  <c r="O198" i="19"/>
  <c r="P198" i="19"/>
  <c r="Q198" i="19" s="1"/>
  <c r="U198" i="19"/>
  <c r="T198" i="19"/>
  <c r="W198" i="19"/>
  <c r="X198" i="19"/>
  <c r="Z198" i="19" s="1"/>
  <c r="AA198" i="19"/>
  <c r="AB198" i="19" s="1"/>
  <c r="A199" i="19"/>
  <c r="C199" i="19"/>
  <c r="D199" i="19"/>
  <c r="E199" i="19"/>
  <c r="I199" i="19"/>
  <c r="J199" i="19" s="1"/>
  <c r="AG199" i="19" s="1"/>
  <c r="K199" i="19" a="1"/>
  <c r="K199" i="19" s="1"/>
  <c r="L199" i="19" s="1"/>
  <c r="N199" i="19"/>
  <c r="O199" i="19"/>
  <c r="P199" i="19"/>
  <c r="Q199" i="19" s="1"/>
  <c r="T199" i="19"/>
  <c r="W199" i="19"/>
  <c r="X199" i="19"/>
  <c r="Z199" i="19"/>
  <c r="AA199" i="19"/>
  <c r="AB199" i="19" s="1"/>
  <c r="A200" i="19"/>
  <c r="C200" i="19"/>
  <c r="D200" i="19"/>
  <c r="E200" i="19"/>
  <c r="I200" i="19"/>
  <c r="J200" i="19" s="1"/>
  <c r="AG200" i="19" s="1"/>
  <c r="K200" i="19" a="1"/>
  <c r="K200" i="19" s="1"/>
  <c r="L200" i="19" s="1"/>
  <c r="N200" i="19"/>
  <c r="O200" i="19"/>
  <c r="P200" i="19"/>
  <c r="Q200" i="19" s="1"/>
  <c r="U200" i="19"/>
  <c r="T200" i="19"/>
  <c r="W200" i="19"/>
  <c r="X200" i="19"/>
  <c r="Z200" i="19"/>
  <c r="AA200" i="19"/>
  <c r="AB200" i="19" s="1"/>
  <c r="A201" i="19"/>
  <c r="C201" i="19"/>
  <c r="D201" i="19"/>
  <c r="E201" i="19"/>
  <c r="I201" i="19"/>
  <c r="J201" i="19" s="1"/>
  <c r="K201" i="19" a="1"/>
  <c r="K201" i="19" s="1"/>
  <c r="L201" i="19" s="1"/>
  <c r="N201" i="19"/>
  <c r="O201" i="19"/>
  <c r="P201" i="19"/>
  <c r="Q201" i="19" s="1"/>
  <c r="T201" i="19"/>
  <c r="W201" i="19"/>
  <c r="X201" i="19"/>
  <c r="Z201" i="19"/>
  <c r="AA201" i="19"/>
  <c r="AB201" i="19" s="1"/>
  <c r="A202" i="19"/>
  <c r="C202" i="19"/>
  <c r="D202" i="19"/>
  <c r="E202" i="19"/>
  <c r="I202" i="19"/>
  <c r="J202" i="19" s="1"/>
  <c r="AG202" i="19" s="1"/>
  <c r="K202" i="19" a="1"/>
  <c r="K202" i="19" s="1"/>
  <c r="L202" i="19" s="1"/>
  <c r="N202" i="19"/>
  <c r="O202" i="19"/>
  <c r="P202" i="19"/>
  <c r="Q202" i="19" s="1"/>
  <c r="U202" i="19"/>
  <c r="T202" i="19"/>
  <c r="W202" i="19"/>
  <c r="X202" i="19"/>
  <c r="Z202" i="19"/>
  <c r="AA202" i="19"/>
  <c r="AB202" i="19" s="1"/>
  <c r="A203" i="19"/>
  <c r="C203" i="19"/>
  <c r="D203" i="19"/>
  <c r="E203" i="19"/>
  <c r="I203" i="19"/>
  <c r="J203" i="19" s="1"/>
  <c r="K203" i="19" a="1"/>
  <c r="K203" i="19" s="1"/>
  <c r="L203" i="19" s="1"/>
  <c r="N203" i="19"/>
  <c r="O203" i="19"/>
  <c r="P203" i="19"/>
  <c r="Q203" i="19" s="1"/>
  <c r="T203" i="19"/>
  <c r="W203" i="19"/>
  <c r="X203" i="19"/>
  <c r="Z203" i="19"/>
  <c r="AA203" i="19"/>
  <c r="AB203" i="19" s="1"/>
  <c r="A204" i="19"/>
  <c r="C204" i="19"/>
  <c r="D204" i="19"/>
  <c r="E204" i="19"/>
  <c r="I204" i="19"/>
  <c r="J204" i="19" s="1"/>
  <c r="AG204" i="19" s="1"/>
  <c r="K204" i="19" a="1"/>
  <c r="K204" i="19" s="1"/>
  <c r="L204" i="19" s="1"/>
  <c r="N204" i="19"/>
  <c r="O204" i="19"/>
  <c r="P204" i="19"/>
  <c r="Q204" i="19" s="1"/>
  <c r="T204" i="19"/>
  <c r="W204" i="19"/>
  <c r="X204" i="19"/>
  <c r="Z204" i="19"/>
  <c r="AA204" i="19"/>
  <c r="AB204" i="19" s="1"/>
  <c r="A205" i="19"/>
  <c r="C205" i="19"/>
  <c r="D205" i="19"/>
  <c r="E205" i="19"/>
  <c r="I205" i="19"/>
  <c r="J205" i="19" s="1"/>
  <c r="AG205" i="19" s="1"/>
  <c r="K205" i="19" a="1"/>
  <c r="K205" i="19" s="1"/>
  <c r="L205" i="19" s="1"/>
  <c r="N205" i="19"/>
  <c r="O205" i="19"/>
  <c r="P205" i="19"/>
  <c r="Q205" i="19" s="1"/>
  <c r="U205" i="19"/>
  <c r="T205" i="19"/>
  <c r="W205" i="19"/>
  <c r="X205" i="19"/>
  <c r="Z205" i="19"/>
  <c r="AA205" i="19"/>
  <c r="AB205" i="19" s="1"/>
  <c r="A206" i="19"/>
  <c r="C206" i="19"/>
  <c r="D206" i="19"/>
  <c r="E206" i="19"/>
  <c r="I206" i="19"/>
  <c r="J206" i="19" s="1"/>
  <c r="AG206" i="19" s="1"/>
  <c r="K206" i="19" a="1"/>
  <c r="K206" i="19" s="1"/>
  <c r="L206" i="19" s="1"/>
  <c r="N206" i="19"/>
  <c r="O206" i="19"/>
  <c r="P206" i="19"/>
  <c r="Q206" i="19" s="1"/>
  <c r="T206" i="19"/>
  <c r="W206" i="19"/>
  <c r="X206" i="19"/>
  <c r="Z206" i="19"/>
  <c r="AA206" i="19"/>
  <c r="AB206" i="19" s="1"/>
  <c r="A207" i="19"/>
  <c r="C207" i="19"/>
  <c r="D207" i="19"/>
  <c r="E207" i="19"/>
  <c r="I207" i="19"/>
  <c r="J207" i="19" s="1"/>
  <c r="AG207" i="19" s="1"/>
  <c r="K207" i="19" a="1"/>
  <c r="K207" i="19" s="1"/>
  <c r="L207" i="19" s="1"/>
  <c r="N207" i="19"/>
  <c r="O207" i="19"/>
  <c r="P207" i="19"/>
  <c r="Q207" i="19" s="1"/>
  <c r="U207" i="19"/>
  <c r="T207" i="19"/>
  <c r="W207" i="19"/>
  <c r="X207" i="19"/>
  <c r="Z207" i="19"/>
  <c r="AA207" i="19"/>
  <c r="AB207" i="19" s="1"/>
  <c r="A208" i="19"/>
  <c r="C208" i="19"/>
  <c r="D208" i="19"/>
  <c r="E208" i="19"/>
  <c r="I208" i="19"/>
  <c r="J208" i="19" s="1"/>
  <c r="AG208" i="19" s="1"/>
  <c r="K208" i="19" a="1"/>
  <c r="K208" i="19" s="1"/>
  <c r="L208" i="19" s="1"/>
  <c r="N208" i="19"/>
  <c r="O208" i="19"/>
  <c r="P208" i="19"/>
  <c r="Q208" i="19" s="1"/>
  <c r="U208" i="19"/>
  <c r="T208" i="19"/>
  <c r="W208" i="19"/>
  <c r="X208" i="19"/>
  <c r="Z208" i="19"/>
  <c r="AA208" i="19"/>
  <c r="AB208" i="19" s="1"/>
  <c r="A209" i="19"/>
  <c r="C209" i="19"/>
  <c r="D209" i="19"/>
  <c r="E209" i="19"/>
  <c r="I209" i="19"/>
  <c r="J209" i="19" s="1"/>
  <c r="AG209" i="19" s="1"/>
  <c r="K209" i="19" a="1"/>
  <c r="K209" i="19" s="1"/>
  <c r="L209" i="19" s="1"/>
  <c r="N209" i="19"/>
  <c r="O209" i="19"/>
  <c r="P209" i="19"/>
  <c r="Q209" i="19" s="1"/>
  <c r="U209" i="19"/>
  <c r="T209" i="19"/>
  <c r="W209" i="19"/>
  <c r="X209" i="19"/>
  <c r="Z209" i="19" s="1"/>
  <c r="AA209" i="19"/>
  <c r="AB209" i="19" s="1"/>
  <c r="A210" i="19"/>
  <c r="C210" i="19"/>
  <c r="D210" i="19"/>
  <c r="E210" i="19"/>
  <c r="I210" i="19"/>
  <c r="J210" i="19" s="1"/>
  <c r="AG210" i="19" s="1"/>
  <c r="K210" i="19" a="1"/>
  <c r="K210" i="19" s="1"/>
  <c r="L210" i="19" s="1"/>
  <c r="N210" i="19"/>
  <c r="O210" i="19"/>
  <c r="P210" i="19"/>
  <c r="Q210" i="19" s="1"/>
  <c r="T210" i="19"/>
  <c r="W210" i="19"/>
  <c r="X210" i="19"/>
  <c r="Z210" i="19" s="1"/>
  <c r="AA210" i="19"/>
  <c r="AB210" i="19" s="1"/>
  <c r="A211" i="19"/>
  <c r="C211" i="19"/>
  <c r="D211" i="19"/>
  <c r="E211" i="19"/>
  <c r="I211" i="19"/>
  <c r="J211" i="19" s="1"/>
  <c r="K211" i="19" a="1"/>
  <c r="K211" i="19" s="1"/>
  <c r="L211" i="19" s="1"/>
  <c r="N211" i="19"/>
  <c r="O211" i="19"/>
  <c r="P211" i="19"/>
  <c r="Q211" i="19" s="1"/>
  <c r="T211" i="19"/>
  <c r="W211" i="19"/>
  <c r="X211" i="19"/>
  <c r="Z211" i="19"/>
  <c r="AA211" i="19"/>
  <c r="AB211" i="19" s="1"/>
  <c r="A212" i="19"/>
  <c r="C212" i="19"/>
  <c r="D212" i="19"/>
  <c r="E212" i="19"/>
  <c r="I212" i="19"/>
  <c r="J212" i="19" s="1"/>
  <c r="K212" i="19" a="1"/>
  <c r="K212" i="19" s="1"/>
  <c r="L212" i="19" s="1"/>
  <c r="N212" i="19"/>
  <c r="O212" i="19"/>
  <c r="P212" i="19"/>
  <c r="Q212" i="19" s="1"/>
  <c r="U212" i="19"/>
  <c r="T212" i="19"/>
  <c r="W212" i="19"/>
  <c r="X212" i="19"/>
  <c r="Z212" i="19"/>
  <c r="AA212" i="19"/>
  <c r="AB212" i="19" s="1"/>
  <c r="A213" i="19"/>
  <c r="C213" i="19"/>
  <c r="D213" i="19"/>
  <c r="E213" i="19"/>
  <c r="I213" i="19"/>
  <c r="J213" i="19" s="1"/>
  <c r="AG213" i="19" s="1"/>
  <c r="K213" i="19" a="1"/>
  <c r="K213" i="19" s="1"/>
  <c r="L213" i="19" s="1"/>
  <c r="N213" i="19"/>
  <c r="O213" i="19"/>
  <c r="P213" i="19"/>
  <c r="Q213" i="19" s="1"/>
  <c r="T213" i="19"/>
  <c r="W213" i="19"/>
  <c r="X213" i="19"/>
  <c r="Z213" i="19"/>
  <c r="AA213" i="19"/>
  <c r="AB213" i="19" s="1"/>
  <c r="A214" i="19"/>
  <c r="C214" i="19"/>
  <c r="D214" i="19"/>
  <c r="E214" i="19"/>
  <c r="I214" i="19"/>
  <c r="J214" i="19" s="1"/>
  <c r="AG214" i="19" s="1"/>
  <c r="K214" i="19" a="1"/>
  <c r="K214" i="19" s="1"/>
  <c r="L214" i="19" s="1"/>
  <c r="N214" i="19"/>
  <c r="O214" i="19"/>
  <c r="P214" i="19"/>
  <c r="Q214" i="19" s="1"/>
  <c r="U214" i="19"/>
  <c r="T214" i="19"/>
  <c r="W214" i="19"/>
  <c r="X214" i="19"/>
  <c r="Z214" i="19"/>
  <c r="AA214" i="19"/>
  <c r="AB214" i="19" s="1"/>
  <c r="A215" i="19"/>
  <c r="C215" i="19"/>
  <c r="D215" i="19"/>
  <c r="E215" i="19"/>
  <c r="I215" i="19"/>
  <c r="J215" i="19" s="1"/>
  <c r="AG215" i="19" s="1"/>
  <c r="K215" i="19" a="1"/>
  <c r="K215" i="19" s="1"/>
  <c r="L215" i="19" s="1"/>
  <c r="N215" i="19"/>
  <c r="O215" i="19"/>
  <c r="P215" i="19"/>
  <c r="Q215" i="19" s="1"/>
  <c r="T215" i="19"/>
  <c r="W215" i="19"/>
  <c r="X215" i="19"/>
  <c r="Z215" i="19"/>
  <c r="AA215" i="19"/>
  <c r="AB215" i="19" s="1"/>
  <c r="A216" i="19"/>
  <c r="C216" i="19"/>
  <c r="D216" i="19"/>
  <c r="E216" i="19"/>
  <c r="I216" i="19"/>
  <c r="J216" i="19" s="1"/>
  <c r="AG216" i="19" s="1"/>
  <c r="K216" i="19" a="1"/>
  <c r="K216" i="19" s="1"/>
  <c r="L216" i="19" s="1"/>
  <c r="N216" i="19"/>
  <c r="O216" i="19"/>
  <c r="P216" i="19"/>
  <c r="Q216" i="19" s="1"/>
  <c r="T216" i="19"/>
  <c r="W216" i="19"/>
  <c r="X216" i="19"/>
  <c r="Z216" i="19"/>
  <c r="AA216" i="19"/>
  <c r="AB216" i="19" s="1"/>
  <c r="A217" i="19"/>
  <c r="C217" i="19"/>
  <c r="D217" i="19"/>
  <c r="E217" i="19"/>
  <c r="I217" i="19"/>
  <c r="J217" i="19" s="1"/>
  <c r="AG217" i="19" s="1"/>
  <c r="K217" i="19" a="1"/>
  <c r="K217" i="19" s="1"/>
  <c r="L217" i="19" s="1"/>
  <c r="N217" i="19"/>
  <c r="O217" i="19"/>
  <c r="P217" i="19"/>
  <c r="Q217" i="19" s="1"/>
  <c r="V217" i="19"/>
  <c r="T217" i="19"/>
  <c r="W217" i="19"/>
  <c r="X217" i="19"/>
  <c r="Z217" i="19"/>
  <c r="AA217" i="19"/>
  <c r="AB217" i="19" s="1"/>
  <c r="A218" i="19"/>
  <c r="C218" i="19"/>
  <c r="D218" i="19"/>
  <c r="E218" i="19"/>
  <c r="I218" i="19"/>
  <c r="J218" i="19" s="1"/>
  <c r="K218" i="19" a="1"/>
  <c r="K218" i="19" s="1"/>
  <c r="L218" i="19" s="1"/>
  <c r="N218" i="19"/>
  <c r="O218" i="19"/>
  <c r="P218" i="19"/>
  <c r="Q218" i="19" s="1"/>
  <c r="U218" i="19"/>
  <c r="T218" i="19"/>
  <c r="W218" i="19"/>
  <c r="X218" i="19"/>
  <c r="Z218" i="19"/>
  <c r="AA218" i="19"/>
  <c r="AB218" i="19" s="1"/>
  <c r="A219" i="19"/>
  <c r="C219" i="19"/>
  <c r="D219" i="19"/>
  <c r="E219" i="19"/>
  <c r="I219" i="19"/>
  <c r="J219" i="19" s="1"/>
  <c r="AG219" i="19" s="1"/>
  <c r="K219" i="19" a="1"/>
  <c r="K219" i="19" s="1"/>
  <c r="L219" i="19" s="1"/>
  <c r="N219" i="19"/>
  <c r="O219" i="19"/>
  <c r="P219" i="19"/>
  <c r="Q219" i="19" s="1"/>
  <c r="U219" i="19"/>
  <c r="T219" i="19"/>
  <c r="W219" i="19"/>
  <c r="X219" i="19"/>
  <c r="Z219" i="19"/>
  <c r="AA219" i="19"/>
  <c r="AB219" i="19" s="1"/>
  <c r="A220" i="19"/>
  <c r="C220" i="19"/>
  <c r="D220" i="19"/>
  <c r="E220" i="19"/>
  <c r="I220" i="19"/>
  <c r="J220" i="19" s="1"/>
  <c r="AG220" i="19" s="1"/>
  <c r="K220" i="19" a="1"/>
  <c r="K220" i="19" s="1"/>
  <c r="L220" i="19" s="1"/>
  <c r="N220" i="19"/>
  <c r="O220" i="19"/>
  <c r="P220" i="19"/>
  <c r="Q220" i="19" s="1"/>
  <c r="U220" i="19"/>
  <c r="T220" i="19"/>
  <c r="W220" i="19"/>
  <c r="X220" i="19"/>
  <c r="Z220" i="19" s="1"/>
  <c r="AA220" i="19"/>
  <c r="AB220" i="19" s="1"/>
  <c r="A221" i="19"/>
  <c r="C221" i="19"/>
  <c r="D221" i="19"/>
  <c r="E221" i="19"/>
  <c r="I221" i="19"/>
  <c r="J221" i="19" s="1"/>
  <c r="K221" i="19" a="1"/>
  <c r="K221" i="19" s="1"/>
  <c r="L221" i="19" s="1"/>
  <c r="N221" i="19"/>
  <c r="O221" i="19"/>
  <c r="P221" i="19"/>
  <c r="Q221" i="19" s="1"/>
  <c r="U221" i="19"/>
  <c r="T221" i="19"/>
  <c r="W221" i="19"/>
  <c r="X221" i="19"/>
  <c r="Z221" i="19"/>
  <c r="AA221" i="19"/>
  <c r="AB221" i="19" s="1"/>
  <c r="A222" i="19"/>
  <c r="C222" i="19"/>
  <c r="D222" i="19"/>
  <c r="E222" i="19"/>
  <c r="I222" i="19"/>
  <c r="J222" i="19" s="1"/>
  <c r="AG222" i="19" s="1"/>
  <c r="K222" i="19" a="1"/>
  <c r="K222" i="19" s="1"/>
  <c r="L222" i="19" s="1"/>
  <c r="N222" i="19"/>
  <c r="O222" i="19"/>
  <c r="P222" i="19"/>
  <c r="Q222" i="19" s="1"/>
  <c r="U222" i="19"/>
  <c r="T222" i="19"/>
  <c r="W222" i="19"/>
  <c r="X222" i="19"/>
  <c r="Z222" i="19"/>
  <c r="AA222" i="19"/>
  <c r="AB222" i="19" s="1"/>
  <c r="A223" i="19"/>
  <c r="C223" i="19"/>
  <c r="D223" i="19"/>
  <c r="E223" i="19"/>
  <c r="I223" i="19"/>
  <c r="J223" i="19" s="1"/>
  <c r="AG223" i="19" s="1"/>
  <c r="K223" i="19" a="1"/>
  <c r="K223" i="19" s="1"/>
  <c r="L223" i="19" s="1"/>
  <c r="N223" i="19"/>
  <c r="O223" i="19"/>
  <c r="P223" i="19"/>
  <c r="Q223" i="19" s="1"/>
  <c r="U223" i="19"/>
  <c r="T223" i="19"/>
  <c r="W223" i="19"/>
  <c r="X223" i="19"/>
  <c r="Z223" i="19"/>
  <c r="AA223" i="19"/>
  <c r="AB223" i="19" s="1"/>
  <c r="A224" i="19"/>
  <c r="C224" i="19"/>
  <c r="D224" i="19"/>
  <c r="E224" i="19"/>
  <c r="I224" i="19"/>
  <c r="J224" i="19" s="1"/>
  <c r="K224" i="19" a="1"/>
  <c r="K224" i="19" s="1"/>
  <c r="L224" i="19" s="1"/>
  <c r="N224" i="19"/>
  <c r="O224" i="19"/>
  <c r="P224" i="19"/>
  <c r="Q224" i="19" s="1"/>
  <c r="T224" i="19"/>
  <c r="W224" i="19"/>
  <c r="X224" i="19"/>
  <c r="Z224" i="19" s="1"/>
  <c r="AA224" i="19"/>
  <c r="AB224" i="19" s="1"/>
  <c r="I3" i="19"/>
  <c r="J3" i="19" s="1"/>
  <c r="AS291" i="19" l="1"/>
  <c r="AS260" i="19"/>
  <c r="AS255" i="19"/>
  <c r="AS259" i="19"/>
  <c r="AS281" i="19"/>
  <c r="AS248" i="19"/>
  <c r="AR4" i="19"/>
  <c r="AQ4" i="19"/>
  <c r="AR32" i="19"/>
  <c r="AQ32" i="19"/>
  <c r="AQ53" i="19"/>
  <c r="AR53" i="19"/>
  <c r="AR70" i="19"/>
  <c r="AQ209" i="19"/>
  <c r="AR209" i="19"/>
  <c r="AQ199" i="19"/>
  <c r="AR199" i="19"/>
  <c r="AR145" i="19"/>
  <c r="AQ142" i="19"/>
  <c r="AR142" i="19"/>
  <c r="AQ132" i="19"/>
  <c r="AR132" i="19"/>
  <c r="AQ122" i="19"/>
  <c r="AR122" i="19"/>
  <c r="AR51" i="19"/>
  <c r="AR47" i="19"/>
  <c r="AQ47" i="19"/>
  <c r="AQ37" i="19"/>
  <c r="AR37" i="19"/>
  <c r="AQ20" i="19"/>
  <c r="AR20" i="19"/>
  <c r="AR183" i="19"/>
  <c r="AQ183" i="19"/>
  <c r="AQ176" i="19"/>
  <c r="AR176" i="19"/>
  <c r="AR49" i="19"/>
  <c r="AR8" i="19"/>
  <c r="AR117" i="19"/>
  <c r="AR101" i="19"/>
  <c r="AQ101" i="19"/>
  <c r="AR108" i="19"/>
  <c r="AQ77" i="19"/>
  <c r="AR77" i="19"/>
  <c r="AR39" i="19"/>
  <c r="AQ39" i="19"/>
  <c r="AQ29" i="19"/>
  <c r="AR29" i="19"/>
  <c r="AR57" i="19"/>
  <c r="AQ57" i="19"/>
  <c r="AR224" i="19"/>
  <c r="AR105" i="19"/>
  <c r="AR91" i="19"/>
  <c r="AR71" i="19"/>
  <c r="AR102" i="19"/>
  <c r="AR58" i="19"/>
  <c r="AR139" i="19"/>
  <c r="AR75" i="19"/>
  <c r="AQ75" i="19"/>
  <c r="AQ72" i="19"/>
  <c r="AR72" i="19"/>
  <c r="AR44" i="19"/>
  <c r="AQ34" i="19"/>
  <c r="AR34" i="19"/>
  <c r="AR24" i="19"/>
  <c r="AQ24" i="19"/>
  <c r="AR10" i="19"/>
  <c r="AQ6" i="19"/>
  <c r="AR6" i="19"/>
  <c r="AQ165" i="19"/>
  <c r="AR165" i="19"/>
  <c r="AQ124" i="19"/>
  <c r="AR124" i="19"/>
  <c r="AR187" i="19"/>
  <c r="AQ187" i="19"/>
  <c r="AR87" i="19"/>
  <c r="AQ87" i="19"/>
  <c r="AR220" i="19"/>
  <c r="AQ220" i="19"/>
  <c r="AQ202" i="19"/>
  <c r="AR202" i="19"/>
  <c r="AR36" i="19"/>
  <c r="AQ12" i="19"/>
  <c r="AR12" i="19"/>
  <c r="AR50" i="19"/>
  <c r="AQ184" i="19"/>
  <c r="AR184" i="19"/>
  <c r="AR84" i="19"/>
  <c r="AR135" i="19"/>
  <c r="AQ135" i="19"/>
  <c r="AR95" i="19"/>
  <c r="AR78" i="19"/>
  <c r="AR30" i="19"/>
  <c r="AR99" i="19"/>
  <c r="AR27" i="19"/>
  <c r="AQ27" i="19"/>
  <c r="AR17" i="19"/>
  <c r="AQ214" i="19"/>
  <c r="AR214" i="19"/>
  <c r="AQ207" i="19"/>
  <c r="AR207" i="19"/>
  <c r="AR185" i="19"/>
  <c r="AQ185" i="19"/>
  <c r="AR178" i="19"/>
  <c r="AQ156" i="19"/>
  <c r="AR156" i="19"/>
  <c r="AR113" i="19"/>
  <c r="AR106" i="19"/>
  <c r="AQ200" i="19"/>
  <c r="AR200" i="19"/>
  <c r="AR182" i="19"/>
  <c r="AR171" i="19"/>
  <c r="AQ171" i="19"/>
  <c r="AQ160" i="19"/>
  <c r="AR160" i="19"/>
  <c r="AQ149" i="19"/>
  <c r="AR149" i="19"/>
  <c r="AR127" i="19"/>
  <c r="AR125" i="19"/>
  <c r="AR85" i="19"/>
  <c r="AQ65" i="19"/>
  <c r="AR65" i="19"/>
  <c r="AR62" i="19"/>
  <c r="AR55" i="19"/>
  <c r="AQ41" i="19"/>
  <c r="AR41" i="19"/>
  <c r="AR15" i="19"/>
  <c r="AR144" i="19"/>
  <c r="AQ144" i="19"/>
  <c r="AR60" i="19"/>
  <c r="AQ22" i="19"/>
  <c r="AR22" i="19"/>
  <c r="AQ158" i="19"/>
  <c r="AR158" i="19"/>
  <c r="AR191" i="19"/>
  <c r="AQ191" i="19"/>
  <c r="AR46" i="19"/>
  <c r="AQ43" i="19"/>
  <c r="AR43" i="19"/>
  <c r="AR33" i="19"/>
  <c r="AR181" i="19"/>
  <c r="AQ61" i="19"/>
  <c r="AR61" i="19"/>
  <c r="AQ13" i="19"/>
  <c r="AR13" i="19"/>
  <c r="AQ152" i="19"/>
  <c r="AR152" i="19"/>
  <c r="AR92" i="19"/>
  <c r="AR189" i="19"/>
  <c r="AR119" i="19"/>
  <c r="AR218" i="19"/>
  <c r="AR146" i="19"/>
  <c r="AR103" i="19"/>
  <c r="AR89" i="19"/>
  <c r="AQ82" i="19"/>
  <c r="AR82" i="19"/>
  <c r="AQ14" i="19"/>
  <c r="AR14" i="19"/>
  <c r="AR223" i="19"/>
  <c r="AQ223" i="19"/>
  <c r="AR212" i="19"/>
  <c r="AR83" i="19"/>
  <c r="AQ216" i="19"/>
  <c r="AR216" i="19"/>
  <c r="AR134" i="19"/>
  <c r="AQ134" i="19"/>
  <c r="AR67" i="19"/>
  <c r="AR19" i="19"/>
  <c r="AR26" i="19"/>
  <c r="AQ129" i="19"/>
  <c r="AR129" i="19"/>
  <c r="AQ206" i="19"/>
  <c r="AR206" i="19"/>
  <c r="AR5" i="19"/>
  <c r="AQ5" i="19"/>
  <c r="AQ88" i="19"/>
  <c r="AR88" i="19"/>
  <c r="AR81" i="19"/>
  <c r="AR69" i="19"/>
  <c r="AR52" i="19"/>
  <c r="AR48" i="19"/>
  <c r="AR194" i="19"/>
  <c r="AR90" i="19"/>
  <c r="AQ198" i="19"/>
  <c r="AR198" i="19"/>
  <c r="AR111" i="19"/>
  <c r="AR180" i="19"/>
  <c r="AQ180" i="19"/>
  <c r="AQ162" i="19"/>
  <c r="AR162" i="19"/>
  <c r="AR98" i="19"/>
  <c r="AR64" i="19"/>
  <c r="AR112" i="19"/>
  <c r="AQ196" i="19"/>
  <c r="AR196" i="19"/>
  <c r="AQ222" i="19"/>
  <c r="AR222" i="19"/>
  <c r="AQ136" i="19"/>
  <c r="AR136" i="19"/>
  <c r="AR116" i="19"/>
  <c r="AR100" i="19"/>
  <c r="AR79" i="19"/>
  <c r="AR59" i="19"/>
  <c r="AQ59" i="19"/>
  <c r="AR38" i="19"/>
  <c r="AR31" i="19"/>
  <c r="AQ31" i="19"/>
  <c r="AQ21" i="19"/>
  <c r="AR21" i="19"/>
  <c r="AR7" i="19"/>
  <c r="AQ147" i="19"/>
  <c r="AR147" i="19"/>
  <c r="AQ205" i="19"/>
  <c r="AR205" i="19"/>
  <c r="AR80" i="19"/>
  <c r="AR173" i="19"/>
  <c r="AR131" i="19"/>
  <c r="AQ131" i="19"/>
  <c r="AQ94" i="19"/>
  <c r="AR94" i="19"/>
  <c r="AR121" i="19"/>
  <c r="AR148" i="19"/>
  <c r="AQ138" i="19"/>
  <c r="AR138" i="19"/>
  <c r="AQ16" i="19"/>
  <c r="AR16" i="19"/>
  <c r="AQ188" i="19"/>
  <c r="AR188" i="19"/>
  <c r="AR118" i="19"/>
  <c r="AQ118" i="19"/>
  <c r="AQ170" i="19"/>
  <c r="AR170" i="19"/>
  <c r="AR163" i="19"/>
  <c r="AR40" i="19"/>
  <c r="AR203" i="19"/>
  <c r="AR167" i="19"/>
  <c r="AR211" i="19"/>
  <c r="AR193" i="19"/>
  <c r="AR175" i="19"/>
  <c r="AQ175" i="19"/>
  <c r="AR110" i="19"/>
  <c r="AQ153" i="19"/>
  <c r="AR153" i="19"/>
  <c r="AQ133" i="19"/>
  <c r="AR133" i="19"/>
  <c r="AR215" i="19"/>
  <c r="AQ215" i="19"/>
  <c r="AQ208" i="19"/>
  <c r="AR208" i="19"/>
  <c r="AR190" i="19"/>
  <c r="AR186" i="19"/>
  <c r="AQ179" i="19"/>
  <c r="AR179" i="19"/>
  <c r="AQ168" i="19"/>
  <c r="AR168" i="19"/>
  <c r="AQ157" i="19"/>
  <c r="AR157" i="19"/>
  <c r="AQ130" i="19"/>
  <c r="AR130" i="19"/>
  <c r="AR120" i="19"/>
  <c r="AR107" i="19"/>
  <c r="AR93" i="19"/>
  <c r="AR76" i="19"/>
  <c r="AQ28" i="19"/>
  <c r="AR28" i="19"/>
  <c r="AR18" i="19"/>
  <c r="AR104" i="19"/>
  <c r="AR141" i="19"/>
  <c r="AR151" i="19"/>
  <c r="AQ151" i="19"/>
  <c r="AR9" i="19"/>
  <c r="AR213" i="19"/>
  <c r="AQ213" i="19"/>
  <c r="AQ177" i="19"/>
  <c r="AR177" i="19"/>
  <c r="AR155" i="19"/>
  <c r="AQ54" i="19"/>
  <c r="AR54" i="19"/>
  <c r="AQ23" i="19"/>
  <c r="AR23" i="19"/>
  <c r="AQ210" i="19"/>
  <c r="AR210" i="19"/>
  <c r="AR159" i="19"/>
  <c r="AQ192" i="19"/>
  <c r="AR192" i="19"/>
  <c r="AR109" i="19"/>
  <c r="AQ204" i="19"/>
  <c r="AR204" i="19"/>
  <c r="AR164" i="19"/>
  <c r="AQ123" i="19"/>
  <c r="AR123" i="19"/>
  <c r="AQ96" i="19"/>
  <c r="AR96" i="19"/>
  <c r="AR197" i="19"/>
  <c r="AR201" i="19"/>
  <c r="AR172" i="19"/>
  <c r="AR161" i="19"/>
  <c r="AQ161" i="19"/>
  <c r="AQ140" i="19"/>
  <c r="AR140" i="19"/>
  <c r="AQ128" i="19"/>
  <c r="AR128" i="19"/>
  <c r="AR114" i="19"/>
  <c r="AR86" i="19"/>
  <c r="AQ66" i="19"/>
  <c r="AR66" i="19"/>
  <c r="AR35" i="19"/>
  <c r="AQ35" i="19"/>
  <c r="AQ137" i="19"/>
  <c r="AR137" i="19"/>
  <c r="AR97" i="19"/>
  <c r="AQ154" i="19"/>
  <c r="AR154" i="19"/>
  <c r="AQ169" i="19"/>
  <c r="AR169" i="19"/>
  <c r="AR195" i="19"/>
  <c r="AQ195" i="19"/>
  <c r="AR74" i="19"/>
  <c r="AQ166" i="19"/>
  <c r="AR166" i="19"/>
  <c r="AQ126" i="19"/>
  <c r="AR126" i="19"/>
  <c r="AQ217" i="19"/>
  <c r="AR217" i="19"/>
  <c r="AR174" i="19"/>
  <c r="AQ174" i="19"/>
  <c r="AR115" i="19"/>
  <c r="AR68" i="19"/>
  <c r="AR221" i="19"/>
  <c r="AR143" i="19"/>
  <c r="AR219" i="19"/>
  <c r="AQ150" i="19"/>
  <c r="AR150" i="19"/>
  <c r="AR73" i="19"/>
  <c r="AQ63" i="19"/>
  <c r="AR63" i="19"/>
  <c r="AR56" i="19"/>
  <c r="AR45" i="19"/>
  <c r="AR42" i="19"/>
  <c r="AQ25" i="19"/>
  <c r="AR25" i="19"/>
  <c r="AQ11" i="19"/>
  <c r="AR11" i="19"/>
  <c r="AS245" i="19"/>
  <c r="AS239" i="19"/>
  <c r="AS283" i="19"/>
  <c r="AS243" i="19"/>
  <c r="AS242" i="19"/>
  <c r="AQ219" i="19"/>
  <c r="AS81" i="19"/>
  <c r="AS182" i="19"/>
  <c r="AS149" i="19"/>
  <c r="AS136" i="19"/>
  <c r="AS128" i="19"/>
  <c r="AS102" i="19"/>
  <c r="AS218" i="19"/>
  <c r="AS117" i="19"/>
  <c r="AS216" i="19"/>
  <c r="AS166" i="19"/>
  <c r="AS148" i="19"/>
  <c r="AS145" i="19"/>
  <c r="Y147" i="19"/>
  <c r="Y90" i="19"/>
  <c r="Y63" i="19"/>
  <c r="Y83" i="19"/>
  <c r="Y101" i="19"/>
  <c r="Y94" i="19"/>
  <c r="Y29" i="19"/>
  <c r="Y121" i="19"/>
  <c r="Y19" i="19"/>
  <c r="Y91" i="19"/>
  <c r="Y26" i="19"/>
  <c r="Y105" i="19"/>
  <c r="Y84" i="19"/>
  <c r="Y111" i="19"/>
  <c r="Y4" i="19"/>
  <c r="Y224" i="19"/>
  <c r="Y98" i="19"/>
  <c r="Y217" i="19"/>
  <c r="Y54" i="19"/>
  <c r="Y145" i="19"/>
  <c r="Y81" i="19"/>
  <c r="Y78" i="19"/>
  <c r="Y34" i="19"/>
  <c r="Y55" i="19"/>
  <c r="Y125" i="19"/>
  <c r="Y89" i="19"/>
  <c r="Y143" i="19"/>
  <c r="Y110" i="19"/>
  <c r="Y69" i="19"/>
  <c r="Y38" i="19"/>
  <c r="Y28" i="19"/>
  <c r="Y18" i="19"/>
  <c r="Y120" i="19"/>
  <c r="Y35" i="19"/>
  <c r="Y124" i="19"/>
  <c r="Y80" i="19"/>
  <c r="Y108" i="19"/>
  <c r="Y141" i="19"/>
  <c r="Y151" i="19"/>
  <c r="Y74" i="19"/>
  <c r="Y148" i="19"/>
  <c r="Y64" i="19"/>
  <c r="Y102" i="19"/>
  <c r="Y163" i="19"/>
  <c r="Y68" i="19"/>
  <c r="Y115" i="19"/>
  <c r="Y30" i="19"/>
  <c r="Y17" i="19"/>
  <c r="Y139" i="19"/>
  <c r="Y149" i="19"/>
  <c r="Y44" i="19"/>
  <c r="Y24" i="19"/>
  <c r="Y10" i="19"/>
  <c r="Y146" i="19"/>
  <c r="Y103" i="19"/>
  <c r="Y59" i="19"/>
  <c r="Y157" i="19"/>
  <c r="Y73" i="19"/>
  <c r="Y45" i="19"/>
  <c r="Y42" i="19"/>
  <c r="AG79" i="19"/>
  <c r="AG212" i="19"/>
  <c r="AG80" i="19"/>
  <c r="AG67" i="19"/>
  <c r="V203" i="19"/>
  <c r="U203" i="19"/>
  <c r="V204" i="19"/>
  <c r="U204" i="19"/>
  <c r="V177" i="19"/>
  <c r="U177" i="19"/>
  <c r="V20" i="19"/>
  <c r="U20" i="19"/>
  <c r="V92" i="19"/>
  <c r="U92" i="19"/>
  <c r="V206" i="19"/>
  <c r="U206" i="19"/>
  <c r="V148" i="19"/>
  <c r="U148" i="19"/>
  <c r="V216" i="19"/>
  <c r="U216" i="19"/>
  <c r="V174" i="19"/>
  <c r="U174" i="19"/>
  <c r="U30" i="19"/>
  <c r="V30" i="19" s="1"/>
  <c r="V14" i="19"/>
  <c r="U14" i="19"/>
  <c r="V179" i="19"/>
  <c r="U179" i="19"/>
  <c r="V105" i="19"/>
  <c r="U105" i="19"/>
  <c r="V215" i="19"/>
  <c r="U215" i="19"/>
  <c r="V120" i="19"/>
  <c r="U120" i="19"/>
  <c r="V165" i="19"/>
  <c r="U165" i="19"/>
  <c r="AG112" i="19"/>
  <c r="V82" i="19"/>
  <c r="U82" i="19"/>
  <c r="V76" i="19"/>
  <c r="U76" i="19"/>
  <c r="V69" i="19"/>
  <c r="U69" i="19"/>
  <c r="V63" i="19"/>
  <c r="U63" i="19"/>
  <c r="AG9" i="19"/>
  <c r="V130" i="19"/>
  <c r="U130" i="19"/>
  <c r="V77" i="19"/>
  <c r="U77" i="19"/>
  <c r="V70" i="19"/>
  <c r="U70" i="19"/>
  <c r="V72" i="19"/>
  <c r="U72" i="19"/>
  <c r="V213" i="19"/>
  <c r="U213" i="19"/>
  <c r="V144" i="19"/>
  <c r="U144" i="19"/>
  <c r="V60" i="19"/>
  <c r="U60" i="19"/>
  <c r="V93" i="19"/>
  <c r="U93" i="19"/>
  <c r="V74" i="19"/>
  <c r="U74" i="19"/>
  <c r="V192" i="19"/>
  <c r="U192" i="19"/>
  <c r="V201" i="19"/>
  <c r="U201" i="19"/>
  <c r="V176" i="19"/>
  <c r="U176" i="19"/>
  <c r="V167" i="19"/>
  <c r="U167" i="19"/>
  <c r="V64" i="19"/>
  <c r="U64" i="19"/>
  <c r="V58" i="19"/>
  <c r="U58" i="19"/>
  <c r="V196" i="19"/>
  <c r="U196" i="19"/>
  <c r="V111" i="19"/>
  <c r="U111" i="19"/>
  <c r="V9" i="19"/>
  <c r="U9" i="19"/>
  <c r="U183" i="19"/>
  <c r="V183" i="19" s="1"/>
  <c r="V184" i="19"/>
  <c r="U184" i="19"/>
  <c r="V131" i="19"/>
  <c r="U131" i="19"/>
  <c r="V78" i="19"/>
  <c r="U78" i="19"/>
  <c r="V38" i="19"/>
  <c r="U38" i="19"/>
  <c r="AG193" i="19"/>
  <c r="AG106" i="19"/>
  <c r="AG55" i="19"/>
  <c r="AG114" i="19"/>
  <c r="AG36" i="19"/>
  <c r="AG49" i="19"/>
  <c r="AG10" i="19"/>
  <c r="AG211" i="19"/>
  <c r="AG107" i="19"/>
  <c r="AG146" i="19"/>
  <c r="AG50" i="19"/>
  <c r="AG7" i="19"/>
  <c r="AG197" i="19"/>
  <c r="AG8" i="19"/>
  <c r="AG48" i="19"/>
  <c r="AG224" i="19"/>
  <c r="AG190" i="19"/>
  <c r="AG115" i="19"/>
  <c r="AG19" i="19"/>
  <c r="AG116" i="19"/>
  <c r="AG91" i="19"/>
  <c r="AG74" i="19"/>
  <c r="AG15" i="19"/>
  <c r="AG113" i="19"/>
  <c r="AG64" i="19"/>
  <c r="AG17" i="19"/>
  <c r="AG182" i="19"/>
  <c r="AG76" i="19"/>
  <c r="AG167" i="19"/>
  <c r="AG97" i="19"/>
  <c r="AG95" i="19"/>
  <c r="AG78" i="19"/>
  <c r="AG56" i="19"/>
  <c r="AG141" i="19"/>
  <c r="AG62" i="19"/>
  <c r="AG60" i="19"/>
  <c r="AG121" i="19"/>
  <c r="AG40" i="19"/>
  <c r="AG189" i="19"/>
  <c r="AG42" i="19"/>
  <c r="AG26" i="19"/>
  <c r="AG83" i="19"/>
  <c r="AG105" i="19"/>
  <c r="AG84" i="19"/>
  <c r="AG44" i="19"/>
  <c r="AG108" i="19"/>
  <c r="AG69" i="19"/>
  <c r="AG102" i="19"/>
  <c r="AG81" i="19"/>
  <c r="AG38" i="19"/>
  <c r="AG125" i="19"/>
  <c r="AG45" i="19"/>
  <c r="AG73" i="19"/>
  <c r="AG172" i="19"/>
  <c r="AG155" i="19"/>
  <c r="AG93" i="19"/>
  <c r="AG92" i="19"/>
  <c r="AG52" i="19"/>
  <c r="AG51" i="19"/>
  <c r="AG145" i="19"/>
  <c r="AQ145" i="19" s="1"/>
  <c r="AG120" i="19"/>
  <c r="AG100" i="19"/>
  <c r="AG99" i="19"/>
  <c r="AG58" i="19"/>
  <c r="AG33" i="19"/>
  <c r="AG103" i="19"/>
  <c r="AG148" i="19"/>
  <c r="AG104" i="19"/>
  <c r="AG201" i="19"/>
  <c r="AG194" i="19"/>
  <c r="AG186" i="19"/>
  <c r="AG181" i="19"/>
  <c r="AG178" i="19"/>
  <c r="AG173" i="19"/>
  <c r="AG163" i="19"/>
  <c r="AG159" i="19"/>
  <c r="AG203" i="19"/>
  <c r="AG127" i="19"/>
  <c r="AG109" i="19"/>
  <c r="AG89" i="19"/>
  <c r="AG86" i="19"/>
  <c r="AG85" i="19"/>
  <c r="AG68" i="19"/>
  <c r="AG164" i="19"/>
  <c r="AG139" i="19"/>
  <c r="AG110" i="19"/>
  <c r="AG90" i="19"/>
  <c r="AG71" i="19"/>
  <c r="AG70" i="19"/>
  <c r="AG218" i="19"/>
  <c r="AG221" i="19"/>
  <c r="AG143" i="19"/>
  <c r="AG111" i="19"/>
  <c r="AG46" i="19"/>
  <c r="AG18" i="19"/>
  <c r="AG119" i="19"/>
  <c r="AG117" i="19"/>
  <c r="AG98" i="19"/>
  <c r="AG30" i="19"/>
  <c r="V32" i="19"/>
  <c r="V150" i="19"/>
  <c r="V55" i="19"/>
  <c r="V109" i="19"/>
  <c r="R221" i="19" a="1"/>
  <c r="R221" i="19" s="1"/>
  <c r="AF221" i="19" s="1"/>
  <c r="R219" i="19" a="1"/>
  <c r="R219" i="19" s="1"/>
  <c r="R177" i="19" a="1"/>
  <c r="R177" i="19" s="1"/>
  <c r="AF177" i="19" s="1"/>
  <c r="R218" i="19" a="1"/>
  <c r="R218" i="19" s="1"/>
  <c r="R23" i="19" a="1"/>
  <c r="R23" i="19" s="1"/>
  <c r="R17" i="19" a="1"/>
  <c r="R17" i="19" s="1"/>
  <c r="R194" i="19" a="1"/>
  <c r="R194" i="19" s="1"/>
  <c r="R193" i="19" a="1"/>
  <c r="R193" i="19" s="1"/>
  <c r="R176" i="19" a="1"/>
  <c r="R176" i="19" s="1"/>
  <c r="R158" i="19" a="1"/>
  <c r="R158" i="19" s="1"/>
  <c r="R157" i="19" a="1"/>
  <c r="R157" i="19" s="1"/>
  <c r="R26" i="19" a="1"/>
  <c r="R26" i="19" s="1"/>
  <c r="R24" i="19" a="1"/>
  <c r="R24" i="19" s="1"/>
  <c r="R18" i="19" a="1"/>
  <c r="R18" i="19" s="1"/>
  <c r="R21" i="19" a="1"/>
  <c r="R21" i="19" s="1"/>
  <c r="R19" i="19" a="1"/>
  <c r="R19" i="19" s="1"/>
  <c r="R14" i="19" a="1"/>
  <c r="R14" i="19" s="1"/>
  <c r="R13" i="19" a="1"/>
  <c r="R13" i="19" s="1"/>
  <c r="R12" i="19" a="1"/>
  <c r="R12" i="19" s="1"/>
  <c r="R119" i="19" a="1"/>
  <c r="R119" i="19" s="1"/>
  <c r="R118" i="19" a="1"/>
  <c r="R118" i="19" s="1"/>
  <c r="AF118" i="19" s="1"/>
  <c r="R27" i="19" a="1"/>
  <c r="R27" i="19" s="1"/>
  <c r="R20" i="19" a="1"/>
  <c r="R20" i="19" s="1"/>
  <c r="R11" i="19" a="1"/>
  <c r="R11" i="19" s="1"/>
  <c r="R9" i="19" a="1"/>
  <c r="R9" i="19" s="1"/>
  <c r="R215" i="19" a="1"/>
  <c r="R215" i="19" s="1"/>
  <c r="AF215" i="19" s="1"/>
  <c r="R214" i="19" a="1"/>
  <c r="R214" i="19" s="1"/>
  <c r="AF214" i="19" s="1"/>
  <c r="R213" i="19" a="1"/>
  <c r="R213" i="19" s="1"/>
  <c r="R212" i="19" a="1"/>
  <c r="R212" i="19" s="1"/>
  <c r="AF212" i="19" s="1"/>
  <c r="R211" i="19" a="1"/>
  <c r="R211" i="19" s="1"/>
  <c r="R172" i="19" a="1"/>
  <c r="R172" i="19" s="1"/>
  <c r="R155" i="19" a="1"/>
  <c r="R155" i="19" s="1"/>
  <c r="R120" i="19" a="1"/>
  <c r="R120" i="19" s="1"/>
  <c r="R28" i="19" a="1"/>
  <c r="R28" i="19" s="1"/>
  <c r="R171" i="19" a="1"/>
  <c r="R171" i="19" s="1"/>
  <c r="R170" i="19" a="1"/>
  <c r="R170" i="19" s="1"/>
  <c r="AF170" i="19" s="1"/>
  <c r="R147" i="19" a="1"/>
  <c r="R147" i="19" s="1"/>
  <c r="R146" i="19" a="1"/>
  <c r="R146" i="19" s="1"/>
  <c r="R89" i="19" a="1"/>
  <c r="R89" i="19" s="1"/>
  <c r="AF89" i="19" s="1"/>
  <c r="R208" i="19" a="1"/>
  <c r="R208" i="19" s="1"/>
  <c r="R148" i="19" a="1"/>
  <c r="R148" i="19" s="1"/>
  <c r="R145" i="19" a="1"/>
  <c r="R145" i="19" s="1"/>
  <c r="V129" i="19"/>
  <c r="R123" i="19" a="1"/>
  <c r="R123" i="19" s="1"/>
  <c r="R116" i="19" a="1"/>
  <c r="R116" i="19" s="1"/>
  <c r="AF116" i="19" s="1"/>
  <c r="R90" i="19" a="1"/>
  <c r="R90" i="19" s="1"/>
  <c r="AF90" i="19" s="1"/>
  <c r="R88" i="19" a="1"/>
  <c r="R88" i="19" s="1"/>
  <c r="R78" i="19" a="1"/>
  <c r="R78" i="19" s="1"/>
  <c r="R152" i="19" a="1"/>
  <c r="R152" i="19" s="1"/>
  <c r="AF152" i="19" s="1"/>
  <c r="R149" i="19" a="1"/>
  <c r="R149" i="19" s="1"/>
  <c r="R134" i="19" a="1"/>
  <c r="R134" i="19" s="1"/>
  <c r="R129" i="19" a="1"/>
  <c r="R129" i="19" s="1"/>
  <c r="R128" i="19" a="1"/>
  <c r="R128" i="19" s="1"/>
  <c r="R126" i="19" a="1"/>
  <c r="R126" i="19" s="1"/>
  <c r="R124" i="19" a="1"/>
  <c r="R124" i="19" s="1"/>
  <c r="AF124" i="19" s="1"/>
  <c r="R96" i="19" a="1"/>
  <c r="R96" i="19" s="1"/>
  <c r="R95" i="19" a="1"/>
  <c r="R95" i="19" s="1"/>
  <c r="R92" i="19" a="1"/>
  <c r="R92" i="19" s="1"/>
  <c r="R91" i="19" a="1"/>
  <c r="R91" i="19" s="1"/>
  <c r="R77" i="19" a="1"/>
  <c r="R77" i="19" s="1"/>
  <c r="R37" i="19" a="1"/>
  <c r="R37" i="19" s="1"/>
  <c r="R186" i="19" a="1"/>
  <c r="R186" i="19" s="1"/>
  <c r="R185" i="19" a="1"/>
  <c r="R185" i="19" s="1"/>
  <c r="R169" i="19" a="1"/>
  <c r="R169" i="19" s="1"/>
  <c r="AF169" i="19" s="1"/>
  <c r="R168" i="19" a="1"/>
  <c r="R168" i="19" s="1"/>
  <c r="R167" i="19" a="1"/>
  <c r="R167" i="19" s="1"/>
  <c r="R166" i="19" a="1"/>
  <c r="R166" i="19" s="1"/>
  <c r="AF166" i="19" s="1"/>
  <c r="R141" i="19" a="1"/>
  <c r="R141" i="19" s="1"/>
  <c r="R140" i="19" a="1"/>
  <c r="R140" i="19" s="1"/>
  <c r="R136" i="19" a="1"/>
  <c r="R136" i="19" s="1"/>
  <c r="R80" i="19" a="1"/>
  <c r="R80" i="19" s="1"/>
  <c r="R76" i="19" a="1"/>
  <c r="R76" i="19" s="1"/>
  <c r="AF76" i="19" s="1"/>
  <c r="R73" i="19" a="1"/>
  <c r="R73" i="19" s="1"/>
  <c r="AF73" i="19" s="1"/>
  <c r="R62" i="19" a="1"/>
  <c r="R62" i="19" s="1"/>
  <c r="R49" i="19" a="1"/>
  <c r="R49" i="19" s="1"/>
  <c r="R125" i="19" a="1"/>
  <c r="R125" i="19" s="1"/>
  <c r="R87" i="19" a="1"/>
  <c r="R87" i="19" s="1"/>
  <c r="R83" i="19" a="1"/>
  <c r="R83" i="19" s="1"/>
  <c r="AF83" i="19" s="1"/>
  <c r="AP83" i="19" s="1"/>
  <c r="R82" i="19" a="1"/>
  <c r="R82" i="19" s="1"/>
  <c r="R81" i="19" a="1"/>
  <c r="R81" i="19" s="1"/>
  <c r="AF81" i="19" s="1"/>
  <c r="R74" i="19" a="1"/>
  <c r="R74" i="19" s="1"/>
  <c r="R72" i="19" a="1"/>
  <c r="R72" i="19" s="1"/>
  <c r="AF72" i="19" s="1"/>
  <c r="R67" i="19" a="1"/>
  <c r="R67" i="19" s="1"/>
  <c r="R41" i="19" a="1"/>
  <c r="R41" i="19" s="1"/>
  <c r="R40" i="19" a="1"/>
  <c r="R40" i="19" s="1"/>
  <c r="R183" i="19" a="1"/>
  <c r="R183" i="19" s="1"/>
  <c r="R84" i="19" a="1"/>
  <c r="R84" i="19" s="1"/>
  <c r="AF84" i="19" s="1"/>
  <c r="R65" i="19" a="1"/>
  <c r="R65" i="19" s="1"/>
  <c r="AF65" i="19" s="1"/>
  <c r="R48" i="19" a="1"/>
  <c r="R48" i="19" s="1"/>
  <c r="R43" i="19" a="1"/>
  <c r="R43" i="19" s="1"/>
  <c r="R42" i="19" a="1"/>
  <c r="R42" i="19" s="1"/>
  <c r="R39" i="19" a="1"/>
  <c r="R39" i="19" s="1"/>
  <c r="R203" i="19" a="1"/>
  <c r="R203" i="19" s="1"/>
  <c r="R85" i="19" a="1"/>
  <c r="R85" i="19" s="1"/>
  <c r="R46" i="19" a="1"/>
  <c r="R46" i="19" s="1"/>
  <c r="R201" i="19" a="1"/>
  <c r="R201" i="19" s="1"/>
  <c r="R163" i="19" a="1"/>
  <c r="R163" i="19" s="1"/>
  <c r="R164" i="19" a="1"/>
  <c r="R164" i="19" s="1"/>
  <c r="AF164" i="19" s="1"/>
  <c r="R162" i="19" a="1"/>
  <c r="R162" i="19" s="1"/>
  <c r="AF162" i="19" s="1"/>
  <c r="R180" i="19" a="1"/>
  <c r="R180" i="19" s="1"/>
  <c r="R196" i="19" a="1"/>
  <c r="R196" i="19" s="1"/>
  <c r="R160" i="19" a="1"/>
  <c r="R160" i="19" s="1"/>
  <c r="R224" i="19" a="1"/>
  <c r="R224" i="19" s="1"/>
  <c r="R223" i="19" a="1"/>
  <c r="R223" i="19" s="1"/>
  <c r="R195" i="19" a="1"/>
  <c r="R195" i="19" s="1"/>
  <c r="AF195" i="19" s="1"/>
  <c r="V194" i="19"/>
  <c r="R179" i="19" a="1"/>
  <c r="R179" i="19" s="1"/>
  <c r="R159" i="19" a="1"/>
  <c r="R159" i="19" s="1"/>
  <c r="AF159" i="19" s="1"/>
  <c r="V158" i="19"/>
  <c r="R25" i="19" a="1"/>
  <c r="R25" i="19" s="1"/>
  <c r="R217" i="19" a="1"/>
  <c r="R217" i="19" s="1"/>
  <c r="AF217" i="19" s="1"/>
  <c r="R22" i="19" a="1"/>
  <c r="R22" i="19" s="1"/>
  <c r="R16" i="19" a="1"/>
  <c r="R16" i="19" s="1"/>
  <c r="R15" i="19" a="1"/>
  <c r="R15" i="19" s="1"/>
  <c r="R216" i="19" a="1"/>
  <c r="R216" i="19" s="1"/>
  <c r="R175" i="19" a="1"/>
  <c r="R175" i="19" s="1"/>
  <c r="R210" i="19" a="1"/>
  <c r="R210" i="19" s="1"/>
  <c r="AF210" i="19" s="1"/>
  <c r="R209" i="19" a="1"/>
  <c r="R209" i="19" s="1"/>
  <c r="AF209" i="19" s="1"/>
  <c r="R192" i="19" a="1"/>
  <c r="R192" i="19" s="1"/>
  <c r="R190" i="19" a="1"/>
  <c r="R190" i="19" s="1"/>
  <c r="R174" i="19" a="1"/>
  <c r="R174" i="19" s="1"/>
  <c r="R156" i="19" a="1"/>
  <c r="R156" i="19" s="1"/>
  <c r="AF156" i="19" s="1"/>
  <c r="R98" i="19" a="1"/>
  <c r="R98" i="19" s="1"/>
  <c r="AF98" i="19" s="1"/>
  <c r="R10" i="19" a="1"/>
  <c r="R10" i="19" s="1"/>
  <c r="R173" i="19" a="1"/>
  <c r="R173" i="19" s="1"/>
  <c r="R130" i="19" a="1"/>
  <c r="R130" i="19" s="1"/>
  <c r="AF130" i="19" s="1"/>
  <c r="R100" i="19" a="1"/>
  <c r="R100" i="19" s="1"/>
  <c r="R33" i="19" a="1"/>
  <c r="R33" i="19" s="1"/>
  <c r="R8" i="19" a="1"/>
  <c r="R8" i="19" s="1"/>
  <c r="R7" i="19" a="1"/>
  <c r="R7" i="19" s="1"/>
  <c r="R191" i="19" a="1"/>
  <c r="R191" i="19" s="1"/>
  <c r="R189" i="19" a="1"/>
  <c r="R189" i="19" s="1"/>
  <c r="R154" i="19" a="1"/>
  <c r="R154" i="19" s="1"/>
  <c r="R153" i="19" a="1"/>
  <c r="R153" i="19" s="1"/>
  <c r="R132" i="19" a="1"/>
  <c r="R132" i="19" s="1"/>
  <c r="R131" i="19" a="1"/>
  <c r="R131" i="19" s="1"/>
  <c r="R122" i="19" a="1"/>
  <c r="R122" i="19" s="1"/>
  <c r="AF122" i="19" s="1"/>
  <c r="R121" i="19" a="1"/>
  <c r="R121" i="19" s="1"/>
  <c r="AF121" i="19" s="1"/>
  <c r="AP121" i="19" s="1"/>
  <c r="R117" i="19" a="1"/>
  <c r="R117" i="19" s="1"/>
  <c r="AF117" i="19" s="1"/>
  <c r="R101" i="19" a="1"/>
  <c r="R101" i="19" s="1"/>
  <c r="R99" i="19" a="1"/>
  <c r="R99" i="19" s="1"/>
  <c r="AF99" i="19" s="1"/>
  <c r="R97" i="19" a="1"/>
  <c r="R97" i="19" s="1"/>
  <c r="R94" i="19" a="1"/>
  <c r="R94" i="19" s="1"/>
  <c r="R93" i="19" a="1"/>
  <c r="R93" i="19" s="1"/>
  <c r="R53" i="19" a="1"/>
  <c r="R53" i="19" s="1"/>
  <c r="R6" i="19" a="1"/>
  <c r="R6" i="19" s="1"/>
  <c r="R4" i="19" a="1"/>
  <c r="R4" i="19" s="1"/>
  <c r="R188" i="19" a="1"/>
  <c r="R188" i="19" s="1"/>
  <c r="AF188" i="19" s="1"/>
  <c r="R151" i="19" a="1"/>
  <c r="R151" i="19" s="1"/>
  <c r="AF151" i="19" s="1"/>
  <c r="R133" i="19" a="1"/>
  <c r="R133" i="19" s="1"/>
  <c r="R54" i="19" a="1"/>
  <c r="R54" i="19" s="1"/>
  <c r="R52" i="19" a="1"/>
  <c r="R52" i="19" s="1"/>
  <c r="R51" i="19" a="1"/>
  <c r="R51" i="19" s="1"/>
  <c r="R35" i="19" a="1"/>
  <c r="R35" i="19" s="1"/>
  <c r="R34" i="19" a="1"/>
  <c r="R34" i="19" s="1"/>
  <c r="R32" i="19" a="1"/>
  <c r="R32" i="19" s="1"/>
  <c r="R30" i="19" a="1"/>
  <c r="R30" i="19" s="1"/>
  <c r="R29" i="19" a="1"/>
  <c r="R29" i="19" s="1"/>
  <c r="R5" i="19" a="1"/>
  <c r="R5" i="19" s="1"/>
  <c r="R207" i="19" a="1"/>
  <c r="R207" i="19" s="1"/>
  <c r="R206" i="19" a="1"/>
  <c r="R206" i="19" s="1"/>
  <c r="AF206" i="19" s="1"/>
  <c r="R205" i="19" a="1"/>
  <c r="R205" i="19" s="1"/>
  <c r="R187" i="19" a="1"/>
  <c r="R187" i="19" s="1"/>
  <c r="R143" i="19" a="1"/>
  <c r="R143" i="19" s="1"/>
  <c r="AF143" i="19" s="1"/>
  <c r="R139" i="19" a="1"/>
  <c r="R139" i="19" s="1"/>
  <c r="R138" i="19" a="1"/>
  <c r="R138" i="19" s="1"/>
  <c r="AF138" i="19" s="1"/>
  <c r="R137" i="19" a="1"/>
  <c r="R137" i="19" s="1"/>
  <c r="R135" i="19" a="1"/>
  <c r="R135" i="19" s="1"/>
  <c r="R127" i="19" a="1"/>
  <c r="R127" i="19" s="1"/>
  <c r="R114" i="19" a="1"/>
  <c r="R114" i="19" s="1"/>
  <c r="R103" i="19" a="1"/>
  <c r="R103" i="19" s="1"/>
  <c r="R102" i="19" a="1"/>
  <c r="R102" i="19" s="1"/>
  <c r="R58" i="19" a="1"/>
  <c r="R58" i="19" s="1"/>
  <c r="R55" i="19" a="1"/>
  <c r="R55" i="19" s="1"/>
  <c r="AF55" i="19" s="1"/>
  <c r="R31" i="19" a="1"/>
  <c r="R31" i="19" s="1"/>
  <c r="R204" i="19" a="1"/>
  <c r="R204" i="19" s="1"/>
  <c r="R150" i="19" a="1"/>
  <c r="R150" i="19" s="1"/>
  <c r="R115" i="19" a="1"/>
  <c r="R115" i="19" s="1"/>
  <c r="R79" i="19" a="1"/>
  <c r="R79" i="19" s="1"/>
  <c r="AF79" i="19" s="1"/>
  <c r="R63" i="19" a="1"/>
  <c r="R63" i="19" s="1"/>
  <c r="R61" i="19" a="1"/>
  <c r="R61" i="19" s="1"/>
  <c r="R57" i="19" a="1"/>
  <c r="R57" i="19" s="1"/>
  <c r="R56" i="19" a="1"/>
  <c r="R56" i="19" s="1"/>
  <c r="R50" i="19" a="1"/>
  <c r="R50" i="19" s="1"/>
  <c r="R36" i="19" a="1"/>
  <c r="R36" i="19" s="1"/>
  <c r="R184" i="19" a="1"/>
  <c r="R184" i="19" s="1"/>
  <c r="R182" i="19" a="1"/>
  <c r="R182" i="19" s="1"/>
  <c r="AF182" i="19" s="1"/>
  <c r="R144" i="19" a="1"/>
  <c r="R144" i="19" s="1"/>
  <c r="R142" i="19" a="1"/>
  <c r="R142" i="19" s="1"/>
  <c r="AF142" i="19" s="1"/>
  <c r="R113" i="19" a="1"/>
  <c r="R113" i="19" s="1"/>
  <c r="AF113" i="19" s="1"/>
  <c r="R104" i="19" a="1"/>
  <c r="R104" i="19" s="1"/>
  <c r="AF104" i="19" s="1"/>
  <c r="R60" i="19" a="1"/>
  <c r="R60" i="19" s="1"/>
  <c r="R59" i="19" a="1"/>
  <c r="R59" i="19" s="1"/>
  <c r="R38" i="19" a="1"/>
  <c r="R38" i="19" s="1"/>
  <c r="R165" i="19" a="1"/>
  <c r="R165" i="19" s="1"/>
  <c r="AF165" i="19" s="1"/>
  <c r="R112" i="19" a="1"/>
  <c r="R112" i="19" s="1"/>
  <c r="R107" i="19" a="1"/>
  <c r="R107" i="19" s="1"/>
  <c r="R105" i="19" a="1"/>
  <c r="R105" i="19" s="1"/>
  <c r="R75" i="19" a="1"/>
  <c r="R75" i="19" s="1"/>
  <c r="R68" i="19" a="1"/>
  <c r="R68" i="19" s="1"/>
  <c r="R66" i="19" a="1"/>
  <c r="R66" i="19" s="1"/>
  <c r="R64" i="19" a="1"/>
  <c r="R64" i="19" s="1"/>
  <c r="R110" i="19" a="1"/>
  <c r="R110" i="19" s="1"/>
  <c r="AF110" i="19" s="1"/>
  <c r="R108" i="19" a="1"/>
  <c r="R108" i="19" s="1"/>
  <c r="R106" i="19" a="1"/>
  <c r="R106" i="19" s="1"/>
  <c r="R86" i="19" a="1"/>
  <c r="R86" i="19" s="1"/>
  <c r="AF86" i="19" s="1"/>
  <c r="R71" i="19" a="1"/>
  <c r="R71" i="19" s="1"/>
  <c r="AF71" i="19" s="1"/>
  <c r="R70" i="19" a="1"/>
  <c r="R70" i="19" s="1"/>
  <c r="AF70" i="19" s="1"/>
  <c r="R69" i="19" a="1"/>
  <c r="R69" i="19" s="1"/>
  <c r="R47" i="19" a="1"/>
  <c r="R47" i="19" s="1"/>
  <c r="R45" i="19" a="1"/>
  <c r="R45" i="19" s="1"/>
  <c r="R202" i="19" a="1"/>
  <c r="R202" i="19" s="1"/>
  <c r="R200" i="19" a="1"/>
  <c r="R200" i="19" s="1"/>
  <c r="R111" i="19" a="1"/>
  <c r="R111" i="19" s="1"/>
  <c r="AF111" i="19" s="1"/>
  <c r="R109" i="19" a="1"/>
  <c r="R109" i="19" s="1"/>
  <c r="R44" i="19" a="1"/>
  <c r="R44" i="19" s="1"/>
  <c r="R199" i="19" a="1"/>
  <c r="R199" i="19" s="1"/>
  <c r="R198" i="19" a="1"/>
  <c r="R198" i="19" s="1"/>
  <c r="R197" i="19" a="1"/>
  <c r="R197" i="19" s="1"/>
  <c r="AF197" i="19" s="1"/>
  <c r="R181" i="19" a="1"/>
  <c r="R181" i="19" s="1"/>
  <c r="R161" i="19" a="1"/>
  <c r="R161" i="19" s="1"/>
  <c r="AF161" i="19" s="1"/>
  <c r="R222" i="19" a="1"/>
  <c r="R222" i="19" s="1"/>
  <c r="R220" i="19" a="1"/>
  <c r="R220" i="19" s="1"/>
  <c r="R178" i="19" a="1"/>
  <c r="R178" i="19" s="1"/>
  <c r="V157" i="19"/>
  <c r="M184" i="19" a="1"/>
  <c r="M184" i="19" s="1"/>
  <c r="V4" i="19"/>
  <c r="M84" i="19" a="1"/>
  <c r="M84" i="19" s="1"/>
  <c r="F84" i="19" s="1"/>
  <c r="V149" i="19"/>
  <c r="M114" i="19" a="1"/>
  <c r="M114" i="19" s="1"/>
  <c r="F114" i="19" s="1"/>
  <c r="M113" i="19" a="1"/>
  <c r="M113" i="19" s="1"/>
  <c r="F113" i="19" s="1"/>
  <c r="M112" i="19" a="1"/>
  <c r="M112" i="19" s="1"/>
  <c r="F112" i="19" s="1"/>
  <c r="M48" i="19" a="1"/>
  <c r="M48" i="19" s="1"/>
  <c r="F48" i="19" s="1"/>
  <c r="M213" i="19" a="1"/>
  <c r="M213" i="19" s="1"/>
  <c r="V5" i="19"/>
  <c r="V189" i="19"/>
  <c r="V140" i="19"/>
  <c r="V39" i="19"/>
  <c r="V154" i="19"/>
  <c r="V211" i="19"/>
  <c r="V168" i="19"/>
  <c r="V10" i="19"/>
  <c r="V223" i="19"/>
  <c r="V89" i="19"/>
  <c r="M144" i="19" a="1"/>
  <c r="M144" i="19" s="1"/>
  <c r="M212" i="19" a="1"/>
  <c r="M212" i="19" s="1"/>
  <c r="F212" i="19" s="1"/>
  <c r="M138" i="19" a="1"/>
  <c r="M138" i="19" s="1"/>
  <c r="F138" i="19" s="1"/>
  <c r="M47" i="19" a="1"/>
  <c r="M47" i="19" s="1"/>
  <c r="F47" i="19" s="1"/>
  <c r="M211" i="19" a="1"/>
  <c r="M211" i="19" s="1"/>
  <c r="M186" i="19" a="1"/>
  <c r="M186" i="19" s="1"/>
  <c r="F186" i="19" s="1"/>
  <c r="M167" i="19" a="1"/>
  <c r="M167" i="19" s="1"/>
  <c r="M157" i="19" a="1"/>
  <c r="M157" i="19" s="1"/>
  <c r="M200" i="19" a="1"/>
  <c r="M200" i="19" s="1"/>
  <c r="F200" i="19" s="1"/>
  <c r="M166" i="19" a="1"/>
  <c r="M166" i="19" s="1"/>
  <c r="F166" i="19" s="1"/>
  <c r="M87" i="19" a="1"/>
  <c r="M87" i="19" s="1"/>
  <c r="M155" i="19" a="1"/>
  <c r="M155" i="19" s="1"/>
  <c r="M132" i="19" a="1"/>
  <c r="M132" i="19" s="1"/>
  <c r="M85" i="19" a="1"/>
  <c r="M85" i="19" s="1"/>
  <c r="F85" i="19" s="1"/>
  <c r="M135" i="19" a="1"/>
  <c r="M135" i="19" s="1"/>
  <c r="F135" i="19" s="1"/>
  <c r="M98" i="19" a="1"/>
  <c r="M98" i="19" s="1"/>
  <c r="F98" i="19" s="1"/>
  <c r="V22" i="19"/>
  <c r="M37" i="19" a="1"/>
  <c r="M37" i="19" s="1"/>
  <c r="F37" i="19" s="1"/>
  <c r="M208" i="19" a="1"/>
  <c r="M208" i="19" s="1"/>
  <c r="F208" i="19" s="1"/>
  <c r="M195" i="19" a="1"/>
  <c r="M195" i="19" s="1"/>
  <c r="F195" i="19" s="1"/>
  <c r="M163" i="19" a="1"/>
  <c r="M163" i="19" s="1"/>
  <c r="F163" i="19" s="1"/>
  <c r="M151" i="19" a="1"/>
  <c r="M151" i="19" s="1"/>
  <c r="F151" i="19" s="1"/>
  <c r="M38" i="19" a="1"/>
  <c r="M38" i="19" s="1"/>
  <c r="F38" i="19" s="1"/>
  <c r="M34" i="19" a="1"/>
  <c r="M34" i="19" s="1"/>
  <c r="F34" i="19" s="1"/>
  <c r="M28" i="19" a="1"/>
  <c r="M28" i="19" s="1"/>
  <c r="F28" i="19" s="1"/>
  <c r="M222" i="19" a="1"/>
  <c r="M222" i="19" s="1"/>
  <c r="F222" i="19" s="1"/>
  <c r="M182" i="19" a="1"/>
  <c r="M182" i="19" s="1"/>
  <c r="F182" i="19" s="1"/>
  <c r="M94" i="19" a="1"/>
  <c r="M94" i="19" s="1"/>
  <c r="F94" i="19" s="1"/>
  <c r="M57" i="19" a="1"/>
  <c r="M57" i="19" s="1"/>
  <c r="F57" i="19" s="1"/>
  <c r="M15" i="19" a="1"/>
  <c r="M15" i="19" s="1"/>
  <c r="F15" i="19" s="1"/>
  <c r="M162" i="19" a="1"/>
  <c r="M162" i="19" s="1"/>
  <c r="F162" i="19" s="1"/>
  <c r="M147" i="19" a="1"/>
  <c r="M147" i="19" s="1"/>
  <c r="F147" i="19" s="1"/>
  <c r="M129" i="19" a="1"/>
  <c r="M129" i="19" s="1"/>
  <c r="M54" i="19" a="1"/>
  <c r="M54" i="19" s="1"/>
  <c r="F54" i="19" s="1"/>
  <c r="M53" i="19" a="1"/>
  <c r="M53" i="19" s="1"/>
  <c r="F53" i="19" s="1"/>
  <c r="M20" i="19" a="1"/>
  <c r="M20" i="19" s="1"/>
  <c r="F20" i="19" s="1"/>
  <c r="M194" i="19" a="1"/>
  <c r="M194" i="19" s="1"/>
  <c r="M146" i="19" a="1"/>
  <c r="M146" i="19" s="1"/>
  <c r="M218" i="19" a="1"/>
  <c r="M218" i="19" s="1"/>
  <c r="F218" i="19" s="1"/>
  <c r="M171" i="19" a="1"/>
  <c r="M171" i="19" s="1"/>
  <c r="F171" i="19" s="1"/>
  <c r="M192" i="19" a="1"/>
  <c r="M192" i="19" s="1"/>
  <c r="M181" i="19" a="1"/>
  <c r="M181" i="19" s="1"/>
  <c r="F181" i="19" s="1"/>
  <c r="M160" i="19" a="1"/>
  <c r="M160" i="19" s="1"/>
  <c r="F160" i="19" s="1"/>
  <c r="M125" i="19" a="1"/>
  <c r="M125" i="19" s="1"/>
  <c r="F125" i="19" s="1"/>
  <c r="M204" i="19" a="1"/>
  <c r="M204" i="19" s="1"/>
  <c r="F204" i="19" s="1"/>
  <c r="M189" i="19" a="1"/>
  <c r="M189" i="19" s="1"/>
  <c r="M142" i="19" a="1"/>
  <c r="M142" i="19" s="1"/>
  <c r="F142" i="19" s="1"/>
  <c r="M141" i="19" a="1"/>
  <c r="M141" i="19" s="1"/>
  <c r="F141" i="19" s="1"/>
  <c r="M122" i="19" a="1"/>
  <c r="M122" i="19" s="1"/>
  <c r="F122" i="19" s="1"/>
  <c r="M88" i="19" a="1"/>
  <c r="M88" i="19" s="1"/>
  <c r="F88" i="19" s="1"/>
  <c r="M71" i="19" a="1"/>
  <c r="M71" i="19" s="1"/>
  <c r="F71" i="19" s="1"/>
  <c r="V65" i="19"/>
  <c r="M215" i="19" a="1"/>
  <c r="M215" i="19" s="1"/>
  <c r="M202" i="19" a="1"/>
  <c r="M202" i="19" s="1"/>
  <c r="F202" i="19" s="1"/>
  <c r="M140" i="19" a="1"/>
  <c r="M140" i="19" s="1"/>
  <c r="M187" i="19" a="1"/>
  <c r="M187" i="19" s="1"/>
  <c r="F187" i="19" s="1"/>
  <c r="M68" i="19" a="1"/>
  <c r="M68" i="19" s="1"/>
  <c r="F68" i="19" s="1"/>
  <c r="M116" i="19" a="1"/>
  <c r="M116" i="19" s="1"/>
  <c r="F116" i="19" s="1"/>
  <c r="M4" i="19" a="1"/>
  <c r="M4" i="19" s="1"/>
  <c r="F4" i="19" s="1"/>
  <c r="M210" i="19" a="1"/>
  <c r="M210" i="19" s="1"/>
  <c r="F210" i="19" s="1"/>
  <c r="M45" i="19" a="1"/>
  <c r="M45" i="19" s="1"/>
  <c r="F45" i="19" s="1"/>
  <c r="M198" i="19" a="1"/>
  <c r="M198" i="19" s="1"/>
  <c r="F198" i="19" s="1"/>
  <c r="M133" i="19" a="1"/>
  <c r="M133" i="19" s="1"/>
  <c r="F133" i="19" s="1"/>
  <c r="M43" i="19" a="1"/>
  <c r="M43" i="19" s="1"/>
  <c r="F43" i="19" s="1"/>
  <c r="M41" i="19" a="1"/>
  <c r="M41" i="19" s="1"/>
  <c r="F41" i="19" s="1"/>
  <c r="M65" i="19" a="1"/>
  <c r="M65" i="19" s="1"/>
  <c r="F65" i="19" s="1"/>
  <c r="M154" i="19" a="1"/>
  <c r="M154" i="19" s="1"/>
  <c r="M153" i="19" a="1"/>
  <c r="M153" i="19" s="1"/>
  <c r="F153" i="19" s="1"/>
  <c r="M81" i="19" a="1"/>
  <c r="M81" i="19" s="1"/>
  <c r="F81" i="19" s="1"/>
  <c r="M63" i="19" a="1"/>
  <c r="M63" i="19" s="1"/>
  <c r="F63" i="19" s="1"/>
  <c r="M61" i="19" a="1"/>
  <c r="M61" i="19" s="1"/>
  <c r="F61" i="19" s="1"/>
  <c r="M175" i="19" a="1"/>
  <c r="M175" i="19" s="1"/>
  <c r="F175" i="19" s="1"/>
  <c r="M107" i="19" a="1"/>
  <c r="M107" i="19" s="1"/>
  <c r="F107" i="19" s="1"/>
  <c r="M101" i="19" a="1"/>
  <c r="M101" i="19" s="1"/>
  <c r="M79" i="19" a="1"/>
  <c r="M79" i="19" s="1"/>
  <c r="F79" i="19" s="1"/>
  <c r="M78" i="19" a="1"/>
  <c r="M78" i="19" s="1"/>
  <c r="M77" i="19" a="1"/>
  <c r="M77" i="19" s="1"/>
  <c r="M173" i="19" a="1"/>
  <c r="M173" i="19" s="1"/>
  <c r="F173" i="19" s="1"/>
  <c r="M172" i="19" a="1"/>
  <c r="M172" i="19" s="1"/>
  <c r="F172" i="19" s="1"/>
  <c r="M150" i="19" a="1"/>
  <c r="M150" i="19" s="1"/>
  <c r="M148" i="19" a="1"/>
  <c r="M148" i="19" s="1"/>
  <c r="M127" i="19" a="1"/>
  <c r="M127" i="19" s="1"/>
  <c r="F127" i="19" s="1"/>
  <c r="M126" i="19" a="1"/>
  <c r="M126" i="19" s="1"/>
  <c r="F126" i="19" s="1"/>
  <c r="M93" i="19" a="1"/>
  <c r="M93" i="19" s="1"/>
  <c r="M205" i="19" a="1"/>
  <c r="M205" i="19" s="1"/>
  <c r="F205" i="19" s="1"/>
  <c r="M190" i="19" a="1"/>
  <c r="M190" i="19" s="1"/>
  <c r="F190" i="19" s="1"/>
  <c r="M51" i="19" a="1"/>
  <c r="M51" i="19" s="1"/>
  <c r="F51" i="19" s="1"/>
  <c r="M216" i="19" a="1"/>
  <c r="M216" i="19" s="1"/>
  <c r="M73" i="19" a="1"/>
  <c r="M73" i="19" s="1"/>
  <c r="F73" i="19" s="1"/>
  <c r="M8" i="19" a="1"/>
  <c r="M8" i="19" s="1"/>
  <c r="F8" i="19" s="1"/>
  <c r="M7" i="19" a="1"/>
  <c r="M7" i="19" s="1"/>
  <c r="F7" i="19" s="1"/>
  <c r="V139" i="19"/>
  <c r="V137" i="19"/>
  <c r="M119" i="19" a="1"/>
  <c r="M119" i="19" s="1"/>
  <c r="F119" i="19" s="1"/>
  <c r="V153" i="19"/>
  <c r="V208" i="19"/>
  <c r="V220" i="19"/>
  <c r="V102" i="19"/>
  <c r="V56" i="19"/>
  <c r="V169" i="19"/>
  <c r="V100" i="19"/>
  <c r="V106" i="19"/>
  <c r="V87" i="19"/>
  <c r="V40" i="19"/>
  <c r="V42" i="19"/>
  <c r="V163" i="19"/>
  <c r="V214" i="19"/>
  <c r="V49" i="19"/>
  <c r="V115" i="19"/>
  <c r="V198" i="19"/>
  <c r="V13" i="19"/>
  <c r="V195" i="19"/>
  <c r="V90" i="19"/>
  <c r="V103" i="19"/>
  <c r="V182" i="19"/>
  <c r="V33" i="19"/>
  <c r="V34" i="19"/>
  <c r="V125" i="19"/>
  <c r="V147" i="19"/>
  <c r="V43" i="19"/>
  <c r="V219" i="19"/>
  <c r="V155" i="19"/>
  <c r="V145" i="19"/>
  <c r="V132" i="19"/>
  <c r="V44" i="19"/>
  <c r="V187" i="19"/>
  <c r="V79" i="19"/>
  <c r="V151" i="19"/>
  <c r="V212" i="19"/>
  <c r="V146" i="19"/>
  <c r="V73" i="19"/>
  <c r="V80" i="19"/>
  <c r="M161" i="19" a="1"/>
  <c r="M161" i="19" s="1"/>
  <c r="F161" i="19" s="1"/>
  <c r="V21" i="19"/>
  <c r="M221" i="19" a="1"/>
  <c r="M221" i="19" s="1"/>
  <c r="F221" i="19" s="1"/>
  <c r="V24" i="19"/>
  <c r="V97" i="19"/>
  <c r="V180" i="19"/>
  <c r="V108" i="19"/>
  <c r="M106" i="19" a="1"/>
  <c r="M106" i="19" s="1"/>
  <c r="V221" i="19"/>
  <c r="V142" i="19"/>
  <c r="V84" i="19"/>
  <c r="M220" i="19" a="1"/>
  <c r="M220" i="19" s="1"/>
  <c r="F220" i="19" s="1"/>
  <c r="V166" i="19"/>
  <c r="V107" i="19"/>
  <c r="V185" i="19"/>
  <c r="V59" i="19"/>
  <c r="V83" i="19"/>
  <c r="V171" i="19"/>
  <c r="V35" i="19"/>
  <c r="V200" i="19"/>
  <c r="V193" i="19"/>
  <c r="V104" i="19"/>
  <c r="V68" i="19"/>
  <c r="V48" i="19"/>
  <c r="V15" i="19"/>
  <c r="V178" i="19"/>
  <c r="V126" i="19"/>
  <c r="V122" i="19"/>
  <c r="V199" i="19"/>
  <c r="V127" i="19"/>
  <c r="V152" i="19"/>
  <c r="M199" i="19" a="1"/>
  <c r="M199" i="19" s="1"/>
  <c r="F199" i="19" s="1"/>
  <c r="V134" i="19"/>
  <c r="V25" i="19"/>
  <c r="V12" i="19"/>
  <c r="V54" i="19"/>
  <c r="V46" i="19"/>
  <c r="V52" i="19"/>
  <c r="V143" i="19"/>
  <c r="V135" i="19"/>
  <c r="M224" i="19" a="1"/>
  <c r="M224" i="19" s="1"/>
  <c r="F224" i="19" s="1"/>
  <c r="V75" i="19"/>
  <c r="V218" i="19"/>
  <c r="V28" i="19"/>
  <c r="V156" i="19"/>
  <c r="V112" i="19"/>
  <c r="M203" i="19" a="1"/>
  <c r="M203" i="19" s="1"/>
  <c r="M5" i="19" a="1"/>
  <c r="M5" i="19" s="1"/>
  <c r="F5" i="19" s="1"/>
  <c r="M66" i="19" a="1"/>
  <c r="M66" i="19" s="1"/>
  <c r="F66" i="19" s="1"/>
  <c r="M139" i="19" a="1"/>
  <c r="M139" i="19" s="1"/>
  <c r="F139" i="19" s="1"/>
  <c r="M123" i="19" a="1"/>
  <c r="M123" i="19" s="1"/>
  <c r="F123" i="19" s="1"/>
  <c r="M24" i="19" a="1"/>
  <c r="M24" i="19" s="1"/>
  <c r="F24" i="19" s="1"/>
  <c r="M201" i="19" a="1"/>
  <c r="M201" i="19" s="1"/>
  <c r="F201" i="19" s="1"/>
  <c r="M183" i="19" a="1"/>
  <c r="M183" i="19" s="1"/>
  <c r="F183" i="19" s="1"/>
  <c r="M108" i="19" a="1"/>
  <c r="M108" i="19" s="1"/>
  <c r="F108" i="19" s="1"/>
  <c r="M104" i="19" a="1"/>
  <c r="M104" i="19" s="1"/>
  <c r="F104" i="19" s="1"/>
  <c r="M67" i="19" a="1"/>
  <c r="M67" i="19" s="1"/>
  <c r="F67" i="19" s="1"/>
  <c r="M26" i="19" a="1"/>
  <c r="M26" i="19" s="1"/>
  <c r="F26" i="19" s="1"/>
  <c r="M124" i="19" a="1"/>
  <c r="M124" i="19" s="1"/>
  <c r="F124" i="19" s="1"/>
  <c r="M44" i="19" a="1"/>
  <c r="M44" i="19" s="1"/>
  <c r="F44" i="19" s="1"/>
  <c r="M11" i="19" a="1"/>
  <c r="M11" i="19" s="1"/>
  <c r="F11" i="19" s="1"/>
  <c r="M6" i="19" a="1"/>
  <c r="M6" i="19" s="1"/>
  <c r="F6" i="19" s="1"/>
  <c r="M179" i="19" a="1"/>
  <c r="M179" i="19" s="1"/>
  <c r="M64" i="19" a="1"/>
  <c r="M64" i="19" s="1"/>
  <c r="M25" i="19" a="1"/>
  <c r="M25" i="19" s="1"/>
  <c r="F25" i="19" s="1"/>
  <c r="M30" i="19" a="1"/>
  <c r="M30" i="19" s="1"/>
  <c r="F30" i="19" s="1"/>
  <c r="M10" i="19" a="1"/>
  <c r="M10" i="19" s="1"/>
  <c r="F10" i="19" s="1"/>
  <c r="M29" i="19" a="1"/>
  <c r="M29" i="19" s="1"/>
  <c r="F29" i="19" s="1"/>
  <c r="M9" i="19" a="1"/>
  <c r="M9" i="19" s="1"/>
  <c r="F9" i="19" s="1"/>
  <c r="M86" i="19" a="1"/>
  <c r="M86" i="19" s="1"/>
  <c r="F86" i="19" s="1"/>
  <c r="M219" i="19" a="1"/>
  <c r="M219" i="19" s="1"/>
  <c r="M180" i="19" a="1"/>
  <c r="M180" i="19" s="1"/>
  <c r="M159" i="19" a="1"/>
  <c r="M159" i="19" s="1"/>
  <c r="F159" i="19" s="1"/>
  <c r="M145" i="19" a="1"/>
  <c r="M145" i="19" s="1"/>
  <c r="F145" i="19" s="1"/>
  <c r="M105" i="19" a="1"/>
  <c r="M105" i="19" s="1"/>
  <c r="F105" i="19" s="1"/>
  <c r="M46" i="19" a="1"/>
  <c r="M46" i="19" s="1"/>
  <c r="F46" i="19" s="1"/>
  <c r="M59" i="19" a="1"/>
  <c r="M59" i="19" s="1"/>
  <c r="F59" i="19" s="1"/>
  <c r="M131" i="19" a="1"/>
  <c r="M131" i="19" s="1"/>
  <c r="M96" i="19" a="1"/>
  <c r="M96" i="19" s="1"/>
  <c r="F96" i="19" s="1"/>
  <c r="M89" i="19" a="1"/>
  <c r="M89" i="19" s="1"/>
  <c r="M143" i="19" a="1"/>
  <c r="M143" i="19" s="1"/>
  <c r="F143" i="19" s="1"/>
  <c r="M49" i="19" a="1"/>
  <c r="M49" i="19" s="1"/>
  <c r="F49" i="19" s="1"/>
  <c r="M223" i="19" a="1"/>
  <c r="M223" i="19" s="1"/>
  <c r="F223" i="19" s="1"/>
  <c r="M16" i="19" a="1"/>
  <c r="M16" i="19" s="1"/>
  <c r="F16" i="19" s="1"/>
  <c r="M97" i="19" a="1"/>
  <c r="M97" i="19" s="1"/>
  <c r="F97" i="19" s="1"/>
  <c r="M214" i="19" a="1"/>
  <c r="M214" i="19" s="1"/>
  <c r="M176" i="19" a="1"/>
  <c r="M176" i="19" s="1"/>
  <c r="F176" i="19" s="1"/>
  <c r="M100" i="19" a="1"/>
  <c r="M100" i="19" s="1"/>
  <c r="M196" i="19" a="1"/>
  <c r="M196" i="19" s="1"/>
  <c r="F196" i="19" s="1"/>
  <c r="M193" i="19" a="1"/>
  <c r="M193" i="19" s="1"/>
  <c r="F193" i="19" s="1"/>
  <c r="M39" i="19" a="1"/>
  <c r="M39" i="19" s="1"/>
  <c r="F39" i="19" s="1"/>
  <c r="M118" i="19" a="1"/>
  <c r="M118" i="19" s="1"/>
  <c r="F118" i="19" s="1"/>
  <c r="M115" i="19" a="1"/>
  <c r="M115" i="19" s="1"/>
  <c r="F115" i="19" s="1"/>
  <c r="M99" i="19" a="1"/>
  <c r="M99" i="19" s="1"/>
  <c r="F99" i="19" s="1"/>
  <c r="M149" i="19" a="1"/>
  <c r="M149" i="19" s="1"/>
  <c r="M158" i="19" a="1"/>
  <c r="M158" i="19" s="1"/>
  <c r="M42" i="19" a="1"/>
  <c r="M42" i="19" s="1"/>
  <c r="F42" i="19" s="1"/>
  <c r="M19" i="19" a="1"/>
  <c r="M19" i="19" s="1"/>
  <c r="F19" i="19" s="1"/>
  <c r="M76" i="19" a="1"/>
  <c r="M76" i="19" s="1"/>
  <c r="M164" i="19" a="1"/>
  <c r="M164" i="19" s="1"/>
  <c r="F164" i="19" s="1"/>
  <c r="M152" i="19" a="1"/>
  <c r="M152" i="19" s="1"/>
  <c r="F152" i="19" s="1"/>
  <c r="M117" i="19" a="1"/>
  <c r="M117" i="19" s="1"/>
  <c r="F117" i="19" s="1"/>
  <c r="M23" i="19" a="1"/>
  <c r="M23" i="19" s="1"/>
  <c r="F23" i="19" s="1"/>
  <c r="M174" i="19" a="1"/>
  <c r="M174" i="19" s="1"/>
  <c r="M91" i="19" a="1"/>
  <c r="M91" i="19" s="1"/>
  <c r="F91" i="19" s="1"/>
  <c r="M60" i="19" a="1"/>
  <c r="M60" i="19" s="1"/>
  <c r="M177" i="19" a="1"/>
  <c r="M177" i="19" s="1"/>
  <c r="F177" i="19" s="1"/>
  <c r="M136" i="19" a="1"/>
  <c r="M136" i="19" s="1"/>
  <c r="F136" i="19" s="1"/>
  <c r="M82" i="19" a="1"/>
  <c r="M82" i="19" s="1"/>
  <c r="F82" i="19" s="1"/>
  <c r="M56" i="19" a="1"/>
  <c r="M56" i="19" s="1"/>
  <c r="F56" i="19" s="1"/>
  <c r="M170" i="19" a="1"/>
  <c r="M170" i="19" s="1"/>
  <c r="F170" i="19" s="1"/>
  <c r="M75" i="19" a="1"/>
  <c r="M75" i="19" s="1"/>
  <c r="F75" i="19" s="1"/>
  <c r="M209" i="19" a="1"/>
  <c r="M209" i="19" s="1"/>
  <c r="M90" i="19" a="1"/>
  <c r="M90" i="19" s="1"/>
  <c r="M33" i="19" a="1"/>
  <c r="M33" i="19" s="1"/>
  <c r="F33" i="19" s="1"/>
  <c r="M14" i="19" a="1"/>
  <c r="M14" i="19" s="1"/>
  <c r="F14" i="19" s="1"/>
  <c r="M169" i="19" a="1"/>
  <c r="M169" i="19" s="1"/>
  <c r="F169" i="19" s="1"/>
  <c r="M70" i="19" a="1"/>
  <c r="M70" i="19" s="1"/>
  <c r="M52" i="19" a="1"/>
  <c r="M52" i="19" s="1"/>
  <c r="F52" i="19" s="1"/>
  <c r="M206" i="19" a="1"/>
  <c r="M206" i="19" s="1"/>
  <c r="F206" i="19" s="1"/>
  <c r="M74" i="19" a="1"/>
  <c r="M74" i="19" s="1"/>
  <c r="M95" i="19" a="1"/>
  <c r="M95" i="19" s="1"/>
  <c r="F95" i="19" s="1"/>
  <c r="M92" i="19" a="1"/>
  <c r="M92" i="19" s="1"/>
  <c r="M121" i="19" a="1"/>
  <c r="M121" i="19" s="1"/>
  <c r="M111" i="19" a="1"/>
  <c r="M111" i="19" s="1"/>
  <c r="M103" i="19" a="1"/>
  <c r="M103" i="19" s="1"/>
  <c r="F103" i="19" s="1"/>
  <c r="M185" i="19" a="1"/>
  <c r="M185" i="19" s="1"/>
  <c r="F185" i="19" s="1"/>
  <c r="M31" i="19" a="1"/>
  <c r="M31" i="19" s="1"/>
  <c r="F31" i="19" s="1"/>
  <c r="M12" i="19" a="1"/>
  <c r="M12" i="19" s="1"/>
  <c r="F12" i="19" s="1"/>
  <c r="M130" i="19" a="1"/>
  <c r="M130" i="19" s="1"/>
  <c r="M110" i="19" a="1"/>
  <c r="M110" i="19" s="1"/>
  <c r="M21" i="19" a="1"/>
  <c r="M21" i="19" s="1"/>
  <c r="F21" i="19" s="1"/>
  <c r="M217" i="19" a="1"/>
  <c r="M217" i="19" s="1"/>
  <c r="F217" i="19" s="1"/>
  <c r="M50" i="19" a="1"/>
  <c r="M50" i="19" s="1"/>
  <c r="F50" i="19" s="1"/>
  <c r="M35" i="19" a="1"/>
  <c r="M35" i="19" s="1"/>
  <c r="F35" i="19" s="1"/>
  <c r="M134" i="19" a="1"/>
  <c r="M134" i="19" s="1"/>
  <c r="M188" i="19" a="1"/>
  <c r="M188" i="19" s="1"/>
  <c r="F188" i="19" s="1"/>
  <c r="M120" i="19" a="1"/>
  <c r="M120" i="19" s="1"/>
  <c r="F120" i="19" s="1"/>
  <c r="M69" i="19" a="1"/>
  <c r="M69" i="19" s="1"/>
  <c r="M13" i="19" a="1"/>
  <c r="M13" i="19" s="1"/>
  <c r="F13" i="19" s="1"/>
  <c r="M207" i="19" a="1"/>
  <c r="M207" i="19" s="1"/>
  <c r="M165" i="19" a="1"/>
  <c r="M165" i="19" s="1"/>
  <c r="F165" i="19" s="1"/>
  <c r="M80" i="19" a="1"/>
  <c r="M80" i="19" s="1"/>
  <c r="F80" i="19" s="1"/>
  <c r="M62" i="19" a="1"/>
  <c r="M62" i="19" s="1"/>
  <c r="F62" i="19" s="1"/>
  <c r="M55" i="19" a="1"/>
  <c r="M55" i="19" s="1"/>
  <c r="F55" i="19" s="1"/>
  <c r="M18" i="19" a="1"/>
  <c r="M18" i="19" s="1"/>
  <c r="F18" i="19" s="1"/>
  <c r="M102" i="19" a="1"/>
  <c r="M102" i="19" s="1"/>
  <c r="F102" i="19" s="1"/>
  <c r="M40" i="19" a="1"/>
  <c r="M40" i="19" s="1"/>
  <c r="F40" i="19" s="1"/>
  <c r="M32" i="19" a="1"/>
  <c r="M32" i="19" s="1"/>
  <c r="F32" i="19" s="1"/>
  <c r="M27" i="19" a="1"/>
  <c r="M27" i="19" s="1"/>
  <c r="F27" i="19" s="1"/>
  <c r="M22" i="19" a="1"/>
  <c r="M22" i="19" s="1"/>
  <c r="F22" i="19" s="1"/>
  <c r="M191" i="19" a="1"/>
  <c r="M191" i="19" s="1"/>
  <c r="F191" i="19" s="1"/>
  <c r="M178" i="19" a="1"/>
  <c r="M178" i="19" s="1"/>
  <c r="M168" i="19" a="1"/>
  <c r="M168" i="19" s="1"/>
  <c r="F168" i="19" s="1"/>
  <c r="M156" i="19" a="1"/>
  <c r="M156" i="19" s="1"/>
  <c r="M128" i="19" a="1"/>
  <c r="M128" i="19" s="1"/>
  <c r="M36" i="19" a="1"/>
  <c r="M36" i="19" s="1"/>
  <c r="F36" i="19" s="1"/>
  <c r="M17" i="19" a="1"/>
  <c r="M17" i="19" s="1"/>
  <c r="F17" i="19" s="1"/>
  <c r="M197" i="19" a="1"/>
  <c r="M197" i="19" s="1"/>
  <c r="F197" i="19" s="1"/>
  <c r="M137" i="19" a="1"/>
  <c r="M137" i="19" s="1"/>
  <c r="F137" i="19" s="1"/>
  <c r="M109" i="19" a="1"/>
  <c r="M109" i="19" s="1"/>
  <c r="F109" i="19" s="1"/>
  <c r="M83" i="19" a="1"/>
  <c r="M83" i="19" s="1"/>
  <c r="F83" i="19" s="1"/>
  <c r="M72" i="19" a="1"/>
  <c r="M72" i="19" s="1"/>
  <c r="M58" i="19" a="1"/>
  <c r="M58" i="19" s="1"/>
  <c r="F58" i="19" s="1"/>
  <c r="V114" i="19"/>
  <c r="V173" i="19"/>
  <c r="V96" i="19"/>
  <c r="V205" i="19"/>
  <c r="V175" i="19"/>
  <c r="V133" i="19"/>
  <c r="V117" i="19"/>
  <c r="V207" i="19"/>
  <c r="V170" i="19"/>
  <c r="V160" i="19"/>
  <c r="V99" i="19"/>
  <c r="V210" i="19"/>
  <c r="V181" i="19"/>
  <c r="V119" i="19"/>
  <c r="V188" i="19"/>
  <c r="V141" i="19"/>
  <c r="V116" i="19"/>
  <c r="V209" i="19"/>
  <c r="V190" i="19"/>
  <c r="V29" i="19"/>
  <c r="V118" i="19"/>
  <c r="V113" i="19"/>
  <c r="V138" i="19"/>
  <c r="V94" i="19"/>
  <c r="V197" i="19"/>
  <c r="V191" i="19"/>
  <c r="V162" i="19"/>
  <c r="V222" i="19"/>
  <c r="V224" i="19"/>
  <c r="V202" i="19"/>
  <c r="V123" i="19"/>
  <c r="V88" i="19"/>
  <c r="V53" i="19"/>
  <c r="V85" i="19"/>
  <c r="V45" i="19"/>
  <c r="V161" i="19"/>
  <c r="V159" i="19"/>
  <c r="V71" i="19"/>
  <c r="V62" i="19"/>
  <c r="V186" i="19"/>
  <c r="V172" i="19"/>
  <c r="V128" i="19"/>
  <c r="V110" i="19"/>
  <c r="V98" i="19"/>
  <c r="V41" i="19"/>
  <c r="V124" i="19"/>
  <c r="V101" i="19"/>
  <c r="V61" i="19"/>
  <c r="V136" i="19"/>
  <c r="V95" i="19"/>
  <c r="V81" i="19"/>
  <c r="V31" i="19"/>
  <c r="V18" i="19"/>
  <c r="V66" i="19"/>
  <c r="V26" i="19"/>
  <c r="V86" i="19"/>
  <c r="V121" i="19"/>
  <c r="V23" i="19"/>
  <c r="V36" i="19"/>
  <c r="V19" i="19"/>
  <c r="V6" i="19"/>
  <c r="V8" i="19"/>
  <c r="V51" i="19"/>
  <c r="V16" i="19"/>
  <c r="V11" i="19"/>
  <c r="V91" i="19"/>
  <c r="V67" i="19"/>
  <c r="V57" i="19"/>
  <c r="V47" i="19"/>
  <c r="V37" i="19"/>
  <c r="V27" i="19"/>
  <c r="V17" i="19"/>
  <c r="V7" i="19"/>
  <c r="AF145" i="19"/>
  <c r="AQ104" i="19" l="1"/>
  <c r="AQ211" i="19"/>
  <c r="AQ107" i="19"/>
  <c r="AQ110" i="19"/>
  <c r="AQ44" i="19"/>
  <c r="AP162" i="19"/>
  <c r="AP164" i="19"/>
  <c r="AQ52" i="19"/>
  <c r="AP118" i="19"/>
  <c r="AP86" i="19"/>
  <c r="AP90" i="19"/>
  <c r="AQ90" i="19"/>
  <c r="AP221" i="19"/>
  <c r="AP89" i="19"/>
  <c r="AP117" i="19"/>
  <c r="AQ33" i="19"/>
  <c r="AQ182" i="19"/>
  <c r="AQ139" i="19"/>
  <c r="AP145" i="19"/>
  <c r="AP104" i="19"/>
  <c r="AP197" i="19"/>
  <c r="AQ189" i="19"/>
  <c r="AQ143" i="19"/>
  <c r="AQ45" i="19"/>
  <c r="AQ69" i="19"/>
  <c r="AE57" i="19" a="1"/>
  <c r="AE57" i="19" s="1"/>
  <c r="AP65" i="19"/>
  <c r="AQ117" i="19"/>
  <c r="AQ97" i="19"/>
  <c r="AQ17" i="19"/>
  <c r="AQ49" i="19"/>
  <c r="AE65" i="19" a="1"/>
  <c r="AE65" i="19" s="1"/>
  <c r="AQ84" i="19"/>
  <c r="AQ64" i="19"/>
  <c r="AQ68" i="19"/>
  <c r="AQ86" i="19"/>
  <c r="AQ120" i="19"/>
  <c r="AQ42" i="19"/>
  <c r="AQ102" i="19"/>
  <c r="AQ76" i="19"/>
  <c r="AQ40" i="19"/>
  <c r="AQ92" i="19"/>
  <c r="AQ30" i="19"/>
  <c r="AQ99" i="19"/>
  <c r="AQ26" i="19"/>
  <c r="AQ141" i="19"/>
  <c r="AP182" i="19"/>
  <c r="AQ93" i="19"/>
  <c r="AQ172" i="19"/>
  <c r="AQ109" i="19"/>
  <c r="AP124" i="19"/>
  <c r="AP138" i="19"/>
  <c r="AQ163" i="19"/>
  <c r="AQ62" i="19"/>
  <c r="AQ173" i="19"/>
  <c r="AQ178" i="19"/>
  <c r="AP195" i="19"/>
  <c r="AP214" i="19"/>
  <c r="AQ221" i="19"/>
  <c r="AQ186" i="19"/>
  <c r="AQ125" i="19"/>
  <c r="AQ95" i="19"/>
  <c r="AQ7" i="19"/>
  <c r="AQ212" i="19"/>
  <c r="AQ8" i="19"/>
  <c r="AP110" i="19"/>
  <c r="AQ78" i="19"/>
  <c r="AP161" i="19"/>
  <c r="AP206" i="19"/>
  <c r="AP98" i="19"/>
  <c r="AQ218" i="19"/>
  <c r="AQ194" i="19"/>
  <c r="AQ38" i="19"/>
  <c r="AQ79" i="19"/>
  <c r="AQ181" i="19"/>
  <c r="AQ80" i="19"/>
  <c r="AP99" i="19"/>
  <c r="AP156" i="19"/>
  <c r="AP116" i="19"/>
  <c r="AQ70" i="19"/>
  <c r="AQ201" i="19"/>
  <c r="AQ167" i="19"/>
  <c r="AQ146" i="19"/>
  <c r="AP79" i="19"/>
  <c r="AQ71" i="19"/>
  <c r="AP81" i="19"/>
  <c r="AP177" i="19"/>
  <c r="AQ148" i="19"/>
  <c r="AQ103" i="19"/>
  <c r="AQ112" i="19"/>
  <c r="AP72" i="19"/>
  <c r="AP111" i="19"/>
  <c r="AQ55" i="19"/>
  <c r="AQ106" i="19"/>
  <c r="AP73" i="19"/>
  <c r="AP170" i="19"/>
  <c r="AQ91" i="19"/>
  <c r="AQ193" i="19"/>
  <c r="AP76" i="19"/>
  <c r="AQ51" i="19"/>
  <c r="AQ116" i="19"/>
  <c r="AP209" i="19"/>
  <c r="AP113" i="19"/>
  <c r="AP142" i="19"/>
  <c r="AP217" i="19"/>
  <c r="AQ127" i="19"/>
  <c r="AQ19" i="19"/>
  <c r="AP70" i="19"/>
  <c r="AP151" i="19"/>
  <c r="AQ121" i="19"/>
  <c r="AP188" i="19"/>
  <c r="AQ119" i="19"/>
  <c r="AQ159" i="19"/>
  <c r="AQ15" i="19"/>
  <c r="AP159" i="19"/>
  <c r="AQ18" i="19"/>
  <c r="AQ224" i="19"/>
  <c r="AP84" i="19"/>
  <c r="AP152" i="19"/>
  <c r="AQ46" i="19"/>
  <c r="AQ9" i="19"/>
  <c r="AQ81" i="19"/>
  <c r="AP165" i="19"/>
  <c r="AQ36" i="19"/>
  <c r="AP55" i="19"/>
  <c r="AQ105" i="19"/>
  <c r="AP130" i="19"/>
  <c r="AP166" i="19"/>
  <c r="AP212" i="19"/>
  <c r="AQ73" i="19"/>
  <c r="AQ56" i="19"/>
  <c r="AQ67" i="19"/>
  <c r="AE195" i="19" a="1"/>
  <c r="AE195" i="19" s="1"/>
  <c r="AI65" i="19"/>
  <c r="AI156" i="19"/>
  <c r="AP215" i="19"/>
  <c r="AI215" i="19"/>
  <c r="AI122" i="19"/>
  <c r="AP122" i="19"/>
  <c r="AP210" i="19"/>
  <c r="AI210" i="19"/>
  <c r="AI170" i="19"/>
  <c r="AI217" i="19"/>
  <c r="AE207" i="19" a="1"/>
  <c r="AE207" i="19" s="1"/>
  <c r="AP71" i="19"/>
  <c r="AI71" i="19"/>
  <c r="AI151" i="19"/>
  <c r="AP169" i="19"/>
  <c r="AI169" i="19"/>
  <c r="AI162" i="19"/>
  <c r="AI72" i="19"/>
  <c r="AE74" i="19" a="1"/>
  <c r="AE74" i="19" s="1"/>
  <c r="AO74" i="19" s="1"/>
  <c r="AP143" i="19"/>
  <c r="AI143" i="19"/>
  <c r="AI124" i="19"/>
  <c r="AI98" i="19"/>
  <c r="AQ98" i="19"/>
  <c r="AQ115" i="19"/>
  <c r="AQ190" i="19"/>
  <c r="AQ48" i="19"/>
  <c r="AI197" i="19"/>
  <c r="AQ197" i="19"/>
  <c r="AQ50" i="19"/>
  <c r="AQ203" i="19"/>
  <c r="AI111" i="19"/>
  <c r="AQ111" i="19"/>
  <c r="AQ164" i="19"/>
  <c r="AI164" i="19"/>
  <c r="AQ58" i="19"/>
  <c r="AQ108" i="19"/>
  <c r="AQ10" i="19"/>
  <c r="AQ85" i="19"/>
  <c r="AI113" i="19"/>
  <c r="AQ113" i="19"/>
  <c r="AQ114" i="19"/>
  <c r="AI89" i="19"/>
  <c r="AQ89" i="19"/>
  <c r="AI83" i="19"/>
  <c r="AQ83" i="19"/>
  <c r="AQ155" i="19"/>
  <c r="AQ60" i="19"/>
  <c r="AQ100" i="19"/>
  <c r="AQ74" i="19"/>
  <c r="AS189" i="19"/>
  <c r="AE133" i="19" a="1"/>
  <c r="AE133" i="19" s="1"/>
  <c r="AO133" i="19" s="1"/>
  <c r="AS160" i="19"/>
  <c r="AS61" i="19"/>
  <c r="AS220" i="19"/>
  <c r="AS132" i="19"/>
  <c r="AS212" i="19"/>
  <c r="AE174" i="19" a="1"/>
  <c r="AE174" i="19" s="1"/>
  <c r="AO174" i="19" s="1"/>
  <c r="AS179" i="19"/>
  <c r="AS118" i="19"/>
  <c r="AS183" i="19"/>
  <c r="AS157" i="19"/>
  <c r="AS209" i="19"/>
  <c r="AS106" i="19"/>
  <c r="AE185" i="19" a="1"/>
  <c r="AE185" i="19" s="1"/>
  <c r="AE157" i="19" a="1"/>
  <c r="AE157" i="19" s="1"/>
  <c r="AO157" i="19" s="1"/>
  <c r="AS188" i="19"/>
  <c r="AE100" i="19" a="1"/>
  <c r="AE100" i="19" s="1"/>
  <c r="AS144" i="19"/>
  <c r="AE127" i="19" a="1"/>
  <c r="AE127" i="19" s="1"/>
  <c r="AS150" i="19"/>
  <c r="AS161" i="19"/>
  <c r="AS137" i="19"/>
  <c r="AE159" i="19" a="1"/>
  <c r="AE159" i="19" s="1"/>
  <c r="AO159" i="19" s="1"/>
  <c r="AE209" i="19" a="1"/>
  <c r="AE209" i="19" s="1"/>
  <c r="AS173" i="19"/>
  <c r="AS207" i="19"/>
  <c r="AE114" i="19" a="1"/>
  <c r="AE114" i="19" s="1"/>
  <c r="AO114" i="19" s="1"/>
  <c r="AE112" i="19" a="1"/>
  <c r="AE112" i="19" s="1"/>
  <c r="AS94" i="19"/>
  <c r="AE212" i="19" a="1"/>
  <c r="AE212" i="19" s="1"/>
  <c r="AO212" i="19" s="1"/>
  <c r="AE118" i="19" a="1"/>
  <c r="AE118" i="19" s="1"/>
  <c r="AE85" i="19" a="1"/>
  <c r="AE85" i="19" s="1"/>
  <c r="AE156" i="19" a="1"/>
  <c r="AE156" i="19" s="1"/>
  <c r="AE131" i="19" a="1"/>
  <c r="AE131" i="19" s="1"/>
  <c r="AE161" i="19" a="1"/>
  <c r="AE161" i="19" s="1"/>
  <c r="AE99" i="19" a="1"/>
  <c r="AE99" i="19" s="1"/>
  <c r="AE75" i="19" a="1"/>
  <c r="AE75" i="19" s="1"/>
  <c r="AE145" i="19" a="1"/>
  <c r="AE145" i="19" s="1"/>
  <c r="AO145" i="19" s="1"/>
  <c r="AE104" i="19" a="1"/>
  <c r="AE104" i="19" s="1"/>
  <c r="AE108" i="19" a="1"/>
  <c r="AE108" i="19" s="1"/>
  <c r="AE67" i="19" a="1"/>
  <c r="AE67" i="19" s="1"/>
  <c r="AE221" i="19" a="1"/>
  <c r="AE221" i="19" s="1"/>
  <c r="AE123" i="19" a="1"/>
  <c r="AE123" i="19" s="1"/>
  <c r="AE203" i="19" a="1"/>
  <c r="AE203" i="19" s="1"/>
  <c r="AO203" i="19" s="1"/>
  <c r="AE136" i="19" a="1"/>
  <c r="AE136" i="19" s="1"/>
  <c r="AE184" i="19" a="1"/>
  <c r="AE184" i="19" s="1"/>
  <c r="AE193" i="19" a="1"/>
  <c r="AE193" i="19" s="1"/>
  <c r="AE101" i="19" a="1"/>
  <c r="AE101" i="19" s="1"/>
  <c r="AO101" i="19" s="1"/>
  <c r="AE222" i="19" a="1"/>
  <c r="AE222" i="19" s="1"/>
  <c r="AE55" i="19" a="1"/>
  <c r="AE55" i="19" s="1"/>
  <c r="AO55" i="19" s="1"/>
  <c r="AE116" i="19" a="1"/>
  <c r="AE116" i="19" s="1"/>
  <c r="AO116" i="19" s="1"/>
  <c r="AE192" i="19" a="1"/>
  <c r="AE192" i="19" s="1"/>
  <c r="AE90" i="19" a="1"/>
  <c r="AE90" i="19" s="1"/>
  <c r="AE182" i="19" a="1"/>
  <c r="AE182" i="19" s="1"/>
  <c r="AE79" i="19" a="1"/>
  <c r="AE79" i="19" s="1"/>
  <c r="AE210" i="19" a="1"/>
  <c r="AE210" i="19" s="1"/>
  <c r="AE214" i="19" a="1"/>
  <c r="AE214" i="19" s="1"/>
  <c r="AE68" i="19" a="1"/>
  <c r="AE68" i="19" s="1"/>
  <c r="AE172" i="19" a="1"/>
  <c r="AE172" i="19" s="1"/>
  <c r="AE205" i="19" a="1"/>
  <c r="AE205" i="19" s="1"/>
  <c r="AE103" i="19" a="1"/>
  <c r="AE103" i="19" s="1"/>
  <c r="AO103" i="19" s="1"/>
  <c r="AE95" i="19" a="1"/>
  <c r="AE95" i="19" s="1"/>
  <c r="AE61" i="19" a="1"/>
  <c r="AE61" i="19" s="1"/>
  <c r="AE91" i="19" a="1"/>
  <c r="AE91" i="19" s="1"/>
  <c r="AE93" i="19" a="1"/>
  <c r="AE93" i="19" s="1"/>
  <c r="AE150" i="19" a="1"/>
  <c r="AE150" i="19" s="1"/>
  <c r="AE111" i="19" a="1"/>
  <c r="AE111" i="19" s="1"/>
  <c r="AE60" i="19" a="1"/>
  <c r="AE60" i="19" s="1"/>
  <c r="AE197" i="19" a="1"/>
  <c r="AE197" i="19" s="1"/>
  <c r="AE110" i="19" a="1"/>
  <c r="AE110" i="19" s="1"/>
  <c r="AE94" i="19" a="1"/>
  <c r="AE94" i="19" s="1"/>
  <c r="AO94" i="19" s="1"/>
  <c r="AE175" i="19" a="1"/>
  <c r="AE175" i="19" s="1"/>
  <c r="AE149" i="19" a="1"/>
  <c r="AE149" i="19" s="1"/>
  <c r="AE82" i="19" a="1"/>
  <c r="AE82" i="19" s="1"/>
  <c r="AE140" i="19" a="1"/>
  <c r="AE140" i="19" s="1"/>
  <c r="AE117" i="19" a="1"/>
  <c r="AE117" i="19" s="1"/>
  <c r="AE98" i="19" a="1"/>
  <c r="AE98" i="19" s="1"/>
  <c r="AE54" i="19" a="1"/>
  <c r="AE54" i="19" s="1"/>
  <c r="AE171" i="19" a="1"/>
  <c r="AE171" i="19" s="1"/>
  <c r="AE180" i="19" a="1"/>
  <c r="AE180" i="19" s="1"/>
  <c r="AE83" i="19" a="1"/>
  <c r="AE83" i="19" s="1"/>
  <c r="AE196" i="19" a="1"/>
  <c r="AE196" i="19" s="1"/>
  <c r="AE144" i="19" a="1"/>
  <c r="AE144" i="19" s="1"/>
  <c r="AE148" i="19" a="1"/>
  <c r="AE148" i="19" s="1"/>
  <c r="AE206" i="19" a="1"/>
  <c r="AE206" i="19" s="1"/>
  <c r="AE169" i="19" a="1"/>
  <c r="AE169" i="19" s="1"/>
  <c r="AE56" i="19" a="1"/>
  <c r="AE56" i="19" s="1"/>
  <c r="AE58" i="19" a="1"/>
  <c r="AE58" i="19" s="1"/>
  <c r="AE213" i="19" a="1"/>
  <c r="AE213" i="19" s="1"/>
  <c r="AE59" i="19" a="1"/>
  <c r="AE59" i="19" s="1"/>
  <c r="AO59" i="19" s="1"/>
  <c r="AE121" i="19" a="1"/>
  <c r="AE121" i="19" s="1"/>
  <c r="AE71" i="19" a="1"/>
  <c r="AE71" i="19" s="1"/>
  <c r="AE190" i="19" a="1"/>
  <c r="AE190" i="19" s="1"/>
  <c r="AO190" i="19" s="1"/>
  <c r="AE173" i="19" a="1"/>
  <c r="AE173" i="19" s="1"/>
  <c r="AO173" i="19" s="1"/>
  <c r="AE220" i="19" a="1"/>
  <c r="AE220" i="19" s="1"/>
  <c r="AE194" i="19" a="1"/>
  <c r="AE194" i="19" s="1"/>
  <c r="AE64" i="19" a="1"/>
  <c r="AE64" i="19" s="1"/>
  <c r="AO64" i="19" s="1"/>
  <c r="AE72" i="19" a="1"/>
  <c r="AE72" i="19" s="1"/>
  <c r="AO72" i="19" s="1"/>
  <c r="AE120" i="19" a="1"/>
  <c r="AE120" i="19" s="1"/>
  <c r="AE202" i="19" a="1"/>
  <c r="AE202" i="19" s="1"/>
  <c r="AE135" i="19" a="1"/>
  <c r="AE135" i="19" s="1"/>
  <c r="AO135" i="19" s="1"/>
  <c r="AE62" i="19" a="1"/>
  <c r="AE62" i="19" s="1"/>
  <c r="AE223" i="19" a="1"/>
  <c r="AE223" i="19" s="1"/>
  <c r="AE146" i="19" a="1"/>
  <c r="AE146" i="19" s="1"/>
  <c r="AE96" i="19" a="1"/>
  <c r="AE96" i="19" s="1"/>
  <c r="AE151" i="19" a="1"/>
  <c r="AE151" i="19" s="1"/>
  <c r="AE70" i="19" a="1"/>
  <c r="AE70" i="19" s="1"/>
  <c r="AE166" i="19" a="1"/>
  <c r="AE166" i="19" s="1"/>
  <c r="AE152" i="19" a="1"/>
  <c r="AE152" i="19" s="1"/>
  <c r="AE86" i="19" a="1"/>
  <c r="AE86" i="19" s="1"/>
  <c r="AE208" i="19" a="1"/>
  <c r="AE208" i="19" s="1"/>
  <c r="AE199" i="19" a="1"/>
  <c r="AE199" i="19" s="1"/>
  <c r="AE198" i="19" a="1"/>
  <c r="AE198" i="19" s="1"/>
  <c r="AE153" i="19" a="1"/>
  <c r="AE153" i="19" s="1"/>
  <c r="AE66" i="19" a="1"/>
  <c r="AE66" i="19" s="1"/>
  <c r="AE73" i="19" a="1"/>
  <c r="AE73" i="19" s="1"/>
  <c r="AE88" i="19" a="1"/>
  <c r="AE88" i="19" s="1"/>
  <c r="AE177" i="19" a="1"/>
  <c r="AE177" i="19" s="1"/>
  <c r="AE102" i="19" a="1"/>
  <c r="AE102" i="19" s="1"/>
  <c r="AE188" i="19" a="1"/>
  <c r="AE188" i="19" s="1"/>
  <c r="AE187" i="19" a="1"/>
  <c r="AE187" i="19" s="1"/>
  <c r="AE137" i="19" a="1"/>
  <c r="AE137" i="19" s="1"/>
  <c r="AO137" i="19" s="1"/>
  <c r="AE211" i="19" a="1"/>
  <c r="AE211" i="19" s="1"/>
  <c r="AE176" i="19" a="1"/>
  <c r="AE176" i="19" s="1"/>
  <c r="AE77" i="19" a="1"/>
  <c r="AE77" i="19" s="1"/>
  <c r="AE105" i="19" a="1"/>
  <c r="AE105" i="19" s="1"/>
  <c r="AE53" i="19" a="1"/>
  <c r="AE53" i="19" s="1"/>
  <c r="AE119" i="19" a="1"/>
  <c r="AE119" i="19" s="1"/>
  <c r="AE92" i="19" a="1"/>
  <c r="AE92" i="19" s="1"/>
  <c r="AO92" i="19" s="1"/>
  <c r="AE178" i="19" a="1"/>
  <c r="AE178" i="19" s="1"/>
  <c r="AE84" i="19" a="1"/>
  <c r="AE84" i="19" s="1"/>
  <c r="AE115" i="19" a="1"/>
  <c r="AE115" i="19" s="1"/>
  <c r="AE139" i="19" a="1"/>
  <c r="AE139" i="19" s="1"/>
  <c r="AE154" i="19" a="1"/>
  <c r="AE154" i="19" s="1"/>
  <c r="AE204" i="19" a="1"/>
  <c r="AE204" i="19" s="1"/>
  <c r="AE81" i="19" a="1"/>
  <c r="AE81" i="19" s="1"/>
  <c r="AE181" i="19" a="1"/>
  <c r="AE181" i="19" s="1"/>
  <c r="AE218" i="19" a="1"/>
  <c r="AE218" i="19" s="1"/>
  <c r="AE142" i="19" a="1"/>
  <c r="AE142" i="19" s="1"/>
  <c r="AE215" i="19" a="1"/>
  <c r="AE215" i="19" s="1"/>
  <c r="AE129" i="19" a="1"/>
  <c r="AE129" i="19" s="1"/>
  <c r="AO129" i="19" s="1"/>
  <c r="AE201" i="19" a="1"/>
  <c r="AE201" i="19" s="1"/>
  <c r="AE130" i="19" a="1"/>
  <c r="AE130" i="19" s="1"/>
  <c r="AO130" i="19" s="1"/>
  <c r="AE179" i="19" a="1"/>
  <c r="AE179" i="19" s="1"/>
  <c r="AO179" i="19" s="1"/>
  <c r="AE155" i="19" a="1"/>
  <c r="AE155" i="19" s="1"/>
  <c r="AE224" i="19" a="1"/>
  <c r="AE224" i="19" s="1"/>
  <c r="AO224" i="19" s="1"/>
  <c r="AE160" i="19" a="1"/>
  <c r="AE160" i="19" s="1"/>
  <c r="AE69" i="19" a="1"/>
  <c r="AE69" i="19" s="1"/>
  <c r="AO69" i="19" s="1"/>
  <c r="AE219" i="19" a="1"/>
  <c r="AE219" i="19" s="1"/>
  <c r="AE170" i="19" a="1"/>
  <c r="AE170" i="19" s="1"/>
  <c r="AE143" i="19" a="1"/>
  <c r="AE143" i="19" s="1"/>
  <c r="AE200" i="19" a="1"/>
  <c r="AE200" i="19" s="1"/>
  <c r="AE97" i="19" a="1"/>
  <c r="AE97" i="19" s="1"/>
  <c r="AE147" i="19" a="1"/>
  <c r="AE147" i="19" s="1"/>
  <c r="AE141" i="19" a="1"/>
  <c r="AE141" i="19" s="1"/>
  <c r="AE89" i="19" a="1"/>
  <c r="AE89" i="19" s="1"/>
  <c r="AE124" i="19" a="1"/>
  <c r="AE124" i="19" s="1"/>
  <c r="AO124" i="19" s="1"/>
  <c r="AE162" i="19" a="1"/>
  <c r="AE162" i="19" s="1"/>
  <c r="AE134" i="19" a="1"/>
  <c r="AE134" i="19" s="1"/>
  <c r="AO134" i="19" s="1"/>
  <c r="AE158" i="19" a="1"/>
  <c r="AE158" i="19" s="1"/>
  <c r="AO158" i="19" s="1"/>
  <c r="AE125" i="19" a="1"/>
  <c r="AE125" i="19" s="1"/>
  <c r="AE87" i="19" a="1"/>
  <c r="AE87" i="19" s="1"/>
  <c r="AE167" i="19" a="1"/>
  <c r="AE167" i="19" s="1"/>
  <c r="AE191" i="19" a="1"/>
  <c r="AE191" i="19" s="1"/>
  <c r="AE106" i="19" a="1"/>
  <c r="AE106" i="19" s="1"/>
  <c r="AE76" i="19" a="1"/>
  <c r="AE76" i="19" s="1"/>
  <c r="AE216" i="19" a="1"/>
  <c r="AE216" i="19" s="1"/>
  <c r="AE168" i="19" a="1"/>
  <c r="AE168" i="19" s="1"/>
  <c r="AE80" i="19" a="1"/>
  <c r="AE80" i="19" s="1"/>
  <c r="AO80" i="19" s="1"/>
  <c r="AE165" i="19" a="1"/>
  <c r="AE165" i="19" s="1"/>
  <c r="AE122" i="19" a="1"/>
  <c r="AE122" i="19" s="1"/>
  <c r="AE128" i="19" a="1"/>
  <c r="AE128" i="19" s="1"/>
  <c r="AO128" i="19" s="1"/>
  <c r="AE217" i="19" a="1"/>
  <c r="AE217" i="19" s="1"/>
  <c r="AO217" i="19" s="1"/>
  <c r="AE132" i="19" a="1"/>
  <c r="AE132" i="19" s="1"/>
  <c r="AO132" i="19" s="1"/>
  <c r="AE183" i="19" a="1"/>
  <c r="AE183" i="19" s="1"/>
  <c r="AE126" i="19" a="1"/>
  <c r="AE126" i="19" s="1"/>
  <c r="AO126" i="19" s="1"/>
  <c r="AE107" i="19" a="1"/>
  <c r="AE107" i="19" s="1"/>
  <c r="AE109" i="19" a="1"/>
  <c r="AE109" i="19" s="1"/>
  <c r="AE63" i="19" a="1"/>
  <c r="AE63" i="19" s="1"/>
  <c r="AO63" i="19" s="1"/>
  <c r="AE164" i="19" a="1"/>
  <c r="AE164" i="19" s="1"/>
  <c r="AO164" i="19" s="1"/>
  <c r="AE189" i="19" a="1"/>
  <c r="AE189" i="19" s="1"/>
  <c r="AO189" i="19" s="1"/>
  <c r="AE138" i="19" a="1"/>
  <c r="AE138" i="19" s="1"/>
  <c r="AO138" i="19" s="1"/>
  <c r="AE78" i="19" a="1"/>
  <c r="AE78" i="19" s="1"/>
  <c r="AO78" i="19" s="1"/>
  <c r="AE186" i="19" a="1"/>
  <c r="AE186" i="19" s="1"/>
  <c r="AO186" i="19" s="1"/>
  <c r="AE113" i="19" a="1"/>
  <c r="AE113" i="19" s="1"/>
  <c r="AE163" i="19" a="1"/>
  <c r="AE163" i="19" s="1"/>
  <c r="AO163" i="19" s="1"/>
  <c r="AF141" i="19"/>
  <c r="AP141" i="19" s="1"/>
  <c r="AF96" i="19"/>
  <c r="AP96" i="19" s="1"/>
  <c r="AF139" i="19"/>
  <c r="AP139" i="19" s="1"/>
  <c r="F213" i="19"/>
  <c r="F184" i="19"/>
  <c r="AF148" i="19"/>
  <c r="AP148" i="19" s="1"/>
  <c r="AF203" i="19"/>
  <c r="AP203" i="19" s="1"/>
  <c r="AF101" i="19"/>
  <c r="AF222" i="19"/>
  <c r="AF223" i="19"/>
  <c r="AP223" i="19" s="1"/>
  <c r="AF150" i="19"/>
  <c r="AP150" i="19" s="1"/>
  <c r="AF208" i="19"/>
  <c r="F194" i="19"/>
  <c r="F155" i="19"/>
  <c r="F77" i="19"/>
  <c r="F87" i="19"/>
  <c r="F154" i="19"/>
  <c r="AF132" i="19"/>
  <c r="AP132" i="19" s="1"/>
  <c r="AF157" i="19"/>
  <c r="AP157" i="19" s="1"/>
  <c r="F140" i="19"/>
  <c r="F189" i="19"/>
  <c r="F78" i="19"/>
  <c r="F150" i="19"/>
  <c r="AF128" i="19"/>
  <c r="AP128" i="19" s="1"/>
  <c r="F129" i="19"/>
  <c r="F167" i="19"/>
  <c r="AF102" i="19"/>
  <c r="AP102" i="19" s="1"/>
  <c r="AF92" i="19"/>
  <c r="AP92" i="19" s="1"/>
  <c r="AF115" i="19"/>
  <c r="AP115" i="19" s="1"/>
  <c r="F216" i="19"/>
  <c r="F132" i="19"/>
  <c r="F146" i="19"/>
  <c r="AF127" i="19"/>
  <c r="AP127" i="19" s="1"/>
  <c r="F157" i="19"/>
  <c r="AF199" i="19"/>
  <c r="AP199" i="19" s="1"/>
  <c r="F101" i="19"/>
  <c r="AF196" i="19"/>
  <c r="F93" i="19"/>
  <c r="F211" i="19"/>
  <c r="F192" i="19"/>
  <c r="AF103" i="19"/>
  <c r="AP103" i="19" s="1"/>
  <c r="F148" i="19"/>
  <c r="AF105" i="19"/>
  <c r="AP105" i="19" s="1"/>
  <c r="F144" i="19"/>
  <c r="F215" i="19"/>
  <c r="AF213" i="19"/>
  <c r="AP213" i="19" s="1"/>
  <c r="AF189" i="19"/>
  <c r="AP189" i="19" s="1"/>
  <c r="AF66" i="19"/>
  <c r="AP66" i="19" s="1"/>
  <c r="AF178" i="19"/>
  <c r="AP178" i="19" s="1"/>
  <c r="AF192" i="19"/>
  <c r="AF97" i="19"/>
  <c r="AP97" i="19" s="1"/>
  <c r="AF198" i="19"/>
  <c r="AP198" i="19" s="1"/>
  <c r="AF175" i="19"/>
  <c r="AP175" i="19" s="1"/>
  <c r="AF154" i="19"/>
  <c r="AP154" i="19" s="1"/>
  <c r="AF155" i="19"/>
  <c r="AP155" i="19" s="1"/>
  <c r="AF201" i="19"/>
  <c r="AP201" i="19" s="1"/>
  <c r="AF204" i="19"/>
  <c r="AP204" i="19" s="1"/>
  <c r="AF173" i="19"/>
  <c r="AP173" i="19" s="1"/>
  <c r="AF183" i="19"/>
  <c r="AP183" i="19" s="1"/>
  <c r="AF120" i="19"/>
  <c r="AF171" i="19"/>
  <c r="AP171" i="19" s="1"/>
  <c r="AF85" i="19"/>
  <c r="AP85" i="19" s="1"/>
  <c r="AF168" i="19"/>
  <c r="AP168" i="19" s="1"/>
  <c r="AF158" i="19"/>
  <c r="AF174" i="19"/>
  <c r="AP174" i="19" s="1"/>
  <c r="AF94" i="19"/>
  <c r="AP94" i="19" s="1"/>
  <c r="AF144" i="19"/>
  <c r="AP144" i="19" s="1"/>
  <c r="AF181" i="19"/>
  <c r="AP181" i="19" s="1"/>
  <c r="AF205" i="19"/>
  <c r="AP205" i="19" s="1"/>
  <c r="AF176" i="19"/>
  <c r="AF216" i="19"/>
  <c r="AP216" i="19" s="1"/>
  <c r="AF131" i="19"/>
  <c r="AF224" i="19"/>
  <c r="AP224" i="19" s="1"/>
  <c r="AF107" i="19"/>
  <c r="AP107" i="19" s="1"/>
  <c r="AF191" i="19"/>
  <c r="AP191" i="19" s="1"/>
  <c r="AF82" i="19"/>
  <c r="AP82" i="19" s="1"/>
  <c r="AF58" i="19"/>
  <c r="AP58" i="19" s="1"/>
  <c r="AF187" i="19"/>
  <c r="AF186" i="19"/>
  <c r="AP186" i="19" s="1"/>
  <c r="AF109" i="19"/>
  <c r="AP109" i="19" s="1"/>
  <c r="AF61" i="19"/>
  <c r="AP61" i="19" s="1"/>
  <c r="AF77" i="19"/>
  <c r="F203" i="19"/>
  <c r="F106" i="19"/>
  <c r="AF184" i="19"/>
  <c r="AP184" i="19" s="1"/>
  <c r="AF140" i="19"/>
  <c r="F214" i="19"/>
  <c r="AF193" i="19"/>
  <c r="AP193" i="19" s="1"/>
  <c r="AF172" i="19"/>
  <c r="AP172" i="19" s="1"/>
  <c r="AF95" i="19"/>
  <c r="AP95" i="19" s="1"/>
  <c r="AF59" i="19"/>
  <c r="AF57" i="19"/>
  <c r="AP57" i="19" s="1"/>
  <c r="AF87" i="19"/>
  <c r="AP87" i="19" s="1"/>
  <c r="AF54" i="19"/>
  <c r="AF74" i="19"/>
  <c r="AP74" i="19" s="1"/>
  <c r="AF53" i="19"/>
  <c r="AP53" i="19" s="1"/>
  <c r="AF63" i="19"/>
  <c r="AF93" i="19"/>
  <c r="AP93" i="19" s="1"/>
  <c r="F64" i="19"/>
  <c r="F179" i="19"/>
  <c r="F131" i="19"/>
  <c r="F130" i="19"/>
  <c r="F121" i="19"/>
  <c r="F180" i="19"/>
  <c r="F89" i="19"/>
  <c r="F111" i="19"/>
  <c r="F219" i="19"/>
  <c r="F90" i="19"/>
  <c r="F178" i="19"/>
  <c r="F76" i="19"/>
  <c r="F100" i="19"/>
  <c r="F174" i="19"/>
  <c r="F158" i="19"/>
  <c r="F60" i="19"/>
  <c r="F92" i="19"/>
  <c r="F74" i="19"/>
  <c r="F149" i="19"/>
  <c r="F207" i="19"/>
  <c r="F110" i="19"/>
  <c r="F128" i="19"/>
  <c r="F134" i="19"/>
  <c r="F156" i="19"/>
  <c r="F209" i="19"/>
  <c r="F69" i="19"/>
  <c r="F70" i="19"/>
  <c r="F72" i="19"/>
  <c r="AF88" i="19"/>
  <c r="AP88" i="19" s="1"/>
  <c r="AF202" i="19"/>
  <c r="AF160" i="19"/>
  <c r="AP160" i="19" s="1"/>
  <c r="AF167" i="19"/>
  <c r="AP167" i="19" s="1"/>
  <c r="AF91" i="19"/>
  <c r="AP91" i="19" s="1"/>
  <c r="AF149" i="19"/>
  <c r="AP149" i="19" s="1"/>
  <c r="AF114" i="19"/>
  <c r="AP114" i="19" s="1"/>
  <c r="AF163" i="19"/>
  <c r="AF64" i="19"/>
  <c r="AP64" i="19" s="1"/>
  <c r="AF123" i="19"/>
  <c r="AP123" i="19" s="1"/>
  <c r="AF179" i="19"/>
  <c r="AP179" i="19" s="1"/>
  <c r="AF219" i="19"/>
  <c r="AF185" i="19"/>
  <c r="AF146" i="19"/>
  <c r="AF147" i="19"/>
  <c r="AF180" i="19"/>
  <c r="AF200" i="19"/>
  <c r="AF220" i="19"/>
  <c r="AP220" i="19" s="1"/>
  <c r="AF126" i="19"/>
  <c r="AP126" i="19" s="1"/>
  <c r="AF67" i="19"/>
  <c r="AP67" i="19" s="1"/>
  <c r="AF136" i="19"/>
  <c r="AP136" i="19" s="1"/>
  <c r="AF135" i="19"/>
  <c r="AF100" i="19"/>
  <c r="AP100" i="19" s="1"/>
  <c r="AF69" i="19"/>
  <c r="AP69" i="19" s="1"/>
  <c r="AF60" i="19"/>
  <c r="AP60" i="19" s="1"/>
  <c r="AF190" i="19"/>
  <c r="AP190" i="19" s="1"/>
  <c r="AF218" i="19"/>
  <c r="AP218" i="19" s="1"/>
  <c r="AF125" i="19"/>
  <c r="AP125" i="19" s="1"/>
  <c r="AF68" i="19"/>
  <c r="AP68" i="19" s="1"/>
  <c r="AF137" i="19"/>
  <c r="AP137" i="19" s="1"/>
  <c r="AF129" i="19"/>
  <c r="AP129" i="19" s="1"/>
  <c r="AF75" i="19"/>
  <c r="AF56" i="19"/>
  <c r="AP56" i="19" s="1"/>
  <c r="AF106" i="19"/>
  <c r="AP106" i="19" s="1"/>
  <c r="AF62" i="19"/>
  <c r="AP62" i="19" s="1"/>
  <c r="AF134" i="19"/>
  <c r="AP134" i="19" s="1"/>
  <c r="AF108" i="19"/>
  <c r="AP108" i="19" s="1"/>
  <c r="AF207" i="19"/>
  <c r="AP207" i="19" s="1"/>
  <c r="AF211" i="19"/>
  <c r="AP211" i="19" s="1"/>
  <c r="AF133" i="19"/>
  <c r="AF194" i="19"/>
  <c r="AP194" i="19" s="1"/>
  <c r="AF153" i="19"/>
  <c r="AP153" i="19" s="1"/>
  <c r="AF78" i="19"/>
  <c r="AF80" i="19"/>
  <c r="AP80" i="19" s="1"/>
  <c r="AF119" i="19"/>
  <c r="AP119" i="19" s="1"/>
  <c r="AF112" i="19"/>
  <c r="AP112" i="19" s="1"/>
  <c r="AG3" i="19"/>
  <c r="AI203" i="19" l="1"/>
  <c r="AI60" i="19"/>
  <c r="AI85" i="19"/>
  <c r="AP146" i="19"/>
  <c r="AI146" i="19"/>
  <c r="AP192" i="19"/>
  <c r="AI192" i="19"/>
  <c r="AP219" i="19"/>
  <c r="AI219" i="19"/>
  <c r="AP77" i="19"/>
  <c r="AI77" i="19"/>
  <c r="AI114" i="19"/>
  <c r="AP222" i="19"/>
  <c r="AI222" i="19"/>
  <c r="AP120" i="19"/>
  <c r="AI120" i="19"/>
  <c r="AP135" i="19"/>
  <c r="AI135" i="19"/>
  <c r="AP200" i="19"/>
  <c r="AI200" i="19"/>
  <c r="AP140" i="19"/>
  <c r="AI140" i="19"/>
  <c r="AI155" i="19"/>
  <c r="AP176" i="19"/>
  <c r="AI176" i="19"/>
  <c r="AP63" i="19"/>
  <c r="AI63" i="19"/>
  <c r="AP158" i="19"/>
  <c r="AI158" i="19"/>
  <c r="AP101" i="19"/>
  <c r="AI101" i="19"/>
  <c r="AP78" i="19"/>
  <c r="AI78" i="19"/>
  <c r="AP54" i="19"/>
  <c r="AI54" i="19"/>
  <c r="AP59" i="19"/>
  <c r="AI59" i="19"/>
  <c r="AP187" i="19"/>
  <c r="AI187" i="19"/>
  <c r="AI74" i="19"/>
  <c r="AI108" i="19"/>
  <c r="AP196" i="19"/>
  <c r="AI196" i="19"/>
  <c r="AP180" i="19"/>
  <c r="AI180" i="19"/>
  <c r="AP131" i="19"/>
  <c r="AI131" i="19"/>
  <c r="AP147" i="19"/>
  <c r="AI147" i="19"/>
  <c r="AP75" i="19"/>
  <c r="AI75" i="19"/>
  <c r="AP185" i="19"/>
  <c r="AI185" i="19"/>
  <c r="AP208" i="19"/>
  <c r="AI208" i="19"/>
  <c r="AP163" i="19"/>
  <c r="AI163" i="19"/>
  <c r="AI190" i="19"/>
  <c r="AI115" i="19"/>
  <c r="AP133" i="19"/>
  <c r="AI133" i="19"/>
  <c r="AP202" i="19"/>
  <c r="AI202" i="19"/>
  <c r="AI100" i="19"/>
  <c r="AI58" i="19"/>
  <c r="AS71" i="19"/>
  <c r="AS70" i="19"/>
  <c r="AS97" i="19"/>
  <c r="AS80" i="19"/>
  <c r="AS199" i="19"/>
  <c r="AS159" i="19"/>
  <c r="AS162" i="19"/>
  <c r="AS109" i="19"/>
  <c r="AS174" i="19"/>
  <c r="AS110" i="19"/>
  <c r="AS72" i="19"/>
  <c r="AS116" i="19"/>
  <c r="AS181" i="19"/>
  <c r="AS178" i="19"/>
  <c r="AS84" i="19"/>
  <c r="AS172" i="19"/>
  <c r="AS83" i="19"/>
  <c r="AS167" i="19"/>
  <c r="AS57" i="19"/>
  <c r="AS124" i="19"/>
  <c r="AS87" i="19"/>
  <c r="AS69" i="19"/>
  <c r="AS125" i="19"/>
  <c r="AS104" i="19"/>
  <c r="AS169" i="19"/>
  <c r="AS191" i="19"/>
  <c r="AS67" i="19"/>
  <c r="AS205" i="19"/>
  <c r="AS119" i="19"/>
  <c r="AS76" i="19"/>
  <c r="AS82" i="19"/>
  <c r="AS193" i="19"/>
  <c r="AS170" i="19"/>
  <c r="AS91" i="19"/>
  <c r="AS141" i="19"/>
  <c r="AS105" i="19"/>
  <c r="AS122" i="19"/>
  <c r="AS123" i="19"/>
  <c r="AS142" i="19"/>
  <c r="AS215" i="19"/>
  <c r="AS210" i="19"/>
  <c r="AS89" i="19"/>
  <c r="AS99" i="19"/>
  <c r="AS171" i="19"/>
  <c r="AS206" i="19"/>
  <c r="AS156" i="19"/>
  <c r="AS96" i="19"/>
  <c r="AS138" i="19"/>
  <c r="AS139" i="19"/>
  <c r="AS90" i="19"/>
  <c r="AS129" i="19"/>
  <c r="AS73" i="19"/>
  <c r="AS68" i="19"/>
  <c r="AS127" i="19"/>
  <c r="AS214" i="19"/>
  <c r="AS151" i="19"/>
  <c r="AS177" i="19"/>
  <c r="AS168" i="19"/>
  <c r="AS186" i="19"/>
  <c r="AS62" i="19"/>
  <c r="AS113" i="19"/>
  <c r="AS92" i="19"/>
  <c r="AS213" i="19"/>
  <c r="AS164" i="19"/>
  <c r="AS194" i="19"/>
  <c r="AS65" i="19"/>
  <c r="AS103" i="19"/>
  <c r="AS165" i="19"/>
  <c r="AS107" i="19"/>
  <c r="AS154" i="19"/>
  <c r="AS66" i="19"/>
  <c r="AS175" i="19"/>
  <c r="AS111" i="19"/>
  <c r="AS223" i="19"/>
  <c r="AS56" i="19"/>
  <c r="AS98" i="19"/>
  <c r="AS217" i="19"/>
  <c r="AS134" i="19"/>
  <c r="AS126" i="19"/>
  <c r="AS143" i="19"/>
  <c r="AS152" i="19"/>
  <c r="AS204" i="19"/>
  <c r="AS224" i="19"/>
  <c r="AS197" i="19"/>
  <c r="AS55" i="19"/>
  <c r="AS93" i="19"/>
  <c r="AS195" i="19"/>
  <c r="AS221" i="19"/>
  <c r="AS198" i="19"/>
  <c r="AS121" i="19"/>
  <c r="AS201" i="19"/>
  <c r="AS184" i="19"/>
  <c r="AS86" i="19"/>
  <c r="AS79" i="19"/>
  <c r="AS95" i="19"/>
  <c r="AS130" i="19"/>
  <c r="AS211" i="19"/>
  <c r="AO109" i="19"/>
  <c r="AO144" i="19"/>
  <c r="AO146" i="19"/>
  <c r="AO214" i="19"/>
  <c r="AO112" i="19"/>
  <c r="AO111" i="19"/>
  <c r="AO88" i="19"/>
  <c r="AO185" i="19"/>
  <c r="AO102" i="19"/>
  <c r="AO97" i="19"/>
  <c r="AO121" i="19"/>
  <c r="AO162" i="19"/>
  <c r="AO171" i="19"/>
  <c r="AO60" i="19"/>
  <c r="AO176" i="19"/>
  <c r="AO198" i="19"/>
  <c r="AO184" i="19"/>
  <c r="AO107" i="19"/>
  <c r="AO151" i="19"/>
  <c r="AO75" i="19"/>
  <c r="AO105" i="19"/>
  <c r="AO96" i="19"/>
  <c r="AO85" i="19"/>
  <c r="AO148" i="19"/>
  <c r="AO209" i="19"/>
  <c r="AO98" i="19"/>
  <c r="AO125" i="19"/>
  <c r="AO154" i="19"/>
  <c r="AO206" i="19"/>
  <c r="AO119" i="19"/>
  <c r="AO117" i="19"/>
  <c r="AO65" i="19"/>
  <c r="AO204" i="19"/>
  <c r="AO199" i="19"/>
  <c r="AO213" i="19"/>
  <c r="AO196" i="19"/>
  <c r="AO191" i="19"/>
  <c r="AO104" i="19"/>
  <c r="AO161" i="19"/>
  <c r="AO142" i="19"/>
  <c r="AO172" i="19"/>
  <c r="AO192" i="19"/>
  <c r="AO82" i="19"/>
  <c r="AO182" i="19"/>
  <c r="AO120" i="19"/>
  <c r="AO61" i="19"/>
  <c r="AO140" i="19"/>
  <c r="AO201" i="19"/>
  <c r="AO106" i="19"/>
  <c r="AO216" i="19"/>
  <c r="AO83" i="19"/>
  <c r="AO136" i="19"/>
  <c r="AO220" i="19"/>
  <c r="AO68" i="19"/>
  <c r="AO166" i="19"/>
  <c r="AO187" i="19"/>
  <c r="AO160" i="19"/>
  <c r="AO141" i="19"/>
  <c r="AO89" i="19"/>
  <c r="AO122" i="19"/>
  <c r="AO167" i="19"/>
  <c r="AO152" i="19"/>
  <c r="AO81" i="19"/>
  <c r="AO180" i="19"/>
  <c r="AO84" i="19"/>
  <c r="AO193" i="19"/>
  <c r="AO115" i="19"/>
  <c r="AO175" i="19"/>
  <c r="AO127" i="19"/>
  <c r="AO71" i="19"/>
  <c r="AO87" i="19"/>
  <c r="AO221" i="19"/>
  <c r="AO139" i="19"/>
  <c r="AO178" i="19"/>
  <c r="AO123" i="19"/>
  <c r="AO113" i="19"/>
  <c r="AO110" i="19"/>
  <c r="AO153" i="19"/>
  <c r="AO177" i="19"/>
  <c r="AO118" i="19"/>
  <c r="AO222" i="19"/>
  <c r="AO131" i="19"/>
  <c r="AO56" i="19"/>
  <c r="AO200" i="19"/>
  <c r="AO95" i="19"/>
  <c r="AO211" i="19"/>
  <c r="AO219" i="19"/>
  <c r="AO57" i="19"/>
  <c r="AO62" i="19"/>
  <c r="AO147" i="19"/>
  <c r="AO93" i="19"/>
  <c r="AO170" i="19"/>
  <c r="AO181" i="19"/>
  <c r="AO67" i="19"/>
  <c r="AO66" i="19"/>
  <c r="AO54" i="19"/>
  <c r="AO194" i="19"/>
  <c r="AO73" i="19"/>
  <c r="AO165" i="19"/>
  <c r="AO91" i="19"/>
  <c r="AO207" i="19"/>
  <c r="AO208" i="19"/>
  <c r="AO150" i="19"/>
  <c r="AO70" i="19"/>
  <c r="AO108" i="19"/>
  <c r="AO156" i="19"/>
  <c r="AO168" i="19"/>
  <c r="AO77" i="19"/>
  <c r="AO155" i="19"/>
  <c r="AO195" i="19"/>
  <c r="AO169" i="19"/>
  <c r="AO188" i="19"/>
  <c r="AO223" i="19"/>
  <c r="AO86" i="19"/>
  <c r="AO90" i="19"/>
  <c r="AO100" i="19"/>
  <c r="AO210" i="19"/>
  <c r="AO76" i="19"/>
  <c r="AO183" i="19"/>
  <c r="AO58" i="19"/>
  <c r="AO218" i="19"/>
  <c r="AO79" i="19"/>
  <c r="AO197" i="19"/>
  <c r="AO53" i="19"/>
  <c r="AO99" i="19"/>
  <c r="AO143" i="19"/>
  <c r="AO205" i="19"/>
  <c r="AO202" i="19"/>
  <c r="AO149" i="19"/>
  <c r="AO215" i="19"/>
  <c r="E3" i="19"/>
  <c r="D3" i="19"/>
  <c r="C3" i="19"/>
  <c r="AE4" i="19" a="1"/>
  <c r="AE4" i="19" s="1"/>
  <c r="AO4" i="19" s="1"/>
  <c r="AE5" i="19" a="1"/>
  <c r="AE5" i="19" s="1"/>
  <c r="AE6" i="19" a="1"/>
  <c r="AE6" i="19" s="1"/>
  <c r="AE7" i="19" a="1"/>
  <c r="AE7" i="19" s="1"/>
  <c r="AE8" i="19" a="1"/>
  <c r="AE8" i="19" s="1"/>
  <c r="AO8" i="19" s="1"/>
  <c r="AE9" i="19" a="1"/>
  <c r="AE9" i="19" s="1"/>
  <c r="AE10" i="19" a="1"/>
  <c r="AE10" i="19" s="1"/>
  <c r="AO10" i="19" s="1"/>
  <c r="AE11" i="19" a="1"/>
  <c r="AE11" i="19" s="1"/>
  <c r="AE12" i="19" a="1"/>
  <c r="AE12" i="19" s="1"/>
  <c r="AE13" i="19" a="1"/>
  <c r="AE13" i="19" s="1"/>
  <c r="AE14" i="19" a="1"/>
  <c r="AE14" i="19" s="1"/>
  <c r="AE15" i="19" a="1"/>
  <c r="AE15" i="19" s="1"/>
  <c r="AE16" i="19" a="1"/>
  <c r="AE16" i="19" s="1"/>
  <c r="AE17" i="19" a="1"/>
  <c r="AE17" i="19" s="1"/>
  <c r="AE18" i="19" a="1"/>
  <c r="AE18" i="19" s="1"/>
  <c r="AE19" i="19" a="1"/>
  <c r="AE19" i="19" s="1"/>
  <c r="AO19" i="19" s="1"/>
  <c r="AE20" i="19" a="1"/>
  <c r="AE20" i="19" s="1"/>
  <c r="AE21" i="19" a="1"/>
  <c r="AE21" i="19" s="1"/>
  <c r="AE22" i="19" a="1"/>
  <c r="AE22" i="19" s="1"/>
  <c r="AE23" i="19" a="1"/>
  <c r="AE23" i="19" s="1"/>
  <c r="AE24" i="19" a="1"/>
  <c r="AE24" i="19" s="1"/>
  <c r="AO24" i="19" s="1"/>
  <c r="AE25" i="19" a="1"/>
  <c r="AE25" i="19" s="1"/>
  <c r="AE26" i="19" a="1"/>
  <c r="AE26" i="19" s="1"/>
  <c r="AO26" i="19" s="1"/>
  <c r="AE27" i="19" a="1"/>
  <c r="AE27" i="19" s="1"/>
  <c r="AE28" i="19" a="1"/>
  <c r="AE28" i="19" s="1"/>
  <c r="AO28" i="19" s="1"/>
  <c r="AE29" i="19" a="1"/>
  <c r="AE29" i="19" s="1"/>
  <c r="AO29" i="19" s="1"/>
  <c r="AE30" i="19" a="1"/>
  <c r="AE30" i="19" s="1"/>
  <c r="AO30" i="19" s="1"/>
  <c r="AE31" i="19" a="1"/>
  <c r="AE31" i="19" s="1"/>
  <c r="AE32" i="19" a="1"/>
  <c r="AE32" i="19" s="1"/>
  <c r="AE33" i="19" a="1"/>
  <c r="AE33" i="19" s="1"/>
  <c r="AE34" i="19" a="1"/>
  <c r="AE34" i="19" s="1"/>
  <c r="AO34" i="19" s="1"/>
  <c r="AE35" i="19" a="1"/>
  <c r="AE35" i="19" s="1"/>
  <c r="AO35" i="19" s="1"/>
  <c r="AE36" i="19" a="1"/>
  <c r="AE36" i="19" s="1"/>
  <c r="AE37" i="19" a="1"/>
  <c r="AE37" i="19" s="1"/>
  <c r="AE38" i="19" a="1"/>
  <c r="AE38" i="19" s="1"/>
  <c r="AE39" i="19" a="1"/>
  <c r="AE39" i="19" s="1"/>
  <c r="AE40" i="19" a="1"/>
  <c r="AE40" i="19" s="1"/>
  <c r="AE41" i="19" a="1"/>
  <c r="AE41" i="19" s="1"/>
  <c r="AE42" i="19" a="1"/>
  <c r="AE42" i="19" s="1"/>
  <c r="AE43" i="19" a="1"/>
  <c r="AE43" i="19" s="1"/>
  <c r="AE44" i="19" a="1"/>
  <c r="AE44" i="19" s="1"/>
  <c r="AE45" i="19" a="1"/>
  <c r="AE45" i="19" s="1"/>
  <c r="AE46" i="19" a="1"/>
  <c r="AE46" i="19" s="1"/>
  <c r="AO46" i="19" s="1"/>
  <c r="AE47" i="19" a="1"/>
  <c r="AE47" i="19" s="1"/>
  <c r="AE48" i="19" a="1"/>
  <c r="AE48" i="19" s="1"/>
  <c r="AE49" i="19" a="1"/>
  <c r="AE49" i="19" s="1"/>
  <c r="AE50" i="19" a="1"/>
  <c r="AE50" i="19" s="1"/>
  <c r="AE51" i="19" a="1"/>
  <c r="AE51" i="19" s="1"/>
  <c r="AE52" i="19" a="1"/>
  <c r="AE52" i="19" s="1"/>
  <c r="AS114" i="19" l="1"/>
  <c r="AS101" i="19"/>
  <c r="AS54" i="19"/>
  <c r="AS180" i="19"/>
  <c r="AS176" i="19"/>
  <c r="AS100" i="19"/>
  <c r="AS187" i="19"/>
  <c r="AS135" i="19"/>
  <c r="AS74" i="19"/>
  <c r="AS202" i="19"/>
  <c r="AS60" i="19"/>
  <c r="AS219" i="19"/>
  <c r="AS203" i="19"/>
  <c r="AS85" i="19"/>
  <c r="AS78" i="19"/>
  <c r="AS120" i="19"/>
  <c r="AS75" i="19"/>
  <c r="AS208" i="19"/>
  <c r="AS58" i="19"/>
  <c r="AS196" i="19"/>
  <c r="AS185" i="19"/>
  <c r="AS222" i="19"/>
  <c r="AS200" i="19"/>
  <c r="AS192" i="19"/>
  <c r="AS108" i="19"/>
  <c r="AS77" i="19"/>
  <c r="AS131" i="19"/>
  <c r="AS155" i="19"/>
  <c r="AS115" i="19"/>
  <c r="AS158" i="19"/>
  <c r="AS163" i="19"/>
  <c r="AS133" i="19"/>
  <c r="AS59" i="19"/>
  <c r="AS63" i="19"/>
  <c r="AS140" i="19"/>
  <c r="AS147" i="19"/>
  <c r="AS190" i="19"/>
  <c r="AS88" i="19"/>
  <c r="AS53" i="19"/>
  <c r="AS153" i="19"/>
  <c r="AS112" i="19"/>
  <c r="AS146" i="19"/>
  <c r="AS64" i="19"/>
  <c r="X3" i="19"/>
  <c r="Z3" i="19" s="1"/>
  <c r="AA3" i="19"/>
  <c r="AB3" i="19" s="1"/>
  <c r="W3" i="19"/>
  <c r="U3" i="19"/>
  <c r="T3" i="19"/>
  <c r="O3" i="19"/>
  <c r="P3" i="19"/>
  <c r="Q3" i="19" s="1"/>
  <c r="K3" i="19" a="1"/>
  <c r="K3" i="19" s="1"/>
  <c r="L3" i="19" s="1"/>
  <c r="N3" i="19"/>
  <c r="A3" i="19"/>
  <c r="AR3" i="19" l="1"/>
  <c r="AQ3" i="19"/>
  <c r="Y3" i="19"/>
  <c r="AF28" i="19"/>
  <c r="AF26" i="19"/>
  <c r="AP26" i="19" s="1"/>
  <c r="AF25" i="19"/>
  <c r="AP25" i="19" s="1"/>
  <c r="AF34" i="19"/>
  <c r="AP34" i="19" s="1"/>
  <c r="AF24" i="19"/>
  <c r="AF39" i="19"/>
  <c r="AP39" i="19" s="1"/>
  <c r="AF17" i="19"/>
  <c r="AP17" i="19" s="1"/>
  <c r="AF43" i="19"/>
  <c r="AP43" i="19" s="1"/>
  <c r="AF42" i="19"/>
  <c r="AP42" i="19" s="1"/>
  <c r="AF22" i="19"/>
  <c r="AP22" i="19" s="1"/>
  <c r="AF41" i="19"/>
  <c r="AP41" i="19" s="1"/>
  <c r="AF21" i="19"/>
  <c r="AP21" i="19" s="1"/>
  <c r="AF30" i="19"/>
  <c r="AP30" i="19" s="1"/>
  <c r="M3" i="19" a="1"/>
  <c r="M3" i="19" s="1"/>
  <c r="F3" i="19" s="1"/>
  <c r="AF45" i="19"/>
  <c r="AP45" i="19" s="1"/>
  <c r="AF5" i="19"/>
  <c r="AF4" i="19"/>
  <c r="AF51" i="19"/>
  <c r="AP51" i="19" s="1"/>
  <c r="AF11" i="19"/>
  <c r="AP11" i="19" s="1"/>
  <c r="AF46" i="19"/>
  <c r="AF48" i="19"/>
  <c r="AF8" i="19"/>
  <c r="AP8" i="19" s="1"/>
  <c r="AF47" i="19"/>
  <c r="AP47" i="19" s="1"/>
  <c r="AF7" i="19"/>
  <c r="AP7" i="19" s="1"/>
  <c r="R3" i="19" a="1"/>
  <c r="R3" i="19" s="1"/>
  <c r="AF52" i="19"/>
  <c r="AP52" i="19" s="1"/>
  <c r="AF12" i="19"/>
  <c r="AP12" i="19" s="1"/>
  <c r="AF10" i="19"/>
  <c r="AF49" i="19"/>
  <c r="AP49" i="19" s="1"/>
  <c r="AF9" i="19"/>
  <c r="AP9" i="19" s="1"/>
  <c r="AF13" i="19"/>
  <c r="AP13" i="19" s="1"/>
  <c r="AS22" i="19"/>
  <c r="V3" i="19"/>
  <c r="AP28" i="19" l="1"/>
  <c r="AI28" i="19"/>
  <c r="AP5" i="19"/>
  <c r="AI5" i="19"/>
  <c r="AP24" i="19"/>
  <c r="AI24" i="19"/>
  <c r="AP4" i="19"/>
  <c r="AI4" i="19"/>
  <c r="AI46" i="19"/>
  <c r="AP46" i="19"/>
  <c r="AP10" i="19"/>
  <c r="AI10" i="19"/>
  <c r="AS10" i="19" s="1"/>
  <c r="AP48" i="19"/>
  <c r="AI48" i="19"/>
  <c r="AE3" i="19" a="1"/>
  <c r="AE3" i="19" s="1"/>
  <c r="AO3" i="19" s="1"/>
  <c r="AF44" i="19"/>
  <c r="AP44" i="19" s="1"/>
  <c r="AF23" i="19"/>
  <c r="AF29" i="19"/>
  <c r="AP29" i="19" s="1"/>
  <c r="AF31" i="19"/>
  <c r="AP31" i="19" s="1"/>
  <c r="AF36" i="19"/>
  <c r="AP36" i="19" s="1"/>
  <c r="AF3" i="19"/>
  <c r="AF32" i="19"/>
  <c r="AP32" i="19" s="1"/>
  <c r="AF20" i="19"/>
  <c r="AF40" i="19"/>
  <c r="AP40" i="19" s="1"/>
  <c r="AF37" i="19"/>
  <c r="AP37" i="19" s="1"/>
  <c r="AF27" i="19"/>
  <c r="AF6" i="19"/>
  <c r="AF18" i="19"/>
  <c r="AP18" i="19" s="1"/>
  <c r="AF38" i="19"/>
  <c r="AP38" i="19" s="1"/>
  <c r="AF50" i="19"/>
  <c r="AF33" i="19"/>
  <c r="AP33" i="19" s="1"/>
  <c r="AF15" i="19"/>
  <c r="AP15" i="19" s="1"/>
  <c r="AF35" i="19"/>
  <c r="AP35" i="19" s="1"/>
  <c r="AF19" i="19"/>
  <c r="AF16" i="19"/>
  <c r="AF14" i="19"/>
  <c r="AS46" i="19"/>
  <c r="AS32" i="19"/>
  <c r="AS24" i="19"/>
  <c r="AS45" i="19"/>
  <c r="AS35" i="19"/>
  <c r="AS34" i="19"/>
  <c r="AS38" i="19"/>
  <c r="AS21" i="19"/>
  <c r="AS5" i="19"/>
  <c r="AS30" i="19"/>
  <c r="AS51" i="19"/>
  <c r="AS42" i="19"/>
  <c r="AS52" i="19"/>
  <c r="AS39" i="19"/>
  <c r="AS7" i="19"/>
  <c r="AS11" i="19"/>
  <c r="AS33" i="19"/>
  <c r="AS49" i="19"/>
  <c r="AS26" i="19"/>
  <c r="AS29" i="19"/>
  <c r="AS43" i="19"/>
  <c r="AS13" i="19"/>
  <c r="AS31" i="19"/>
  <c r="AS40" i="19"/>
  <c r="AS28" i="19" l="1"/>
  <c r="AS48" i="19"/>
  <c r="AP16" i="19"/>
  <c r="AI16" i="19"/>
  <c r="AP50" i="19"/>
  <c r="AI50" i="19"/>
  <c r="AP27" i="19"/>
  <c r="AI27" i="19"/>
  <c r="AS23" i="19"/>
  <c r="AP23" i="19"/>
  <c r="AP14" i="19"/>
  <c r="AI14" i="19"/>
  <c r="AP6" i="19"/>
  <c r="AI6" i="19"/>
  <c r="AP20" i="19"/>
  <c r="AI20" i="19"/>
  <c r="AP19" i="19"/>
  <c r="AI19" i="19"/>
  <c r="AP3" i="19"/>
  <c r="AI3" i="19"/>
  <c r="AS9" i="19"/>
  <c r="AS41" i="19"/>
  <c r="AO32" i="19"/>
  <c r="AO27" i="19"/>
  <c r="AO50" i="19"/>
  <c r="AO20" i="19"/>
  <c r="AO41" i="19"/>
  <c r="AO17" i="19"/>
  <c r="AO7" i="19"/>
  <c r="AO14" i="19"/>
  <c r="AO40" i="19"/>
  <c r="AO45" i="19"/>
  <c r="AO39" i="19"/>
  <c r="AO12" i="19"/>
  <c r="AO31" i="19"/>
  <c r="AO44" i="19"/>
  <c r="AO25" i="19"/>
  <c r="AO6" i="19"/>
  <c r="AO15" i="19"/>
  <c r="AO42" i="19"/>
  <c r="AO22" i="19"/>
  <c r="AO18" i="19"/>
  <c r="AO21" i="19"/>
  <c r="AO49" i="19"/>
  <c r="AO13" i="19"/>
  <c r="AO5" i="19"/>
  <c r="AO37" i="19"/>
  <c r="AO36" i="19"/>
  <c r="AO33" i="19"/>
  <c r="AO16" i="19"/>
  <c r="AO23" i="19"/>
  <c r="AO38" i="19"/>
  <c r="AO47" i="19"/>
  <c r="AO48" i="19"/>
  <c r="AO9" i="19"/>
  <c r="AO51" i="19"/>
  <c r="AO11" i="19"/>
  <c r="AO52" i="19"/>
  <c r="AO43" i="19"/>
  <c r="AS37" i="19"/>
  <c r="AS18" i="19"/>
  <c r="AS12" i="19"/>
  <c r="AS47" i="19"/>
  <c r="AS8" i="19"/>
  <c r="AS15" i="19"/>
  <c r="AS4" i="19"/>
  <c r="AS25" i="19"/>
  <c r="AS19" i="19" l="1"/>
  <c r="AS6" i="19"/>
  <c r="AS27" i="19"/>
  <c r="AS20" i="19"/>
  <c r="AS14" i="19"/>
  <c r="AS3" i="19"/>
  <c r="AS50" i="19"/>
  <c r="AS17" i="19"/>
  <c r="AS44" i="19"/>
  <c r="AS16" i="19"/>
  <c r="AS36"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<sst xmlns="http://schemas.openxmlformats.org/spreadsheetml/2006/main" count="5022" uniqueCount="1128">
  <si>
    <t>LN</t>
  </si>
  <si>
    <t>Meta</t>
  </si>
  <si>
    <t>NoLNresected</t>
  </si>
  <si>
    <t>NoLNinvolved</t>
  </si>
  <si>
    <t>Histo</t>
  </si>
  <si>
    <t>HistoType</t>
  </si>
  <si>
    <t>VI</t>
  </si>
  <si>
    <t>NoFociVIFTC</t>
  </si>
  <si>
    <t>CI</t>
  </si>
  <si>
    <t>m-ETE</t>
  </si>
  <si>
    <t>gETE</t>
  </si>
  <si>
    <t>MutationType</t>
  </si>
  <si>
    <t>M</t>
  </si>
  <si>
    <t>TCGA-4C-A93U</t>
  </si>
  <si>
    <t>M0</t>
  </si>
  <si>
    <t>N1b</t>
  </si>
  <si>
    <t>T4a</t>
  </si>
  <si>
    <t>Papillary</t>
  </si>
  <si>
    <t>Indeterminate</t>
  </si>
  <si>
    <t>No</t>
  </si>
  <si>
    <t>MX</t>
  </si>
  <si>
    <t>N0</t>
  </si>
  <si>
    <t>T2</t>
  </si>
  <si>
    <t>3.5cm</t>
  </si>
  <si>
    <t>Absent</t>
  </si>
  <si>
    <t>negative</t>
  </si>
  <si>
    <t>Margins uninvolved by carcinoma</t>
  </si>
  <si>
    <t>M1</t>
  </si>
  <si>
    <t>Follicular</t>
  </si>
  <si>
    <t>2.8cm</t>
  </si>
  <si>
    <t>Present</t>
  </si>
  <si>
    <t>follicular variant</t>
  </si>
  <si>
    <t>1.3cm</t>
  </si>
  <si>
    <t>N1a</t>
  </si>
  <si>
    <t>T3</t>
  </si>
  <si>
    <t>tall cell variant</t>
  </si>
  <si>
    <t>2.4cm</t>
  </si>
  <si>
    <t>2.5cm</t>
  </si>
  <si>
    <t>Not identified</t>
  </si>
  <si>
    <t>positive</t>
  </si>
  <si>
    <t>T1</t>
  </si>
  <si>
    <t>Nx</t>
  </si>
  <si>
    <t>Papillary carcinoma, follicular variant</t>
  </si>
  <si>
    <t>Negative</t>
  </si>
  <si>
    <t>T1b</t>
  </si>
  <si>
    <t>Not Identified</t>
  </si>
  <si>
    <t>classical type</t>
  </si>
  <si>
    <t>2.2cm</t>
  </si>
  <si>
    <t>present</t>
  </si>
  <si>
    <t>Free of tumor</t>
  </si>
  <si>
    <t>T1a</t>
  </si>
  <si>
    <t>papillary</t>
  </si>
  <si>
    <t>2.1cm</t>
  </si>
  <si>
    <t>Tumor is present at inked anterior margin</t>
  </si>
  <si>
    <t>Focal</t>
  </si>
  <si>
    <t>1.2cm</t>
  </si>
  <si>
    <t>Focal Invasion</t>
  </si>
  <si>
    <t>1.8cm</t>
  </si>
  <si>
    <t>TCGA-EM-A22O</t>
  </si>
  <si>
    <t>focal extent (less than 4 vessels)</t>
  </si>
  <si>
    <t>2.6cm</t>
  </si>
  <si>
    <t>Margins are uninvolved</t>
  </si>
  <si>
    <t>TCGA-FY-A40N</t>
  </si>
  <si>
    <t>1.7cm</t>
  </si>
  <si>
    <t>Extensive (4 or more vessels)</t>
  </si>
  <si>
    <t>Classical (usual)</t>
  </si>
  <si>
    <t>Present, minimal</t>
  </si>
  <si>
    <t>3.2cm</t>
  </si>
  <si>
    <t>I</t>
  </si>
  <si>
    <t>not identified</t>
  </si>
  <si>
    <t>Focal invasion</t>
  </si>
  <si>
    <t>Present, extent widely invasive</t>
  </si>
  <si>
    <t>classical variant</t>
  </si>
  <si>
    <t>3.0cm</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</si>
  <si>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</si>
  <si>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</si>
  <si>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</si>
  <si>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</si>
  <si>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</si>
  <si>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</si>
  <si>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</si>
  <si>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</si>
  <si>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</si>
  <si>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</si>
  <si>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</si>
  <si>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</si>
  <si>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</si>
  <si>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</si>
  <si>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</si>
  <si>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</si>
  <si>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</si>
  <si>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</si>
  <si>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</si>
  <si>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</si>
  <si>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</si>
  <si>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</si>
  <si>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</si>
  <si>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Papillary carcinoma</t>
  </si>
  <si>
    <t>6.5 cm</t>
  </si>
  <si>
    <t>pT2</t>
  </si>
  <si>
    <t>3.5 cm</t>
  </si>
  <si>
    <t>Yes</t>
  </si>
  <si>
    <t>NX</t>
  </si>
  <si>
    <t>2.8 cm</t>
  </si>
  <si>
    <t>HRAS codon 61 mutation</t>
  </si>
  <si>
    <t>pT1</t>
  </si>
  <si>
    <t>pN0</t>
  </si>
  <si>
    <t>Mx</t>
  </si>
  <si>
    <t>1.3 cm</t>
  </si>
  <si>
    <t>pT3</t>
  </si>
  <si>
    <t>pN1a</t>
  </si>
  <si>
    <t>6.0 cm</t>
  </si>
  <si>
    <t>2.4 cm</t>
  </si>
  <si>
    <t>pNX</t>
  </si>
  <si>
    <t>Papillary Thyroid Carcinoma</t>
  </si>
  <si>
    <t>2.5 cm</t>
  </si>
  <si>
    <t>0.7 cm</t>
  </si>
  <si>
    <t>Papillary carcinoma, encapsulated follicular variant</t>
  </si>
  <si>
    <t>Tall cell variant</t>
  </si>
  <si>
    <t>3 cm</t>
  </si>
  <si>
    <t>1.0 cm</t>
  </si>
  <si>
    <t>pT1b</t>
  </si>
  <si>
    <t>1.5 cm</t>
  </si>
  <si>
    <t>papillary thyroid carcinoma</t>
  </si>
  <si>
    <t>3.2 cm</t>
  </si>
  <si>
    <t>3.1 cm</t>
  </si>
  <si>
    <t>Not mentioned</t>
  </si>
  <si>
    <t>Not applicable</t>
  </si>
  <si>
    <t>Papillary carcinoma, classical type</t>
  </si>
  <si>
    <t>2.2 cm</t>
  </si>
  <si>
    <t>Partially surrounded</t>
  </si>
  <si>
    <t>3.0 cm</t>
  </si>
  <si>
    <t>0.6 cm</t>
  </si>
  <si>
    <t>None Identified</t>
  </si>
  <si>
    <t>0.8cm</t>
  </si>
  <si>
    <t>0.8 cm</t>
  </si>
  <si>
    <t>2.1 cm</t>
  </si>
  <si>
    <t>Invades: perithyroidal fibroadipose tissue</t>
  </si>
  <si>
    <t>2.0 cm</t>
  </si>
  <si>
    <t>1.2 cm</t>
  </si>
  <si>
    <t>2 cm</t>
  </si>
  <si>
    <t>0.5 cm</t>
  </si>
  <si>
    <t>Papillary thyroid carcinoma</t>
  </si>
  <si>
    <t>1.8 cm</t>
  </si>
  <si>
    <t>1 cm</t>
  </si>
  <si>
    <t>pN1 b</t>
  </si>
  <si>
    <t>Papillary carcinoma, classical (usual)</t>
  </si>
  <si>
    <t>Left paratracheal</t>
  </si>
  <si>
    <t>Present, extent minimal</t>
  </si>
  <si>
    <t>Minimal</t>
  </si>
  <si>
    <t>4.0 cm</t>
  </si>
  <si>
    <t>pN1b</t>
  </si>
  <si>
    <t>1.7 cm</t>
  </si>
  <si>
    <t>Multifocal</t>
  </si>
  <si>
    <t>Papillary carcinoma, Classical (usual)</t>
  </si>
  <si>
    <t>Present: Focal (less than 4 vessels)</t>
  </si>
  <si>
    <t>Level VI (pretracheal, paratracheal and prelaryngeal/Delphian)</t>
  </si>
  <si>
    <t>pT4a</t>
  </si>
  <si>
    <t>Cannot be assessed</t>
  </si>
  <si>
    <t>GROUND TRUTH</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</si>
  <si>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</si>
  <si>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</si>
  <si>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</si>
  <si>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</si>
  <si>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</si>
  <si>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</si>
  <si>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</si>
  <si>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</si>
  <si>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</si>
  <si>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</si>
  <si>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</si>
  <si>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</si>
  <si>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</si>
  <si>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</si>
  <si>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</si>
  <si>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</si>
  <si>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</si>
  <si>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</si>
  <si>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</si>
  <si>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0.6cm</t>
  </si>
  <si>
    <t>Follicular variant</t>
  </si>
  <si>
    <t>Invades: peri-thyroid fibroadipose tissue</t>
  </si>
  <si>
    <t>Multiple</t>
  </si>
  <si>
    <t>None</t>
  </si>
  <si>
    <t>2.6 cm</t>
  </si>
  <si>
    <t>3.6 cm</t>
  </si>
  <si>
    <t>0.3 cm</t>
  </si>
  <si>
    <t>4.4cm</t>
  </si>
  <si>
    <t>Margins involved by carcinoma</t>
  </si>
  <si>
    <t>4.4 cm</t>
  </si>
  <si>
    <t>Not answered</t>
  </si>
  <si>
    <t>No capsular invasion is seen</t>
  </si>
  <si>
    <t>Identified</t>
  </si>
  <si>
    <t>Central Compartment</t>
  </si>
  <si>
    <t>Follicular Variant</t>
  </si>
  <si>
    <t>N1</t>
  </si>
  <si>
    <t>Left Lobe</t>
  </si>
  <si>
    <t>Uninvolved</t>
  </si>
  <si>
    <t>1 mm</t>
  </si>
  <si>
    <t>Positive</t>
  </si>
  <si>
    <t>Margins(s) involved by carcinoma</t>
  </si>
  <si>
    <t>1.4 cm</t>
  </si>
  <si>
    <t>Not mentioned in the provided clinical note</t>
  </si>
  <si>
    <t>T4</t>
  </si>
  <si>
    <t>Level VI (pretracheal, paratracheal, and prelaryngeal/Delphian)</t>
  </si>
  <si>
    <t>pMx</t>
  </si>
  <si>
    <t>Two foci</t>
  </si>
  <si>
    <t>5.5 cm</t>
  </si>
  <si>
    <t>Uninvolved by carcinoma</t>
  </si>
  <si>
    <t>Conventional Type</t>
  </si>
  <si>
    <t>Classical</t>
  </si>
  <si>
    <t>Right lobe</t>
  </si>
  <si>
    <t>Encapsulated follicular variant</t>
  </si>
  <si>
    <t>Partial encapsulated</t>
  </si>
  <si>
    <t>Classical type</t>
  </si>
  <si>
    <t>left paratracheal</t>
  </si>
  <si>
    <t>BRAFV600E mutation</t>
  </si>
  <si>
    <t>3.2 CM</t>
  </si>
  <si>
    <t>5.0 CM</t>
  </si>
  <si>
    <t>3.4 cm</t>
  </si>
  <si>
    <t>4.5 cm</t>
  </si>
  <si>
    <t>RET/PTC1 rearrangement</t>
  </si>
  <si>
    <t>5.0 cm</t>
  </si>
  <si>
    <t>Extensive</t>
  </si>
  <si>
    <t>Multiple foci</t>
  </si>
  <si>
    <t>NRAS codon 61 mutation</t>
  </si>
  <si>
    <t>3.3 cm</t>
  </si>
  <si>
    <t>Isthmus</t>
  </si>
  <si>
    <t>2.3 cm</t>
  </si>
  <si>
    <t>No capsular invasion</t>
  </si>
  <si>
    <t>BRAF p.V600E</t>
  </si>
  <si>
    <t>3.8 cm</t>
  </si>
  <si>
    <t>5 mm</t>
  </si>
  <si>
    <t>2.9 cm</t>
  </si>
  <si>
    <t>Focally positive anterior margin (A9, 10); &lt;1mm to posterior margin (A18)</t>
  </si>
  <si>
    <t>4.2 cm</t>
  </si>
  <si>
    <t>Present, multifocal</t>
  </si>
  <si>
    <t>Focus suspicious for extra thyroidal involvement of adipose tissue</t>
  </si>
  <si>
    <t>Negative but close to black inked posterior (&lt;1 mm)</t>
  </si>
  <si>
    <t>7mm</t>
  </si>
  <si>
    <t>2.8 x 1.9 x 1.7 cm</t>
  </si>
  <si>
    <t>not encapsulated</t>
  </si>
  <si>
    <t>present (A1, A3)</t>
  </si>
  <si>
    <t>No definite extrathyroidal extension is noted</t>
  </si>
  <si>
    <t>1.1 cm</t>
  </si>
  <si>
    <t>5 cm</t>
  </si>
  <si>
    <t>Focal lymphovascular invasion is Identified</t>
  </si>
  <si>
    <t>Foci of tumor-capsule Invasion are noted</t>
  </si>
  <si>
    <t>Invades perithyroid fibroadipose tissue</t>
  </si>
  <si>
    <t>For the largest tumor focus</t>
  </si>
  <si>
    <t>Tumor is present at the inked anterior margin</t>
  </si>
  <si>
    <t>Extensive Invasion</t>
  </si>
  <si>
    <t>0.2cm</t>
  </si>
  <si>
    <t>0.3cm</t>
  </si>
  <si>
    <t>No definite vascular invasion Is noted</t>
  </si>
  <si>
    <t>Invades:perithyroidal soft tissue</t>
  </si>
  <si>
    <t>No identified</t>
  </si>
  <si>
    <t>No definite capsular invasion is noted</t>
  </si>
  <si>
    <t>4.9 cm</t>
  </si>
  <si>
    <t>0.55 cm</t>
  </si>
  <si>
    <t>4 cm</t>
  </si>
  <si>
    <t>1.1cm</t>
  </si>
  <si>
    <t>Left neck level six and seven</t>
  </si>
  <si>
    <t>0.9 cm</t>
  </si>
  <si>
    <t>Tumor is noted focally at the cauterized margin</t>
  </si>
  <si>
    <t>0.9cm</t>
  </si>
  <si>
    <t>Invades: perithyroid fibroadipose tissue</t>
  </si>
  <si>
    <t>Areas suggestive but not diagnostic</t>
  </si>
  <si>
    <t>Invades the extrathyroidal fibroadipose tissue</t>
  </si>
  <si>
    <t>None identified</t>
  </si>
  <si>
    <t>Invades:perithyroidal adipose tissue and parathyroid gland</t>
  </si>
  <si>
    <t>Positive for tumor</t>
  </si>
  <si>
    <t>Invades: parathyroid fibroadipose tissue</t>
  </si>
  <si>
    <t>Tumor is present at the anterior margin.</t>
  </si>
  <si>
    <t>5.2 cm</t>
  </si>
  <si>
    <t>Invades:peri-thyroid fibroadipose tissue</t>
  </si>
  <si>
    <t>Invades:perithyroidal fibroadipose tissue</t>
  </si>
  <si>
    <t>Delphian nodes, Right para-tracheal lymph node, Pre-tracheal tissue midline</t>
  </si>
  <si>
    <t>Invades:fibroadipose tissue</t>
  </si>
  <si>
    <t>Focal extrathyroidal extension into the fibroadipose tissue of papillary microcarcinoma (left lobe, 0.8 cm)</t>
  </si>
  <si>
    <t>Invades:Perithyroidal adipose tissue</t>
  </si>
  <si>
    <t>Tumor is present focally at the inked posterior margin</t>
  </si>
  <si>
    <t>1.8 x 1.2 cm</t>
  </si>
  <si>
    <t>2.1 x 1.9 cm</t>
  </si>
  <si>
    <t>2.5x2x1cm</t>
  </si>
  <si>
    <t>Bilateral, level VI</t>
  </si>
  <si>
    <t>Tumor abut resection margin</t>
  </si>
  <si>
    <t>Present, extending into skeletal muscle</t>
  </si>
  <si>
    <t>Present, extending into fibroadipose tissue</t>
  </si>
  <si>
    <t>favor into fibrous tissue</t>
  </si>
  <si>
    <t>3.7 cm</t>
  </si>
  <si>
    <t>pNO</t>
  </si>
  <si>
    <t>Present- extent minimal</t>
  </si>
  <si>
    <t>PN0</t>
  </si>
  <si>
    <t>2.0cm</t>
  </si>
  <si>
    <t>5.4cm</t>
  </si>
  <si>
    <t>2.3cm</t>
  </si>
  <si>
    <t>9.6cm</t>
  </si>
  <si>
    <t>2.9cm</t>
  </si>
  <si>
    <t>4.0cm</t>
  </si>
  <si>
    <t>5.0cm</t>
  </si>
  <si>
    <t>1.4cm</t>
  </si>
  <si>
    <t>1.9cm</t>
  </si>
  <si>
    <t>pNx</t>
  </si>
  <si>
    <t>with tall cell features</t>
  </si>
  <si>
    <t>N1A</t>
  </si>
  <si>
    <t>9.4 cm</t>
  </si>
  <si>
    <t>Right paratracheal level 6</t>
  </si>
  <si>
    <t>Right paratracheal nodes, level 6</t>
  </si>
  <si>
    <t>Partially encapsulated</t>
  </si>
  <si>
    <t>Negative (R0)</t>
  </si>
  <si>
    <t>Focal capsular invasion</t>
  </si>
  <si>
    <t>Negative for neoplasm</t>
  </si>
  <si>
    <t>Present, widely invaded</t>
  </si>
  <si>
    <t>Less than 4 vessels</t>
  </si>
  <si>
    <t>3.5 mm</t>
  </si>
  <si>
    <t>Extremely close, less than 0.5 mm</t>
  </si>
  <si>
    <t>2.7 cm</t>
  </si>
  <si>
    <t>Not definitively identified</t>
  </si>
  <si>
    <t>Focally present at the inked resection margins</t>
  </si>
  <si>
    <t>Classical (usual), Follicular variant</t>
  </si>
  <si>
    <t>8.2 cm</t>
  </si>
  <si>
    <t>Present (to soft tissue, minimal extent)</t>
  </si>
  <si>
    <t>Totally encapsulated</t>
  </si>
  <si>
    <t>TCGA-BJ-A0Z9</t>
  </si>
  <si>
    <t>TCGA-BJ-A0ZA</t>
  </si>
  <si>
    <t>TCGA-BJ-A0ZC</t>
  </si>
  <si>
    <t>TCGA-BJ-A0ZH</t>
  </si>
  <si>
    <t>TCGA-BJ-A0ZJ</t>
  </si>
  <si>
    <t>TCGA-BJ-A18Y</t>
  </si>
  <si>
    <t>TCGA-BJ-A18Z</t>
  </si>
  <si>
    <t>TCGA-BJ-A191</t>
  </si>
  <si>
    <t>TCGA-BJ-A192</t>
  </si>
  <si>
    <t>TCGA-BJ-A28R</t>
  </si>
  <si>
    <t>TCGA-BJ-A28S</t>
  </si>
  <si>
    <t>TCGA-BJ-A28T</t>
  </si>
  <si>
    <t>TCGA-BJ-A28V</t>
  </si>
  <si>
    <t>TCGA-BJ-A28X</t>
  </si>
  <si>
    <t>TCGA-BJ-A28Z</t>
  </si>
  <si>
    <t>TCGA-BJ-A290</t>
  </si>
  <si>
    <t>TCGA-BJ-A291</t>
  </si>
  <si>
    <t>TCGA-BJ-A2N7</t>
  </si>
  <si>
    <t>TCGA-BJ-A2N8</t>
  </si>
  <si>
    <t>TCGA-BJ-A2N9</t>
  </si>
  <si>
    <t>TCGA-BJ-A2NA</t>
  </si>
  <si>
    <t>TCGA-BJ-A2P4</t>
  </si>
  <si>
    <t>TCGA-BJ-A3EZ</t>
  </si>
  <si>
    <t>TCGA-BJ-A3F0</t>
  </si>
  <si>
    <t>TCGA-BJ-A3PR</t>
  </si>
  <si>
    <t>TCGA-BJ-A3PT</t>
  </si>
  <si>
    <t>TCGA-BJ-A3PU</t>
  </si>
  <si>
    <t>TCGA-BJ-A45D</t>
  </si>
  <si>
    <t>TCGA-BJ-A45E</t>
  </si>
  <si>
    <t>TCGA-BJ-A45G</t>
  </si>
  <si>
    <t>TCGA-BJ-A45H</t>
  </si>
  <si>
    <t>TCGA-BJ-A45I</t>
  </si>
  <si>
    <t>TCGA-BJ-A45J</t>
  </si>
  <si>
    <t>TCGA-BJ-A45K</t>
  </si>
  <si>
    <t>TCGA-BJ-A4O8</t>
  </si>
  <si>
    <t>TCGA-BJ-A4O9</t>
  </si>
  <si>
    <t>TCGA-DE-A0Y2</t>
  </si>
  <si>
    <t>TCGA-DE-A2OL</t>
  </si>
  <si>
    <t>TCGA-DE-A3KN</t>
  </si>
  <si>
    <t>TCGA-DE-A4M9</t>
  </si>
  <si>
    <t>TCGA-DE-A4MA</t>
  </si>
  <si>
    <t>TCGA-DE-A4MC</t>
  </si>
  <si>
    <t>TCGA-DE-A4MD</t>
  </si>
  <si>
    <t>TCGA-DE-A69J</t>
  </si>
  <si>
    <t>TCGA-DJ-A13L</t>
  </si>
  <si>
    <t>TCGA-DJ-A13M</t>
  </si>
  <si>
    <t>TCGA-DJ-A13O</t>
  </si>
  <si>
    <t>TCGA-DJ-A13R</t>
  </si>
  <si>
    <t>TCGA-DJ-A13S</t>
  </si>
  <si>
    <t>TCGA-DJ-A13T</t>
  </si>
  <si>
    <t>TCGA-DJ-A13U</t>
  </si>
  <si>
    <t>TCGA-DJ-A13V</t>
  </si>
  <si>
    <t>TCGA-DJ-A13W</t>
  </si>
  <si>
    <t>TCGA-DJ-A13X</t>
  </si>
  <si>
    <t>TCGA-DJ-A1QG</t>
  </si>
  <si>
    <t>TCGA-DJ-A1QH</t>
  </si>
  <si>
    <t>TCGA-DJ-A1QL</t>
  </si>
  <si>
    <t>TCGA-DJ-A1QM</t>
  </si>
  <si>
    <t>TCGA-DJ-A1QN</t>
  </si>
  <si>
    <t>TCGA-DJ-A1QO</t>
  </si>
  <si>
    <t>TCGA-DJ-A1QQ</t>
  </si>
  <si>
    <t>TCGA-DJ-A2PN</t>
  </si>
  <si>
    <t>TCGA-DJ-A2PP</t>
  </si>
  <si>
    <t>TCGA-DJ-A2PQ</t>
  </si>
  <si>
    <t>TCGA-DJ-A2PR</t>
  </si>
  <si>
    <t>TCGA-DJ-A2PS</t>
  </si>
  <si>
    <t>TCGA-DJ-A2PV</t>
  </si>
  <si>
    <t>TCGA-DJ-A2PW</t>
  </si>
  <si>
    <t>TCGA-DJ-A2PX</t>
  </si>
  <si>
    <t>TCGA-DJ-A2PY</t>
  </si>
  <si>
    <t>TCGA-DJ-A2PZ</t>
  </si>
  <si>
    <t>TCGA-DJ-A2Q0</t>
  </si>
  <si>
    <t>TCGA-DJ-A2Q1</t>
  </si>
  <si>
    <t>TCGA-DJ-A2Q2</t>
  </si>
  <si>
    <t>TCGA-DJ-A2Q3</t>
  </si>
  <si>
    <t>TCGA-DJ-A2Q5</t>
  </si>
  <si>
    <t>TCGA-DJ-A2Q6</t>
  </si>
  <si>
    <t>TCGA-DJ-A2Q7</t>
  </si>
  <si>
    <t>TCGA-DJ-A2Q8</t>
  </si>
  <si>
    <t>TCGA-DJ-A2QA</t>
  </si>
  <si>
    <t>TCGA-DJ-A2QB</t>
  </si>
  <si>
    <t>TCGA-DJ-A2QC</t>
  </si>
  <si>
    <t>TCGA-DJ-A3UK</t>
  </si>
  <si>
    <t>TCGA-DJ-A3UM</t>
  </si>
  <si>
    <t>TCGA-DJ-A3UN</t>
  </si>
  <si>
    <t>TCGA-DJ-A3UO</t>
  </si>
  <si>
    <t>TCGA-DJ-A3UQ</t>
  </si>
  <si>
    <t>TCGA-DJ-A3UR</t>
  </si>
  <si>
    <t>TCGA-DJ-A3US</t>
  </si>
  <si>
    <t>TCGA-DJ-A3UT</t>
  </si>
  <si>
    <t>TCGA-DJ-A3UU</t>
  </si>
  <si>
    <t>TCGA-DJ-A3UV</t>
  </si>
  <si>
    <t>TCGA-DJ-A3UX</t>
  </si>
  <si>
    <t>TCGA-DJ-A3UY</t>
  </si>
  <si>
    <t>TCGA-DJ-A3UZ</t>
  </si>
  <si>
    <t>TCGA-DJ-A3V2</t>
  </si>
  <si>
    <t>TCGA-DJ-A3V3</t>
  </si>
  <si>
    <t>TCGA-DJ-A3V5</t>
  </si>
  <si>
    <t>TCGA-DJ-A3V6</t>
  </si>
  <si>
    <t>TCGA-DJ-A3V8</t>
  </si>
  <si>
    <t>TCGA-DJ-A3V9</t>
  </si>
  <si>
    <t>TCGA-DJ-A3VB</t>
  </si>
  <si>
    <t>TCGA-DJ-A3VD</t>
  </si>
  <si>
    <t>TCGA-DJ-A3VE</t>
  </si>
  <si>
    <t>TCGA-DJ-A3VF</t>
  </si>
  <si>
    <t>TCGA-DJ-A3VG</t>
  </si>
  <si>
    <t>TCGA-DJ-A3VJ</t>
  </si>
  <si>
    <t>TCGA-DJ-A3VK</t>
  </si>
  <si>
    <t>TCGA-DJ-A3VL</t>
  </si>
  <si>
    <t>TCGA-DJ-A3VM</t>
  </si>
  <si>
    <t>TCGA-DJ-A4UL</t>
  </si>
  <si>
    <t>TCGA-DJ-A4UQ</t>
  </si>
  <si>
    <t>TCGA-DJ-A4UW</t>
  </si>
  <si>
    <t>TCGA-DJ-A4V0</t>
  </si>
  <si>
    <t>TCGA-DJ-A4V2</t>
  </si>
  <si>
    <t>TCGA-DJ-A4V4</t>
  </si>
  <si>
    <t>TCGA-DJ-A4V5</t>
  </si>
  <si>
    <t>TCGA-DO-A1K0</t>
  </si>
  <si>
    <t>TCGA-E3-A3DZ</t>
  </si>
  <si>
    <t>TCGA-E3-A3E3</t>
  </si>
  <si>
    <t>TCGA-E8-A242</t>
  </si>
  <si>
    <t>TCGA-E8-A2JQ</t>
  </si>
  <si>
    <t>TCGA-E8-A419</t>
  </si>
  <si>
    <t>TCGA-E8-A432</t>
  </si>
  <si>
    <t>TCGA-EL-A3D5</t>
  </si>
  <si>
    <t>TCGA-EL-A3GQ</t>
  </si>
  <si>
    <t>TCGA-EL-A3N2</t>
  </si>
  <si>
    <t>TCGA-EL-A4K0</t>
  </si>
  <si>
    <t>TCGA-EL-A4K1</t>
  </si>
  <si>
    <t>TCGA-EL-A4K2</t>
  </si>
  <si>
    <t>TCGA-EL-A4K4</t>
  </si>
  <si>
    <t>TCGA-EL-A4K9</t>
  </si>
  <si>
    <t>TCGA-EL-A4KD</t>
  </si>
  <si>
    <t>TCGA-EL-A4KG</t>
  </si>
  <si>
    <t>TCGA-EL-A4KH</t>
  </si>
  <si>
    <t>TCGA-EL-A4KI</t>
  </si>
  <si>
    <t>TCGA-EM-A1CU</t>
  </si>
  <si>
    <t>TCGA-EM-A1CV</t>
  </si>
  <si>
    <t>TCGA-EM-A1CW</t>
  </si>
  <si>
    <t>TCGA-EM-A1YA</t>
  </si>
  <si>
    <t>TCGA-EM-A1YB</t>
  </si>
  <si>
    <t>TCGA-EM-A22I</t>
  </si>
  <si>
    <t>TCGA-EM-A22J</t>
  </si>
  <si>
    <t>TCGA-EM-A22K</t>
  </si>
  <si>
    <t>TCGA-EM-A22L</t>
  </si>
  <si>
    <t>TCGA-EM-A22M</t>
  </si>
  <si>
    <t>TCGA-EM-A22N</t>
  </si>
  <si>
    <t>TCGA-EM-A22P</t>
  </si>
  <si>
    <t>TCGA-EM-A22Q</t>
  </si>
  <si>
    <t>TCGA-EM-A2CJ</t>
  </si>
  <si>
    <t>TCGA-EM-A2CK</t>
  </si>
  <si>
    <t>TCGA-EM-A2CL</t>
  </si>
  <si>
    <t>TCGA-EM-A2CM</t>
  </si>
  <si>
    <t>TCGA-EM-A2CO</t>
  </si>
  <si>
    <t>TCGA-EM-A2CP</t>
  </si>
  <si>
    <t>TCGA-EM-A2CQ</t>
  </si>
  <si>
    <t>TCGA-EM-A2CS</t>
  </si>
  <si>
    <t>TCGA-EM-A2CT</t>
  </si>
  <si>
    <t>TCGA-EM-A2CU</t>
  </si>
  <si>
    <t>TCGA-EM-A2OV</t>
  </si>
  <si>
    <t>TCGA-EM-A2OW</t>
  </si>
  <si>
    <t>TCGA-EM-A2OX</t>
  </si>
  <si>
    <t>TCGA-EM-A2OY</t>
  </si>
  <si>
    <t>TCGA-EM-A2OZ</t>
  </si>
  <si>
    <t>TCGA-EM-A2P0</t>
  </si>
  <si>
    <t>TCGA-EM-A2P1</t>
  </si>
  <si>
    <t>TCGA-EM-A2P2</t>
  </si>
  <si>
    <t>TCGA-EM-A2P3</t>
  </si>
  <si>
    <t>TCGA-EM-A3AI</t>
  </si>
  <si>
    <t>TCGA-EM-A3AJ</t>
  </si>
  <si>
    <t>TCGA-EM-A3AK</t>
  </si>
  <si>
    <t>TCGA-EM-A3AL</t>
  </si>
  <si>
    <t>TCGA-ET-A25L</t>
  </si>
  <si>
    <t>TCGA-ET-A25M</t>
  </si>
  <si>
    <t>TCGA-ET-A25R</t>
  </si>
  <si>
    <t>TCGA-ET-A2MY</t>
  </si>
  <si>
    <t>TCGA-ET-A2MZ</t>
  </si>
  <si>
    <t>TCGA-ET-A2N0</t>
  </si>
  <si>
    <t>TCGA-ET-A2N1</t>
  </si>
  <si>
    <t>TCGA-ET-A3BO</t>
  </si>
  <si>
    <t>TCGA-ET-A3BS</t>
  </si>
  <si>
    <t>TCGA-ET-A3BW</t>
  </si>
  <si>
    <t>TCGA-ET-A3BX</t>
  </si>
  <si>
    <t>TCGA-ET-A3DT</t>
  </si>
  <si>
    <t>TCGA-ET-A40P</t>
  </si>
  <si>
    <t>TCGA-ET-A40Q</t>
  </si>
  <si>
    <t>TCGA-ET-A40R</t>
  </si>
  <si>
    <t>TCGA-ET-A40S</t>
  </si>
  <si>
    <t>TCGA-ET-A40T</t>
  </si>
  <si>
    <t>TCGA-ET-A4KQ</t>
  </si>
  <si>
    <t>TCGA-FE-A231</t>
  </si>
  <si>
    <t>TCGA-FY-A3BL</t>
  </si>
  <si>
    <t>TCGA-FY-A3I5</t>
  </si>
  <si>
    <t>TCGA-FY-A3NM</t>
  </si>
  <si>
    <t>TCGA-FY-A3NN</t>
  </si>
  <si>
    <t>TCGA-FY-A3NP</t>
  </si>
  <si>
    <t>TCGA-FY-A3ON</t>
  </si>
  <si>
    <t>TCGA-FY-A3R7</t>
  </si>
  <si>
    <t>TCGA-FY-A3R8</t>
  </si>
  <si>
    <t>TCGA-FY-A3R9</t>
  </si>
  <si>
    <t>TCGA-FY-A3RA</t>
  </si>
  <si>
    <t>TCGA-FY-A3TY</t>
  </si>
  <si>
    <t>TCGA-FY-A3W9</t>
  </si>
  <si>
    <t>TCGA-FY-A3WA</t>
  </si>
  <si>
    <t>TCGA-FY-A3YR</t>
  </si>
  <si>
    <t>TCGA-FY-A40M</t>
  </si>
  <si>
    <t>TCGA-FY-A4B0</t>
  </si>
  <si>
    <t>TCGA-FY-A4B3</t>
  </si>
  <si>
    <t>TCGA-FY-A76V</t>
  </si>
  <si>
    <t>TCGA-GE-A2C6</t>
  </si>
  <si>
    <t>TCGA-H2-A26U</t>
  </si>
  <si>
    <t>TCGA-H2-A2K9</t>
  </si>
  <si>
    <t>TCGA-H2-A3RI</t>
  </si>
  <si>
    <t>TCGA-H2-A421</t>
  </si>
  <si>
    <t>TCGA-H2-A422</t>
  </si>
  <si>
    <t>TCGA-IM-A41Y</t>
  </si>
  <si>
    <t>TCGA-IM-A41Z</t>
  </si>
  <si>
    <t>TCGA-IM-A420</t>
  </si>
  <si>
    <t>TCGA-J8-A3NZ</t>
  </si>
  <si>
    <t>TCGA-J8-A3O1</t>
  </si>
  <si>
    <t>TCGA-J8-A3O2</t>
  </si>
  <si>
    <t>TCGA-J8-A3YE</t>
  </si>
  <si>
    <t>TCGA-J8-A3YH</t>
  </si>
  <si>
    <t>TCGA-MK-A4N6</t>
  </si>
  <si>
    <t>TCGA-MK-A84Z</t>
  </si>
  <si>
    <t>TCGA-E8-A413</t>
  </si>
  <si>
    <t>TCGA-E8-A414</t>
  </si>
  <si>
    <t>TCGA-E8-A415</t>
  </si>
  <si>
    <t>TCGA-E8-A416</t>
  </si>
  <si>
    <t>TCGA-E8-A433</t>
  </si>
  <si>
    <t>TCGA-E8-A434</t>
  </si>
  <si>
    <t>TCGA-E8-A436</t>
  </si>
  <si>
    <t>TCGA-E8-A437</t>
  </si>
  <si>
    <t>TCGA-E8-A438</t>
  </si>
  <si>
    <t>TCGA-E8-A44K</t>
  </si>
  <si>
    <t>TCGA-E8-A44M</t>
  </si>
  <si>
    <t>TCGA-EL-A4K6</t>
  </si>
  <si>
    <t>TCGA-EM-A3AN</t>
  </si>
  <si>
    <t>TCGA-EM-A3AO</t>
  </si>
  <si>
    <t>TCGA-EM-A3AP</t>
  </si>
  <si>
    <t>TCGA-EM-A3AQ</t>
  </si>
  <si>
    <t>TCGA-EM-A3AR</t>
  </si>
  <si>
    <t>TCGA-EM-A3FJ</t>
  </si>
  <si>
    <t>TCGA-EM-A3FK</t>
  </si>
  <si>
    <t>TCGA-EM-A3FL</t>
  </si>
  <si>
    <t>TCGA-EM-A3FM</t>
  </si>
  <si>
    <t>TCGA-EM-A3FN</t>
  </si>
  <si>
    <t>TCGA-EM-A3FO</t>
  </si>
  <si>
    <t>TCGA-EM-A3FP</t>
  </si>
  <si>
    <t>TCGA-EM-A3FQ</t>
  </si>
  <si>
    <t>TCGA-EM-A3FR</t>
  </si>
  <si>
    <t>TCGA-EM-A3O3</t>
  </si>
  <si>
    <t>TCGA-EM-A3O6</t>
  </si>
  <si>
    <t>TCGA-EM-A3O7</t>
  </si>
  <si>
    <t>TCGA-EM-A3O8</t>
  </si>
  <si>
    <t>TCGA-EM-A3O9</t>
  </si>
  <si>
    <t>TCGA-EM-A3OA</t>
  </si>
  <si>
    <t>TCGA-EM-A3OB</t>
  </si>
  <si>
    <t>TCGA-EM-A3ST</t>
  </si>
  <si>
    <t>TCGA-EM-A3SU</t>
  </si>
  <si>
    <t>TCGA-EM-A3SX</t>
  </si>
  <si>
    <t>TCGA-EM-A3SY</t>
  </si>
  <si>
    <t>TCGA-EM-A3SZ</t>
  </si>
  <si>
    <t>TCGA-EM-A4FH</t>
  </si>
  <si>
    <t>TCGA-EM-A4FK</t>
  </si>
  <si>
    <t>TCGA-EM-A4FM</t>
  </si>
  <si>
    <t>TCGA-EM-A4FN</t>
  </si>
  <si>
    <t>TCGA-EM-A4FO</t>
  </si>
  <si>
    <t>TCGA-EM-A4FQ</t>
  </si>
  <si>
    <t>TCGA-EM-A4FR</t>
  </si>
  <si>
    <t>TCGA-EM-A4FV</t>
  </si>
  <si>
    <t>TCGA-EM-A4G1</t>
  </si>
  <si>
    <t>TCGA-FY-A2QD</t>
  </si>
  <si>
    <t>TCGA-IM-A4EB</t>
  </si>
  <si>
    <t>TCGA-KS-A4I1</t>
  </si>
  <si>
    <t>TCGA-KS-A4I3</t>
  </si>
  <si>
    <t>TCGA-KS-A4I5</t>
  </si>
  <si>
    <t>TCGA-KS-A4I7</t>
  </si>
  <si>
    <t>TCGA-KS-A4IC</t>
  </si>
  <si>
    <t>TCGA-KS-A4ID</t>
  </si>
  <si>
    <t>TCGA-L6-A4EP</t>
  </si>
  <si>
    <t>TCGA-L6-A4EQ</t>
  </si>
  <si>
    <t>TCGA-L6-A4ET</t>
  </si>
  <si>
    <t>TCGA-L6-A4EU</t>
  </si>
  <si>
    <t>TCGA-MK-A4N7</t>
  </si>
  <si>
    <t>TCGA-MK-A4N9</t>
  </si>
  <si>
    <t>0.28 cm</t>
  </si>
  <si>
    <t>Papillary Carcinoma</t>
  </si>
  <si>
    <t>DRAF mutation</t>
  </si>
  <si>
    <t>papillary carcinoma</t>
  </si>
  <si>
    <t>Tumor Is close to anterior margin (&lt; 1 mm)</t>
  </si>
  <si>
    <t>invades: extrathyroidal fibroadipose tissue</t>
  </si>
  <si>
    <t>Tumor is noted very close less than 0.2 mm from the inked margin</t>
  </si>
  <si>
    <t>Tumor is at the posterior margin</t>
  </si>
  <si>
    <t>Focal invasion for the classical type</t>
  </si>
  <si>
    <t>Tumor Is present less than 0.5 mm from surgical margin</t>
  </si>
  <si>
    <t>Invades:extrathyroidal fibrous tissue, Focal</t>
  </si>
  <si>
    <t>Tumor is noted focally at the inked anterior margin</t>
  </si>
  <si>
    <t>Invades: focally into peril-thyroid fibroadipose tissue</t>
  </si>
  <si>
    <t>Tumor is present at inked and cauterized posterior margin</t>
  </si>
  <si>
    <t>Present, Minimal</t>
  </si>
  <si>
    <t>Oncocytic or oxyphilic variant</t>
  </si>
  <si>
    <t>Follicular variant, microcarcinoma (occult, small or microscopic) variant</t>
  </si>
  <si>
    <t>Poorly differentiated thyroid carcinomas, including insular carcinoma</t>
  </si>
  <si>
    <t>Papillary carcinoma; classical (usual)</t>
  </si>
  <si>
    <t>with hobnail cell change</t>
  </si>
  <si>
    <t>Minimal extrathyroidal extension into left inferior pole parathyroid gland</t>
  </si>
  <si>
    <t>Involved by invasive carcinoma (posterior surgical margin)</t>
  </si>
  <si>
    <t>Involved by invasive carcinoma (deep margin)</t>
  </si>
  <si>
    <t>Papillary carcinoma, classical</t>
  </si>
  <si>
    <t>Present, minimal extent</t>
  </si>
  <si>
    <t>Minimal, extending into perithyroidal adipose tissue</t>
  </si>
  <si>
    <t>pNb</t>
  </si>
  <si>
    <t>Focally Present</t>
  </si>
  <si>
    <t>Level 6</t>
  </si>
  <si>
    <t>Papillary carcinoma, columnar cell variant</t>
  </si>
  <si>
    <t>Multiple foci of capsular invasion are identified</t>
  </si>
  <si>
    <t>Carcinoma is &lt;0.1 CM from the margin</t>
  </si>
  <si>
    <t>Not specified</t>
  </si>
  <si>
    <t>Oncocytic/Warthin-Like Variant</t>
  </si>
  <si>
    <t>BRAF codon 600 mutation</t>
  </si>
  <si>
    <t>Papillary carcinoma tall cell variant</t>
  </si>
  <si>
    <t>2.4 x 2.2 x 1.3 cm</t>
  </si>
  <si>
    <t>papillary carcinoma of thyroid</t>
  </si>
  <si>
    <t>mixed follicular and papillary variants</t>
  </si>
  <si>
    <t>carcinoma focally abuts the black inked posterior margin (C5), remaining margins negative for definite tumor</t>
  </si>
  <si>
    <t>A6, 12, 18</t>
  </si>
  <si>
    <t>1a</t>
  </si>
  <si>
    <t>focally to 1 mm of the anterior and posterior margins of the right superior pole</t>
  </si>
  <si>
    <t>negative but close</t>
  </si>
  <si>
    <t>Papillary carcinoma, classical type with tall cell features</t>
  </si>
  <si>
    <t>Papillary carcinoma, follicular variant with oncocytic features</t>
  </si>
  <si>
    <t>Para tracheal, Peri thyroidal</t>
  </si>
  <si>
    <t>Delphian</t>
  </si>
  <si>
    <t>1.8 cm (right lobe)</t>
  </si>
  <si>
    <t>Papillary microcarcinoma</t>
  </si>
  <si>
    <t>Very focal extra-thyroid extension Into adipose tissue by the Isthmic microcarcinoma</t>
  </si>
  <si>
    <t>Invades: extrathyroidal adipose tissue, Focal</t>
  </si>
  <si>
    <t>Papillary carcinoma, classical type with oncocytic features</t>
  </si>
  <si>
    <t>Not identified (for classical type carcinomas)</t>
  </si>
  <si>
    <t>Partially surrounded, For the largest focus</t>
  </si>
  <si>
    <t>Identified, at 3 foci of vascular invasion including a focus in the extrathyroidal tissue</t>
  </si>
  <si>
    <t>Pretracheal and superior mediastinal, Right paratracheal</t>
  </si>
  <si>
    <t>No capsular invasion in the encapsulated nodule.</t>
  </si>
  <si>
    <t>One of the microcarcinoma invades extra-thyroid fibroadipose tissue.</t>
  </si>
  <si>
    <t>Right neck level two, Right neck level three, Right neck level four, Central compartment neck</t>
  </si>
  <si>
    <t>Right paratracheal, Left paratracheal</t>
  </si>
  <si>
    <t>2.5 x 3 x 2 cm</t>
  </si>
  <si>
    <t>With Oncocytic and Follicular Components</t>
  </si>
  <si>
    <t>Papillary Thyroid Carcinoma, Conventional Type</t>
  </si>
  <si>
    <t>extending into fibroadipose tissue and abutting skeletal muscle</t>
  </si>
  <si>
    <t>Right central neck</t>
  </si>
  <si>
    <t>With higher-grade insular areas and necrosis</t>
  </si>
  <si>
    <t>Encapsulated, Locally invasive</t>
  </si>
  <si>
    <t>Papillary carcinoma, oncocytic or oxyphilic variant</t>
  </si>
  <si>
    <t>The dominant tumor is positive for HBME-1 (membranous and apical), cytokeratin 19 (membranous) and galectin-3 (cytoplasmic and focal nuclear)</t>
  </si>
  <si>
    <t>Margins: Margin(s) involved by carcinoma</t>
  </si>
  <si>
    <t>Papillary carcinoma, follicular variant, Papillary carcinoma, macrofollicular variant, Papillary carcinoma, oncocytic or oxyphilic variant</t>
  </si>
  <si>
    <t>Right and central paratracheal nodes</t>
  </si>
  <si>
    <t>focal tall cell change (&lt;5%)</t>
  </si>
  <si>
    <t>Both the dominant 1.8 cm and the second dominant 0.6 cm lesions come within 0.1 mm of the painted resection margin.</t>
  </si>
  <si>
    <t>Papillary carcinoma with focal tall cell features</t>
  </si>
  <si>
    <t>Papillary carcinoma with tall cell features</t>
  </si>
  <si>
    <t>2.5 cm (left lobe)</t>
  </si>
  <si>
    <t>Tumor extends close to resections margins. Distance of invasive carcinoma from nearest margin: less than 1.0 mm. Specify margin: Anterior and posterior.</t>
  </si>
  <si>
    <t>Left level 6</t>
  </si>
  <si>
    <t>Lateral neck</t>
  </si>
  <si>
    <t>No definitive lymphovascular invasion identified</t>
  </si>
  <si>
    <t>Focal invasion of tumor into the capsule is noted</t>
  </si>
  <si>
    <t>Negative resection margins</t>
  </si>
  <si>
    <t>Margins uninvolved by invasive carcinoma</t>
  </si>
  <si>
    <t>Classical (usual) (60%), Follicular variant (40%)</t>
  </si>
  <si>
    <t>Margin uninvolved by carcinoma (within 1 mm)</t>
  </si>
  <si>
    <t>Follicular variant of papillary thyroid microcarcinoma</t>
  </si>
  <si>
    <t>Level 2-4, Level 4</t>
  </si>
  <si>
    <t>Positive in the right lobe</t>
  </si>
  <si>
    <t>3 CM</t>
  </si>
  <si>
    <t>Negative for tumor</t>
  </si>
  <si>
    <t>Diffuse sclerosing variant</t>
  </si>
  <si>
    <t>Immunohistochemistry</t>
  </si>
  <si>
    <t>1.5 x 2.2 x 5.0 cm</t>
  </si>
  <si>
    <t>IHC</t>
  </si>
  <si>
    <t>Level VI</t>
  </si>
  <si>
    <t>Involved by tumor</t>
  </si>
  <si>
    <t>5x3x3 cm</t>
  </si>
  <si>
    <t>1x0.7x0.7 cm</t>
  </si>
  <si>
    <t>1.5x1x 1 cm</t>
  </si>
  <si>
    <t>2 x 1.5 x 1.5 cm</t>
  </si>
  <si>
    <t>6.2 cm</t>
  </si>
  <si>
    <t>Present, extent widely Invasive</t>
  </si>
  <si>
    <t>Unencapsulated</t>
  </si>
  <si>
    <t>4.2cm</t>
  </si>
  <si>
    <t>Present, extent widely invasive.</t>
  </si>
  <si>
    <t>4.5cm</t>
  </si>
  <si>
    <t>Present extent minimal</t>
  </si>
  <si>
    <t>4.7cm</t>
  </si>
  <si>
    <t>5.1cm</t>
  </si>
  <si>
    <t>N/A(unencapsulated)</t>
  </si>
  <si>
    <t>1.1 x 1.1 x 1.0 cm</t>
  </si>
  <si>
    <t>Present: Multiple foci</t>
  </si>
  <si>
    <t>Margins uninvolved by carcinoma (tumor closely approaches but is not present at inked margin)</t>
  </si>
  <si>
    <t>Right and central, neck</t>
  </si>
  <si>
    <t>left paratracheal node</t>
  </si>
  <si>
    <t>Right Paratracheal, Left paratracheal and upper mediastinal</t>
  </si>
  <si>
    <t>BRCA1 mutation</t>
  </si>
  <si>
    <t>2.5 CM</t>
  </si>
  <si>
    <t>Diffuse sclerosing variant, Tall cell variant</t>
  </si>
  <si>
    <t>Delphan lymph node</t>
  </si>
  <si>
    <t>0.7 x 0.7 x 0.7</t>
  </si>
  <si>
    <t>Lymphocyte invasion - present</t>
  </si>
  <si>
    <t>2.5x2x1cm (right) and 1.5x1x1cm (left)</t>
  </si>
  <si>
    <t>6.6 cm</t>
  </si>
  <si>
    <t>Papillary carcinoma, classical.(usual)</t>
  </si>
  <si>
    <t>Papillary carcinoma, other variant with focal Warthin-like and hobnail cell change, and cribriform-morular architecture</t>
  </si>
  <si>
    <t>Neoplasm is focally present at the inked margin in part B (slide B3)</t>
  </si>
  <si>
    <t>Superior midline, Additional superior midline, Suspicious lymph node at midline, Right central compartment</t>
  </si>
  <si>
    <t>Positive (Right Lobe)</t>
  </si>
  <si>
    <t>T1.7</t>
  </si>
  <si>
    <t>3.5cm, left lobe</t>
  </si>
  <si>
    <t>at least 6cm</t>
  </si>
  <si>
    <t>Not Applicable</t>
  </si>
  <si>
    <t>0.1 cm from margin</t>
  </si>
  <si>
    <t>follicular variant, encapsulated</t>
  </si>
  <si>
    <t>not involved (closest approach is to &lt;1 mm in block B3)</t>
  </si>
  <si>
    <t>Jugular, Right paratracheal</t>
  </si>
  <si>
    <t>Delphian, Total thyroidectomy central compartment, Right para-esophageal</t>
  </si>
  <si>
    <t>Papillary carcinoma, Follicular variant</t>
  </si>
  <si>
    <t>Unencapsulated, Non-invasive (right lobe), Unencapsulated, Locally invasive, Non-invasive (isthmus)</t>
  </si>
  <si>
    <t>Papillary carcinoma, classical (usual), Papillary carcinoma, follicular variant</t>
  </si>
  <si>
    <t>The 1.5 cm focus (slide no 2E) Is negative for Galectin-3 and is focally positive for cytokeratin 19. Few cells are positive for HBME-1 with an apical and membranous pattern.</t>
  </si>
  <si>
    <t>4.8 cm</t>
  </si>
  <si>
    <t>Calcitonin stains foci of mild reactive C-cell hyperplasia. The dominant nodule is positive for thyroglobulin and negative for calcitonin, monoclonal CEA and chromogranin.</t>
  </si>
  <si>
    <t>with focal Warthin-like areas (10%) and tall cell change (&lt;5%)</t>
  </si>
  <si>
    <t>Left lateral central compartment, Left medial central compartment</t>
  </si>
  <si>
    <t>Papillary carcinoma, classical (usual)
Papillary carcinoma, Warthin-like variant
Papillary carcinoma, other variant: with focal tall cell (&lt;10%) and hobnail cell change (&lt;20%)</t>
  </si>
  <si>
    <t>All surgical margins are free of tumor</t>
  </si>
  <si>
    <t>N/A</t>
  </si>
  <si>
    <t>R0, negative</t>
  </si>
  <si>
    <t>3.4 cm (Level 2)</t>
  </si>
  <si>
    <t>Galectin 3, CK19, Cyclin D1 (Positive), HBME1 (Negative)</t>
  </si>
  <si>
    <t>Papillary thyroid carcinoma, conventional type</t>
  </si>
  <si>
    <t>Negative for tumor (see comment)</t>
  </si>
  <si>
    <t>not mentioned</t>
  </si>
  <si>
    <t>Microcarcinoma (occult, small or microscopic) variant</t>
  </si>
  <si>
    <t>Classical (usual), Follicular variant, with focal tall cell change</t>
  </si>
  <si>
    <t>tall cell features</t>
  </si>
  <si>
    <t>Margins are free of tumor</t>
  </si>
  <si>
    <t>Conventional with Tall Cell Features</t>
  </si>
  <si>
    <t>Not identified (BRAF, NRAS61, HRAS61, KRAS12/13 and RET/PTC1 and RET/PTC3 rearrangements)</t>
  </si>
  <si>
    <t>p.V600E, c.1798T&gt;A (Right) and p.V600E, c.1799T&gt;A (Left)</t>
  </si>
  <si>
    <t>Papillary carcinoma, follicular variant, non-encapsulated</t>
  </si>
  <si>
    <t>follicular and solid types</t>
  </si>
  <si>
    <t>not present</t>
  </si>
  <si>
    <t>surgical margins free of tumor</t>
  </si>
  <si>
    <t>at least 7 cm</t>
  </si>
  <si>
    <t>invades the extrathyroidal adipose tissue</t>
  </si>
  <si>
    <t>T1.3</t>
  </si>
  <si>
    <t>2.8 cm (right lobe) and 1.5 cm (left lobe)</t>
  </si>
  <si>
    <t>papillary carcinoma, classical type</t>
  </si>
  <si>
    <t>Encapsulated, Widely invasive (left lobe), Unencapsulated, Locally invasive (right lobe)</t>
  </si>
  <si>
    <t>Metastatic papillary thyroid carcinoma, classical variant</t>
  </si>
  <si>
    <t>Present, extent widely invasive (for dominant tumor), Present, extent minimal (for second tumor)</t>
  </si>
  <si>
    <t>focal hobnail change (&lt;5% of tumor)</t>
  </si>
  <si>
    <t>Right neck, Right paratracheal, Delphian</t>
  </si>
  <si>
    <t>Follicular architecture, Oncocytic or oxyphilic cytomorphology</t>
  </si>
  <si>
    <t>with focal tall cell change (&lt;5%), with focal Warthin-like change</t>
  </si>
  <si>
    <t>Left level III, IV, and V</t>
  </si>
  <si>
    <t>Focally involved by invasive carcinoma, specifically the left inferior pole</t>
  </si>
  <si>
    <t>1 (with a 0.4 cm papillary microcarcinoma)</t>
  </si>
  <si>
    <t>Tall Cell Variant</t>
  </si>
  <si>
    <t>none</t>
  </si>
  <si>
    <t>1FS: Lymph node with fibrotic Issue , no tumor seen.</t>
  </si>
  <si>
    <t>pN1B</t>
  </si>
  <si>
    <t>Less than 45 years old</t>
  </si>
  <si>
    <t>CLASSIFICATION RESULT</t>
  </si>
  <si>
    <t>EXTRACTED INFORMATION FOR CLASSIFCATION</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</si>
  <si>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</si>
  <si>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</si>
  <si>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</si>
  <si>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</si>
  <si>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PERFORMANCE</t>
  </si>
  <si>
    <t>high</t>
  </si>
  <si>
    <t>encapsulated follicular variant</t>
  </si>
  <si>
    <t>low</t>
  </si>
  <si>
    <t>BRAF V600E</t>
  </si>
  <si>
    <t>intermediate</t>
  </si>
  <si>
    <t>oncocytic variant</t>
  </si>
  <si>
    <t>Intermediate</t>
  </si>
  <si>
    <t>BRAF mutation</t>
  </si>
  <si>
    <t>Focal (less than 4 vessels)</t>
  </si>
  <si>
    <t>Right paratracheal lymph node</t>
  </si>
  <si>
    <t>microcarcinoma</t>
  </si>
  <si>
    <t>oncocytic type</t>
  </si>
  <si>
    <t>classical</t>
  </si>
  <si>
    <t>level IV</t>
  </si>
  <si>
    <t>Present, extensive (perithyroidal fibradipose tissue)</t>
  </si>
  <si>
    <t>Papillary carcinoma, tall cell variant</t>
  </si>
  <si>
    <t>tall cell</t>
  </si>
  <si>
    <t>FISH test for RET/PTC rearrangement</t>
  </si>
  <si>
    <t>Negative for RET/PTC rearrangement</t>
  </si>
  <si>
    <t>Encapsulated</t>
  </si>
  <si>
    <t>BRAF, NRAS61, HRAS61, KRAS12/13 NOT Identified. FISH test results are negative for RET/PTC rearrangement.</t>
  </si>
  <si>
    <t>Level 4</t>
  </si>
  <si>
    <t>BRAF p.V600E mutation</t>
  </si>
  <si>
    <t>Left perithyroidal (2), Isthmic</t>
  </si>
  <si>
    <t>Angiolymphatic invasion present</t>
  </si>
  <si>
    <t>Oncocytic Variant</t>
  </si>
  <si>
    <t>Not answered (Indeterminate due to poor quality of isolated DNA)</t>
  </si>
  <si>
    <t>Conventional</t>
  </si>
  <si>
    <t>Carcinoma is 0.1 cm from Margin</t>
  </si>
  <si>
    <t>Lymph node 13</t>
  </si>
  <si>
    <t>Greatest Dimension: 1 cm</t>
  </si>
  <si>
    <t>18 mm extrathyroidal extension present and tumor focally extends to within 1 mm of resection margin</t>
  </si>
  <si>
    <t>Tall cell features</t>
  </si>
  <si>
    <t>Perithyroidal skeletal muscle</t>
  </si>
  <si>
    <t>Left Lobe of Thyroid</t>
  </si>
  <si>
    <t>BRAF V600E, NRAS61, HRAS61, KRAS12/13, FISH test for RETIPTC rearrangement</t>
  </si>
  <si>
    <t>Oncocytic variant</t>
  </si>
  <si>
    <t>Molecular studies are being performed</t>
  </si>
  <si>
    <t>Predominant follicular growth</t>
  </si>
  <si>
    <t>BRAF, NRAS61, HRAS61, KRAS12/13 and RET/PTC1 and RETIPTC3 rearrangements</t>
  </si>
  <si>
    <t>Not present</t>
  </si>
  <si>
    <t>Mutations in BRAF, NRAS61, HRAS61, KRAS12/13, and RET/PTC1, RET/PTC3 and PAX8/PPARg rearrangements NOT identified</t>
  </si>
  <si>
    <t>Conventional with focal tall cell features</t>
  </si>
  <si>
    <t>At least 7 foci</t>
  </si>
  <si>
    <t>Minimal extrathyroidal extension present</t>
  </si>
  <si>
    <t>BRAF mutation identified</t>
  </si>
  <si>
    <t>BRAF (Not specified if it's V600E or other)</t>
  </si>
  <si>
    <t>HRAS mutation</t>
  </si>
  <si>
    <t>Positive for HRAS mutation</t>
  </si>
  <si>
    <t>Right Lobe, Isthmus</t>
  </si>
  <si>
    <t>Peri-thyroid soft tissue, Skeletal muscle</t>
  </si>
  <si>
    <t>Perithyroidal fibradipose tissue, Skeletal muscle</t>
  </si>
  <si>
    <t>B. NO (tumoral-) CAPSULAR OR TRUE ANGIOLYMPHATIC INVASION (see comment)</t>
  </si>
  <si>
    <t>pT1a</t>
  </si>
  <si>
    <t>Tall cell</t>
  </si>
  <si>
    <t>p.V600E, c.099T&gt;A</t>
  </si>
  <si>
    <t>Six of fourteen lymph nodes</t>
  </si>
  <si>
    <t>Conventional, Infiltrative</t>
  </si>
  <si>
    <t>Capsular invasion is absent and vascular invasion is not identified</t>
  </si>
  <si>
    <t>Minimal extrathyroidal extension is present</t>
  </si>
  <si>
    <t>Left perithyroidal</t>
  </si>
  <si>
    <t>BRAF (p.V600E, C,1799T&gt;A)</t>
  </si>
  <si>
    <t>Level 6, left cervical</t>
  </si>
  <si>
    <t>Superior thyroid pole</t>
  </si>
  <si>
    <t>4.5 cm x 2.5 cm x 2.0 cm</t>
  </si>
  <si>
    <t>focal extension into perithyroidal soft tissues (C4)</t>
  </si>
  <si>
    <t>n/a</t>
  </si>
  <si>
    <t>Tumor given to tumor procurement foundation.</t>
  </si>
  <si>
    <t>Papillary thyroid carcinoma, usual type, with focal oncocytic cytoplasmic features</t>
  </si>
  <si>
    <t>Not specified in the provided text</t>
  </si>
  <si>
    <t>Right neck level 3</t>
  </si>
  <si>
    <t>right neck level 2B, central compartment right neck, right modified neck dissection (2, 3, 4)</t>
  </si>
  <si>
    <t>focal extracapsular extension identified (specimen E)</t>
  </si>
  <si>
    <t>carcinoma &lt;0.1 cm from the black inked posterior and blue inked anterior resection margins</t>
  </si>
  <si>
    <t>2.5 cm (right upper pole) and 1.7 cm (right lower pole)</t>
  </si>
  <si>
    <t>&lt; 0.1 cm</t>
  </si>
  <si>
    <t>tall cell variant, microcarcinoma</t>
  </si>
  <si>
    <t>Well differentiated</t>
  </si>
  <si>
    <t>classical, tall cell</t>
  </si>
  <si>
    <t>Left para tracheal</t>
  </si>
  <si>
    <t>single focus in small vessel</t>
  </si>
  <si>
    <t>Delphian, Right paratracheal, Central compartment, Left paratracheal</t>
  </si>
  <si>
    <t>1.2 cm (Paratracheal), 0.8 cm, 0.5 cm (Peri thyroidal)</t>
  </si>
  <si>
    <t>Well differentiated, Not Identified, Not identified, Not Identified, Not Identified, Not Identified, Not Identified</t>
  </si>
  <si>
    <t>classical, follicular variant, microcarcinomas</t>
  </si>
  <si>
    <t>Delphian, left paratrachea</t>
  </si>
  <si>
    <t>1cm</t>
  </si>
  <si>
    <t>extensive extension into peri-thyroidal fibroadipose tissue and skeletal muscle</t>
  </si>
  <si>
    <t>Microcarcinoma</t>
  </si>
  <si>
    <t>classical, microcarcinoma</t>
  </si>
  <si>
    <t>3 cm (left lobe and isthmus), 1.2 cm (right lobe), 0.4 cm (microcarcinoma)</t>
  </si>
  <si>
    <t>perithyroidal adipose tissue, focal</t>
  </si>
  <si>
    <t>1 (main) + 1 (separate papillary microcarcinoma)</t>
  </si>
  <si>
    <t>Left tracheo-esophageal groove and pre-tracheal dissection</t>
  </si>
  <si>
    <t>1 (right lobe) + 1 (left lobe)</t>
  </si>
  <si>
    <t>lnvades: extrathyroidal adipose tissue, focal</t>
  </si>
  <si>
    <t>Right paratracheal, Right superior mediastinal</t>
  </si>
  <si>
    <t>Multicentric papillary carcinoma</t>
  </si>
  <si>
    <t>classical, tall cell, microcarcinoma</t>
  </si>
  <si>
    <t>1.1 cm (for classical type), 0.3 cm (tall cell), 0.25 and 0.35 cm (microcarcinoma)</t>
  </si>
  <si>
    <t>Extensive invasion of tumor capsule by the classical type</t>
  </si>
  <si>
    <t>Pretracheal, Left paratracheal</t>
  </si>
  <si>
    <t>4.6 cm (Right lobe)</t>
  </si>
  <si>
    <t>Hurthle cell neoplasm</t>
  </si>
  <si>
    <t>Right tracheo-esophageal grove and pre-tracheal lymph node, Right neck nodes levels three and four</t>
  </si>
  <si>
    <t>12 (Right tracheo-esophageal grove and pre-tracheal lymph node), 27 (Right neck nodes levels three and four)</t>
  </si>
  <si>
    <t>6 (Right tracheo-esophageal grove and pre-tracheal lymph node), 5 (Right neck nodes levels three and four)</t>
  </si>
  <si>
    <t>1.3cm (Right tracheo-esophageal grove and pre-tracheal lymph node), 1.2cm (Right neck nodes levels three and four)</t>
  </si>
  <si>
    <t>Right tracheo-esophageal grove and pre-tracheal lymph node: Extranodal extension is Identified, Right neck nodes levels three and four: Extranodal extension is not Identified</t>
  </si>
  <si>
    <t>Perinodal (extracapsular)</t>
  </si>
  <si>
    <t>Invades:perithyroidal soft tissue and focally skeletal muscle</t>
  </si>
  <si>
    <t>Delphian, Left tracheal, Left low jugular</t>
  </si>
  <si>
    <t>level 2, level 3, level four and five-B</t>
  </si>
  <si>
    <t>2 classical type and 6 microcarcinomas</t>
  </si>
  <si>
    <t>fibroadipose tissue</t>
  </si>
  <si>
    <t>Right lobe, posterior superior aspect and lower lobe</t>
  </si>
  <si>
    <t>Infiltrative</t>
  </si>
  <si>
    <t>Level 2, Level 3, Level 4, Level 5</t>
  </si>
  <si>
    <t>12, 9, 13, 3</t>
  </si>
  <si>
    <t>1, 1, 1</t>
  </si>
  <si>
    <t>0.5 cm, 0.15 cm, 2 cm</t>
  </si>
  <si>
    <t>Follicular variant with oncocytic features, Multiple microcarcinomas</t>
  </si>
  <si>
    <t>The tumor foci range from 0.15 cm up to 1.6 cm</t>
  </si>
  <si>
    <t>Classical type with tall cell features</t>
  </si>
  <si>
    <t>2 (with multiple foci)</t>
  </si>
  <si>
    <t>Right paratracheal tissue, Right level three and four, Left neck level three and four</t>
  </si>
  <si>
    <t>Pretracheal tissue, left paratracheal tissue, left superior mediastinal tissue, right paratracheal tissue</t>
  </si>
  <si>
    <t>Microcarcinoma with focal tall cell and columnar cell features</t>
  </si>
  <si>
    <t>Perithyroidal</t>
  </si>
  <si>
    <t>perithyroidal adipose tissue and parathyroid gland</t>
  </si>
  <si>
    <t>classical and microcarcinomas (4)</t>
  </si>
  <si>
    <t>Perithyroidal (left side)</t>
  </si>
  <si>
    <t>2 (multicentricity present)</t>
  </si>
  <si>
    <t>Delphian lymph node</t>
  </si>
  <si>
    <t>parathyroid fibroadipose tissue</t>
  </si>
  <si>
    <t>paratracheal, superior mediastinal, lateral to the right RLN, levels 3 and 4 in neck</t>
  </si>
  <si>
    <t>Classical, Microcarcinoma</t>
  </si>
  <si>
    <t>0.5cm</t>
  </si>
  <si>
    <t>Pre-laryngeal level six, Level three and four</t>
  </si>
  <si>
    <t>0.7cm</t>
  </si>
  <si>
    <t>Papillary carcinoma, diffuse sclerosing variant</t>
  </si>
  <si>
    <t>left lobe, 0.8 cm</t>
  </si>
  <si>
    <t>Oncocytic features</t>
  </si>
  <si>
    <t>Pretracheal, Delphian</t>
  </si>
  <si>
    <t>Tumor is present at the inked and cauterized margin</t>
  </si>
  <si>
    <t>level 5A, level 5-B, level 4, levels 2-A and level 3, right level 2-B, right paratracheal, left paratracheal</t>
  </si>
  <si>
    <t>diffuse sclerosing</t>
  </si>
  <si>
    <t>Right paratracheal, Left neck dissection level 3, Left neck dissection level 4, Delphian</t>
  </si>
  <si>
    <t>classical and microcarcinoma types</t>
  </si>
  <si>
    <t>0.9 cm (for right lobe nodule)</t>
  </si>
  <si>
    <t>4.1 cm x 3.2 cm x 1.0 cm</t>
  </si>
  <si>
    <t>Invades: perithyroidal tissue</t>
  </si>
  <si>
    <t>Level 2, 3, 4</t>
  </si>
  <si>
    <t>Left lobe, level not mentioned</t>
  </si>
  <si>
    <t>3/18/2011</t>
  </si>
  <si>
    <t>Right lobe, level and location not mentioned</t>
  </si>
  <si>
    <t>Yes, perithyroidal fibradipose tissue</t>
  </si>
  <si>
    <t>2.5x2x2</t>
  </si>
  <si>
    <t>Papillary thyroid carcinoma, no special type</t>
  </si>
  <si>
    <t>1 x 1 x 0.5 cm</t>
  </si>
  <si>
    <t>Level II, III, IV, Right Paratracheal Dissection</t>
  </si>
  <si>
    <t>Paratracheal Dissection, Right</t>
  </si>
  <si>
    <t>Perithyroidal fibradipose tissue, skeletal muscle</t>
  </si>
  <si>
    <t>Skeletal muscle</t>
  </si>
  <si>
    <t>Not Mentioned</t>
  </si>
  <si>
    <t>Level II, Level III, Level IV, Paratracheal region</t>
  </si>
  <si>
    <t>Extranodal extension in Level IV</t>
  </si>
  <si>
    <t>Perithyroidal fibradipose tissue</t>
  </si>
  <si>
    <t>extending into fibroadipose tissue</t>
  </si>
  <si>
    <t>Left paratracheal, Central neck</t>
  </si>
  <si>
    <t>Left paratracheal node</t>
  </si>
  <si>
    <t>Focally present, extending into fibroadipose tissue</t>
  </si>
  <si>
    <t>Negative (tumor is less than 1 mm from cauterized edge)</t>
  </si>
  <si>
    <t>Not mentioned in the provided note</t>
  </si>
  <si>
    <t>Papillary carcinoma, oncocytic variant</t>
  </si>
  <si>
    <t>Present, minimal (extension to perithyroid soft tissues)</t>
  </si>
  <si>
    <t>Papillary carcinoma, follicular variant, Papillary carcinoma, oncocytic or oxyphilic variant, Papillary carcinoma, solid variant</t>
  </si>
  <si>
    <t>left parathyroid, level 6 neck, level 2-5 left</t>
  </si>
  <si>
    <t>classical (usual), columnar cell variant, follicular variant</t>
  </si>
  <si>
    <t>Papillary carcinoma, macrofollicular variant, Follicular architecture, Classical cytomorphology</t>
  </si>
  <si>
    <t>pT1 b</t>
  </si>
  <si>
    <t>Classical (papillary)</t>
  </si>
  <si>
    <t>Papillary carcinoma, follicular variant, Papillary carcinoma, oncocytic or oxyphilic variant</t>
  </si>
  <si>
    <t>Oncocytic or oxyphilic cytomorphology</t>
  </si>
  <si>
    <t>angioinvasive and widely invasive classical variant with focal dedifferentiation (5%) and tall cell change (10%)</t>
  </si>
  <si>
    <t>Present, focal extent (less than 4 vessels)</t>
  </si>
  <si>
    <t>mediastinal nodes zone VI, right neck level II, III, IV and unspecified site</t>
  </si>
  <si>
    <t>classical (papillary) architecture, classical cytomorphology</t>
  </si>
  <si>
    <t>right jugular, right posterior triangle, right level 5A</t>
  </si>
  <si>
    <t>left level 2, left level 6</t>
  </si>
  <si>
    <t>Angioinvasive poorly differentiated thyroid carcinoma</t>
  </si>
  <si>
    <t>TTF1 and CK</t>
  </si>
  <si>
    <t>Apical node right posterior triangle, neck, right posterior triangle, neck, left neck, site not specified, right paratracheal</t>
  </si>
  <si>
    <t>Diffuse sclerosing architecture</t>
  </si>
  <si>
    <t>6.3cm</t>
  </si>
  <si>
    <t>Left lower neck, Left neck level 6, Left tracheal esophageal gutter</t>
  </si>
  <si>
    <t>level 6, level IIA, level IIB, level III, level IV</t>
  </si>
  <si>
    <t>Papillary carcinoma, Warthin-like variant with focal follicular growth</t>
  </si>
  <si>
    <t>Papillary carcinoma, follicular variant, Papillary carcinoma, solid variant, Papillary carcinoma, other variant: trabecular Pet</t>
  </si>
  <si>
    <t>Classical cytomorphology</t>
  </si>
  <si>
    <t>Left central compartment, Right central compartment, Level VI (pretracheal, paratracheal and prelaryngeal/Delphian)</t>
  </si>
  <si>
    <t>Papillary carcinoma, follicular variant (for dominant tumor), Papillary carcinoma, classical (usual) (for second tumor)</t>
  </si>
  <si>
    <t>Classical cytomorphology (for both tumors)</t>
  </si>
  <si>
    <t>4.1cm (for dominant tumor), 0.9cm (for second tumor)</t>
  </si>
  <si>
    <t>Not identified (for both tumors)</t>
  </si>
  <si>
    <t>Margins involved by carcinoma (for second tumor), Margins uninvolved by carcinoma (for dominant tumor)</t>
  </si>
  <si>
    <t>Left jugulodigastric, Left paratracheal</t>
  </si>
  <si>
    <t>Classical cytomorphology, Follicular architecture</t>
  </si>
  <si>
    <t>right neck level II, right neck level III, right neck level IV, central compartment, right lateral central right compartment</t>
  </si>
  <si>
    <t>Metastatic papillary thyroid carcinoma, Multifocal papillary carcinoma</t>
  </si>
  <si>
    <t>classical (usual), follicular variant, microcarcinoma (occult, small or microscopic) variant</t>
  </si>
  <si>
    <t>classical (usual), follicular variant, microcarcinoma (occult, small or microscopic) variant, oncocytic follicular variant</t>
  </si>
  <si>
    <t>Left side, Level VI (pretracheal, paratracheal and Prelaryngeal/Delphian)</t>
  </si>
  <si>
    <t>2 (dominant and second tumor)</t>
  </si>
  <si>
    <t>Right jugular, apex level 5</t>
  </si>
  <si>
    <t>left paratracheal, left neck level four</t>
  </si>
  <si>
    <t>papillary carcinoma, classical (usual)</t>
  </si>
  <si>
    <t>Classical variant papillary, Follicular variant papillary</t>
  </si>
  <si>
    <t>usual, classical, follicular</t>
  </si>
  <si>
    <t>cytokeratin 19 shows regional membranous positivity</t>
  </si>
  <si>
    <t>Angioinvasive classical variant papillary carcinoma, follicular variant papillary carcinoma</t>
  </si>
  <si>
    <t>classical (usual), follicular</t>
  </si>
  <si>
    <t>Follicular architecture, Classical cytomorphology</t>
  </si>
  <si>
    <t>Right upper posterior triangle, Right lower posterior triangle, Right jugular chain, Pretracheal, Right paratracheal, Isthmic, Left inferior</t>
  </si>
  <si>
    <t>Metastatic papillary, thyroid carcinoma</t>
  </si>
  <si>
    <t>Classical (usual), cribriform-morular</t>
  </si>
  <si>
    <t>There is no definitive surgical margin Involvement by tumor, however, the tumor comes within less than 0.1 mm of the painted resection margin in numerous locations.</t>
  </si>
  <si>
    <t>Indeterminate (left lobe), Present, extent widely invasive (right lobe, isthmus)</t>
  </si>
  <si>
    <t>Margins uninvolved by carcinoma (left lobe, dominant tumor), Distance of invasive carcinoma to closest margin: 0.4mm (right lobe, isthmus)</t>
  </si>
  <si>
    <t>Papillary carcinoma, follicular variant, Papillary carcinoma, microcarcinoma (occult, small or microscopic) variant</t>
  </si>
  <si>
    <t>Calcitonin stains focal mild reactive C-cell hyperplasia.</t>
  </si>
  <si>
    <t>Rt paratracheal nodes, left paratracheal node</t>
  </si>
  <si>
    <t>Right para-tracheal nodes, Right perithyroidal, Isthmic</t>
  </si>
  <si>
    <t>Right paratracheal Lymph Node at Thymus, Left level 2, Left level 3, Right level 2B, Right level 2,3,4</t>
  </si>
  <si>
    <t>Isthmus, Central compartment</t>
  </si>
  <si>
    <t>Papillary carcinoma, classical (usual), Papillary carcinoma, follicular variant, Papillary carcinoma, other variant with focal tall cell change (&lt;5%)</t>
  </si>
  <si>
    <t>Classical (papillary) architecture, Follicular architecture, Tall cell cytomorphology</t>
  </si>
  <si>
    <t>Right posterior triangle, Right jugular nodes, Right paratracheal nodes, Left paratracheal nodes</t>
  </si>
  <si>
    <t>Papillary carcinoma, follicular variant, Papillary carcinoma, classical (usual)</t>
  </si>
  <si>
    <t>follicular variant with oncocytic change, classical cytomorphology, tall cell cytomorphology, Warthin-like change</t>
  </si>
  <si>
    <t>3.5 cm (dominant), 2.1 cm (second)</t>
  </si>
  <si>
    <t>2 (dominant), 1 (second)</t>
  </si>
  <si>
    <t>Present, extent widely invasive (second tumor)</t>
  </si>
  <si>
    <t>Level VI (pretracheal, paratracheal and prelaryngeal/Deiphian)</t>
  </si>
  <si>
    <t>Cribriform without morules</t>
  </si>
  <si>
    <t>Left inferior pole parathyroid gland</t>
  </si>
  <si>
    <t>Right lobe, Level and Location not specified</t>
  </si>
  <si>
    <t>Tumor with minimal extrathyroidal extension. see note</t>
  </si>
  <si>
    <t>Minimal extrathyroidal extension</t>
  </si>
  <si>
    <t>Conventional type</t>
  </si>
  <si>
    <t>One (1) of four (4) lymph nodes, positive for carcinoma (tumor cells highlighted by AE1/3 immunostain).</t>
  </si>
  <si>
    <t>Present: multifocal intrathyroidal psammoma bodies.</t>
  </si>
  <si>
    <t>Tumor &gt; 4 cm, with extrathyroidal extension.</t>
  </si>
  <si>
    <t>1 (main) + 3 microcarcinomas</t>
  </si>
  <si>
    <t>Papillary carcinoma with focal solid areas</t>
  </si>
  <si>
    <t>Margins are uninvolved. Distance of invasive carcinoma from nearest margin: &lt;1mm. Specify margin: anterior and deep.</t>
  </si>
  <si>
    <t>Right side and superior central, Right anterior Level III</t>
  </si>
  <si>
    <t>uninvolved</t>
  </si>
  <si>
    <t>Level 6, periesophageal</t>
  </si>
  <si>
    <t>Papillary Carcinoma, Follicular Variant (#2)</t>
  </si>
  <si>
    <t>Classical Variant (#4)</t>
  </si>
  <si>
    <t>4.5 x 3.0 x 3.0 cm</t>
  </si>
  <si>
    <t>No Lymphovascular Space Invasion Identified</t>
  </si>
  <si>
    <t>Partially Encapsulated</t>
  </si>
  <si>
    <t>Negative for Carcinoma</t>
  </si>
  <si>
    <t>Right central neck lymph nodes</t>
  </si>
  <si>
    <t>Present, minimal (in left lobe)</t>
  </si>
  <si>
    <t>Well differentiated follicular variant</t>
  </si>
  <si>
    <t>pN1</t>
  </si>
  <si>
    <t>Papillary thyroid carcinoma, classical variant</t>
  </si>
  <si>
    <t>Present, minimal (in right lobe)</t>
  </si>
  <si>
    <t>Papillary thyroid carcinoma focally approaches to within &lt;1 mm of the cauterized soft tissue margin in the right lobe</t>
  </si>
  <si>
    <t>Perithyroidal adipose tissue and skeletal muscle</t>
  </si>
  <si>
    <t>Classical Variant</t>
  </si>
  <si>
    <t>Oncogenotyping studies</t>
  </si>
  <si>
    <t>Papillary thyroid carcinoma, follicular variant</t>
  </si>
  <si>
    <t>R1</t>
  </si>
  <si>
    <t>level 6</t>
  </si>
  <si>
    <t>3 (left lobe: 2, isthmus: 1)</t>
  </si>
  <si>
    <t>Left surgical margin positive</t>
  </si>
  <si>
    <t>5.8 x 3.5 x 1.8 cm (right lobe)</t>
  </si>
  <si>
    <t>pretracheal, central cervical</t>
  </si>
  <si>
    <t>minimal extrathyroidal extension in the right lobe</t>
  </si>
  <si>
    <t>Central cervical</t>
  </si>
  <si>
    <t>Papillary carcinoma, papillary and follicular variant</t>
  </si>
  <si>
    <t>perithyroidal and central cervical</t>
  </si>
  <si>
    <t>perithyroidal fat</t>
  </si>
  <si>
    <t>Right inferior level, Right anterior paratracheal</t>
  </si>
  <si>
    <t>6.8 cm</t>
  </si>
  <si>
    <t>RT recurrent nerve, left upper + medialstinal node paratracheal, right upper + medialstinal node paratracheal</t>
  </si>
  <si>
    <t>Level VI (pretracheal , paratracheal and prelaryngeal/Delphian)</t>
  </si>
  <si>
    <t>Perithyroid soft tissues</t>
  </si>
  <si>
    <t>Level VII, Central compartment, Left lateral jugular</t>
  </si>
  <si>
    <t>Level not specified, Lateral, Central and Cervical</t>
  </si>
  <si>
    <t>Anterior mediastinum</t>
  </si>
  <si>
    <t>Level (not specified), lateral, central and cervical</t>
  </si>
  <si>
    <t>1 (Right Lobe) + 1 (Left Lobe)</t>
  </si>
  <si>
    <t>Right Central neck contents: Level not mentioned, Positive Nodes: 4
Left Central neck contents: Level not mentioned, Positives Nodes: 3
Isthmus Perithyroidal: Level not mentioned, Positive Nodes: 1</t>
  </si>
  <si>
    <t>Intracystic</t>
  </si>
  <si>
    <t>Not mentioned in the provided notes</t>
  </si>
  <si>
    <t>Central Neck Contents</t>
  </si>
  <si>
    <t>Yes (with extranodal extension)</t>
  </si>
  <si>
    <t>Right level III, Level VI</t>
  </si>
  <si>
    <t>2 (one solid and one cystic)</t>
  </si>
  <si>
    <t>Tumor is present focally at black Inked anterior margin</t>
  </si>
  <si>
    <t>Present (extension to sternothyroid muscle or perithyroidal soft tissues)</t>
  </si>
  <si>
    <t>Posterior resection margin (inked red)</t>
  </si>
  <si>
    <t>Not mentioned in the provided text</t>
  </si>
  <si>
    <t>Right paratracheal (Part B)</t>
  </si>
  <si>
    <t>2.1 cm (right lobe)</t>
  </si>
  <si>
    <t>3 (multifocal)</t>
  </si>
  <si>
    <t>Yes, perithyroidal fibradipose tissue (right lobe)</t>
  </si>
  <si>
    <t>Follicular variant of papillary thyroid carcinoma</t>
  </si>
  <si>
    <t>3b</t>
  </si>
  <si>
    <t>1b</t>
  </si>
  <si>
    <t>0</t>
  </si>
  <si>
    <t>II</t>
  </si>
  <si>
    <t>2</t>
  </si>
  <si>
    <t>X</t>
  </si>
  <si>
    <t>3a</t>
  </si>
  <si>
    <t>4a</t>
  </si>
  <si>
    <t>III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</si>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</sst>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5"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8" applyNumberFormat="0" applyAlignment="0" applyProtection="0"/>
    <xf numFmtId="0" fontId="17" fillId="8" borderId="9" applyNumberFormat="0" applyAlignment="0" applyProtection="0"/>
    <xf numFmtId="0" fontId="18" fillId="8" borderId="8" applyNumberFormat="0" applyAlignment="0" applyProtection="0"/>
    <xf numFmtId="0" fontId="19" fillId="0" borderId="10" applyNumberFormat="0" applyFill="0" applyAlignment="0" applyProtection="0"/>
    <xf numFmtId="0" fontId="20" fillId="9" borderId="11" applyNumberFormat="0" applyAlignment="0" applyProtection="0"/>
    <xf numFmtId="0" fontId="6" fillId="0" borderId="0" applyNumberFormat="0" applyFill="0" applyBorder="0" applyAlignment="0" applyProtection="0"/>
    <xf numFmtId="0" fontId="3" fillId="10" borderId="12" applyNumberFormat="0" applyFont="0" applyAlignment="0" applyProtection="0"/>
    <xf numFmtId="0" fontId="21" fillId="0" borderId="0" applyNumberFormat="0" applyFill="0" applyBorder="0" applyAlignment="0" applyProtection="0"/>
    <xf numFmtId="0" fontId="9" fillId="0" borderId="13"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48">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164" fontId="0" fillId="0" borderId="0" xfId="5" applyNumberFormat="1" applyFont="1" applyAlignment="1">
      <alignment horizontal="center" vertical="center"/>
    </xf>
    <xf numFmtId="1" fontId="7" fillId="0" borderId="1" xfId="0" applyNumberFormat="1" applyFont="1" applyBorder="1" applyAlignment="1">
      <alignment horizontal="center" vertical="center" wrapText="1"/>
    </xf>
    <xf numFmtId="1" fontId="7" fillId="0" borderId="0" xfId="0" applyNumberFormat="1" applyFont="1" applyAlignment="1">
      <alignment horizontal="center" vertical="center" wrapText="1"/>
    </xf>
    <xf numFmtId="16" fontId="0" fillId="0" borderId="0" xfId="0" applyNumberFormat="1"/>
    <xf numFmtId="0" fontId="0" fillId="0" borderId="0" xfId="0" applyAlignment="1">
      <alignment wrapText="1"/>
    </xf>
    <xf numFmtId="0" fontId="0" fillId="0" borderId="1" xfId="0" applyBorder="1" applyAlignment="1">
      <alignment horizontal="center"/>
    </xf>
    <xf numFmtId="0" fontId="0" fillId="0" borderId="4" xfId="0" applyBorder="1" applyAlignment="1">
      <alignment horizontal="center"/>
    </xf>
    <xf numFmtId="0" fontId="0" fillId="0" borderId="14" xfId="0" applyBorder="1" applyAlignment="1">
      <alignment horizontal="center"/>
    </xf>
    <xf numFmtId="0" fontId="5" fillId="0" borderId="0" xfId="0" applyFont="1"/>
    <xf numFmtId="2" fontId="7" fillId="0" borderId="1" xfId="0" applyNumberFormat="1" applyFont="1" applyBorder="1" applyAlignment="1">
      <alignment horizontal="center" vertical="center" wrapText="1"/>
    </xf>
    <xf numFmtId="0" fontId="0" fillId="0" borderId="1" xfId="0" applyBorder="1"/>
    <xf numFmtId="2" fontId="0" fillId="0" borderId="1" xfId="0" applyNumberFormat="1" applyBorder="1"/>
    <xf numFmtId="0" fontId="5" fillId="0" borderId="1" xfId="0" applyFont="1" applyBorder="1"/>
    <xf numFmtId="0" fontId="0" fillId="0" borderId="14" xfId="0" applyBorder="1"/>
    <xf numFmtId="0" fontId="0" fillId="0" borderId="2" xfId="0" applyBorder="1" applyAlignment="1">
      <alignment horizontal="center"/>
    </xf>
    <xf numFmtId="0" fontId="0" fillId="0" borderId="0" xfId="0" applyAlignment="1">
      <alignment horizontal="left"/>
    </xf>
    <xf numFmtId="164" fontId="0" fillId="0" borderId="0" xfId="5" applyNumberFormat="1" applyFont="1"/>
    <xf numFmtId="2" fontId="0" fillId="0" borderId="0" xfId="0" applyNumberFormat="1"/>
    <xf numFmtId="0" fontId="0" fillId="0" borderId="15" xfId="0" applyBorder="1" applyAlignment="1">
      <alignment horizontal="center"/>
    </xf>
    <xf numFmtId="0" fontId="0" fillId="0" borderId="3" xfId="0" applyBorder="1" applyAlignment="1">
      <alignment horizontal="center"/>
    </xf>
    <xf numFmtId="1" fontId="7" fillId="0" borderId="14" xfId="0" applyNumberFormat="1" applyFont="1" applyBorder="1" applyAlignment="1">
      <alignment horizontal="center" vertical="center" wrapText="1"/>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0" fontId="7" fillId="2" borderId="0" xfId="0" applyFont="1" applyFill="1" applyAlignment="1">
      <alignment horizontal="center"/>
    </xf>
    <xf numFmtId="1" fontId="7" fillId="3" borderId="4" xfId="0" applyNumberFormat="1" applyFont="1" applyFill="1" applyBorder="1" applyAlignment="1">
      <alignment horizontal="center"/>
    </xf>
    <xf numFmtId="0" fontId="0" fillId="0" borderId="0" xfId="0" applyFill="1" applyAlignment="1">
      <alignment horizontal="center"/>
    </xf>
    <xf numFmtId="0" fontId="0" fillId="0" borderId="1" xfId="0" applyFill="1" applyBorder="1" applyAlignment="1">
      <alignment horizontal="center"/>
    </xf>
    <xf numFmtId="0" fontId="5" fillId="0" borderId="2" xfId="0" applyFont="1" applyFill="1" applyBorder="1" applyAlignment="1">
      <alignment horizontal="center" vertical="center"/>
    </xf>
    <xf numFmtId="0" fontId="5" fillId="0" borderId="0" xfId="0" applyFont="1" applyFill="1" applyAlignment="1">
      <alignment horizontal="center" vertical="center"/>
    </xf>
    <xf numFmtId="0" fontId="5" fillId="0" borderId="15" xfId="0" applyFont="1" applyFill="1" applyBorder="1" applyAlignment="1">
      <alignment horizontal="center" vertical="center"/>
    </xf>
    <xf numFmtId="0" fontId="5" fillId="0" borderId="16" xfId="0" applyFont="1" applyFill="1" applyBorder="1" applyAlignment="1">
      <alignment horizontal="center"/>
    </xf>
    <xf numFmtId="0" fontId="5" fillId="0" borderId="2" xfId="0" applyFont="1" applyFill="1" applyBorder="1" applyAlignment="1">
      <alignment horizontal="center"/>
    </xf>
    <xf numFmtId="0" fontId="5" fillId="0" borderId="15" xfId="0" applyFont="1" applyFill="1" applyBorder="1" applyAlignment="1">
      <alignment horizontal="center"/>
    </xf>
    <xf numFmtId="0" fontId="5" fillId="0" borderId="0" xfId="0" applyFont="1" applyFill="1" applyAlignment="1">
      <alignment horizontal="center"/>
    </xf>
    <xf numFmtId="0" fontId="5" fillId="0" borderId="4" xfId="0" applyFont="1" applyFill="1" applyBorder="1" applyAlignment="1">
      <alignment horizontal="center"/>
    </xf>
    <xf numFmtId="0" fontId="5" fillId="0" borderId="3"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14" xfId="0" applyFont="1" applyFill="1" applyBorder="1" applyAlignment="1">
      <alignment horizontal="center"/>
    </xf>
    <xf numFmtId="0" fontId="5" fillId="0" borderId="1" xfId="0" applyFont="1" applyFill="1" applyBorder="1" applyAlignment="1">
      <alignment horizontal="center"/>
    </xf>
    <xf numFmtId="0" fontId="7" fillId="0" borderId="1" xfId="0" applyFont="1" applyFill="1" applyBorder="1" applyAlignment="1">
      <alignment horizontal="center" vertic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1">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2A7DE-1A9C-46A3-8B9D-02D93EE79230}">
  <dimension ref="A1:AT300"/>
  <sheetViews>
    <sheetView tabSelected="1" zoomScale="70" zoomScaleNormal="70" workbookViewId="0">
      <pane xSplit="1" topLeftCell="AB1" activePane="topRight" state="frozen"/>
      <selection activeCell="AA47" sqref="AA47"/>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25.6640625" hidden="1" customWidth="1"/>
    <col min="12" max="12" width="23.73046875" hidden="1" customWidth="1"/>
    <col min="13" max="13" width="14.73046875" customWidth="1"/>
    <col min="14" max="14" width="98.06640625" bestFit="1" customWidth="1"/>
    <col min="15" max="15" width="53.86328125" bestFit="1" customWidth="1"/>
    <col min="16" max="16" width="79.3984375" hidden="1" customWidth="1"/>
    <col min="17" max="17" width="44.33203125" hidden="1" customWidth="1"/>
    <col min="18" max="18" width="10.9296875" customWidth="1"/>
    <col min="19" max="19" width="7.59765625" bestFit="1" customWidth="1"/>
    <col min="20" max="20" width="17.53125" bestFit="1" customWidth="1"/>
    <col min="21" max="21" width="29.86328125" customWidth="1"/>
    <col min="22" max="22" width="20.53125" customWidth="1"/>
    <col min="23" max="23" width="11.59765625" customWidth="1"/>
    <col min="24" max="24" width="50.6640625"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06640625" customWidth="1"/>
    <col min="40" max="40" width="10" customWidth="1"/>
    <col min="41" max="44" width="9.3984375" customWidth="1"/>
    <col min="45" max="45" width="9.1328125" customWidth="1"/>
  </cols>
  <sheetData>
    <row r="1" spans="1:46">
      <c r="A1" s="31" t="s">
        <v>799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2"/>
      <c r="AE1" s="29" t="s">
        <v>798</v>
      </c>
      <c r="AF1" s="30"/>
      <c r="AG1" s="30"/>
      <c r="AH1" s="30"/>
      <c r="AI1" s="30"/>
      <c r="AJ1" s="29" t="s">
        <v>159</v>
      </c>
      <c r="AK1" s="30"/>
      <c r="AL1" s="30"/>
      <c r="AM1" s="30"/>
      <c r="AN1" s="30"/>
      <c r="AO1" s="29" t="s">
        <v>804</v>
      </c>
      <c r="AP1" s="30"/>
      <c r="AQ1" s="30"/>
      <c r="AR1" s="30"/>
      <c r="AS1" s="32"/>
    </row>
    <row r="2" spans="1:46" ht="28.15">
      <c r="A2" s="3" t="s">
        <v>160</v>
      </c>
      <c r="B2" s="47" t="s">
        <v>161</v>
      </c>
      <c r="C2" s="3" t="s">
        <v>162</v>
      </c>
      <c r="D2" s="3" t="s">
        <v>163</v>
      </c>
      <c r="E2" s="3" t="s">
        <v>164</v>
      </c>
      <c r="F2" s="3" t="s">
        <v>0</v>
      </c>
      <c r="G2" s="3" t="s">
        <v>165</v>
      </c>
      <c r="H2" s="3" t="s">
        <v>1</v>
      </c>
      <c r="I2" s="3" t="s">
        <v>2</v>
      </c>
      <c r="J2" s="3" t="s">
        <v>3</v>
      </c>
      <c r="K2" s="3" t="s">
        <v>166</v>
      </c>
      <c r="L2" s="3" t="s">
        <v>802</v>
      </c>
      <c r="M2" s="17" t="s">
        <v>803</v>
      </c>
      <c r="N2" s="3" t="s">
        <v>4</v>
      </c>
      <c r="O2" s="3" t="s">
        <v>5</v>
      </c>
      <c r="P2" s="3" t="s">
        <v>167</v>
      </c>
      <c r="Q2" s="4" t="s">
        <v>800</v>
      </c>
      <c r="R2" s="17" t="s">
        <v>801</v>
      </c>
      <c r="S2" s="3" t="s">
        <v>6</v>
      </c>
      <c r="T2" s="3" t="s">
        <v>168</v>
      </c>
      <c r="U2" s="3" t="s">
        <v>7</v>
      </c>
      <c r="V2" s="4" t="s">
        <v>169</v>
      </c>
      <c r="W2" s="3" t="s">
        <v>8</v>
      </c>
      <c r="X2" s="3" t="s">
        <v>175</v>
      </c>
      <c r="Y2" s="3" t="s">
        <v>9</v>
      </c>
      <c r="Z2" s="3" t="s">
        <v>10</v>
      </c>
      <c r="AA2" s="3" t="s">
        <v>170</v>
      </c>
      <c r="AB2" s="3" t="s">
        <v>11</v>
      </c>
      <c r="AC2" s="3" t="s">
        <v>176</v>
      </c>
      <c r="AD2" s="5"/>
      <c r="AE2" s="7" t="s">
        <v>171</v>
      </c>
      <c r="AF2" s="9" t="s">
        <v>172</v>
      </c>
      <c r="AG2" s="6" t="s">
        <v>173</v>
      </c>
      <c r="AH2" s="6" t="s">
        <v>12</v>
      </c>
      <c r="AI2" s="9" t="s">
        <v>174</v>
      </c>
      <c r="AJ2" s="7" t="s">
        <v>171</v>
      </c>
      <c r="AK2" s="9" t="s">
        <v>172</v>
      </c>
      <c r="AL2" s="9" t="s">
        <v>173</v>
      </c>
      <c r="AM2" s="9" t="s">
        <v>12</v>
      </c>
      <c r="AN2" s="9" t="s">
        <v>174</v>
      </c>
      <c r="AO2" s="7" t="s">
        <v>171</v>
      </c>
      <c r="AP2" s="9" t="s">
        <v>172</v>
      </c>
      <c r="AQ2" s="9" t="s">
        <v>173</v>
      </c>
      <c r="AR2" s="9" t="s">
        <v>12</v>
      </c>
      <c r="AS2" s="28" t="s">
        <v>174</v>
      </c>
      <c r="AT2" s="10"/>
    </row>
    <row r="3" spans="1:46">
      <c r="A3" t="str">
        <f>'Model output'!A2</f>
        <v>TCGA-4C-A93U</v>
      </c>
      <c r="B3" s="33">
        <v>74</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4a</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1b</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0</v>
      </c>
      <c r="F3" t="str">
        <f t="shared" ref="F3" si="0">IF(OR(G3&lt;&gt;"",AND(J3&lt;&gt;"",ISNUMBER(J3),J3&gt;0),AND(M3&lt;&gt;"",M3&gt;0)),"positive","negative")</f>
        <v>positive</v>
      </c>
      <c r="G3"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output'!G2)),AND(ISNUMBER(SEARCH("2",'Model output'!G2)),NOT(ISNUMBER(SEARCH("1 of 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lateral</v>
      </c>
      <c r="H3" t="str">
        <f>IF('Model output'!H2="","negative",IF(OR(ISNUMBER(SEARCH("lymph node",'Model output'!H2)),ISNUMBER(SEARCH("gland",'Model output'!H2)),ISNUMBER(SEARCH("lobe",'Model output'!H2)),ISNUMBER(SEARCH("isthmus",'Model output'!H2)),ISNUMBER(SEARCH("mediastinum",'Model output'!H2)),ISNUMBER(SEARCH("Not mentioned",'Model output'!H2)), ISNUMBER(SEARCH("Not applicable",'Model output'!H2)), ISNUMBER(SEARCH("paratracheal",'Model output'!H2)),ISNUMBER(SEARCH("fibroadipose tissue",'Model output'!H2)),ISNUMBER(SEARCH("thyroid node",'Model output'!H2)),ISNUMBER(SEARCH("skeletal muscle",'Model output'!H2)),ISNUMBER(SEARCH("Extranodal extension",'Model output'!H2)),ISNUMBER(SEARCH("right",'Model output'!H2)),ISNUMBER(SEARCH("left",'Model output'!H2)),ISNUMBER(SEARCH("Not specified",'Model output'!H2))),"negative","positive"))</f>
        <v>negative</v>
      </c>
      <c r="I3">
        <f>IF(OR('Model output'!I2="",'Model output'!I2="Not answered",'Model output'!I2="Not mentioned"),"",IF(ISNUMBER('Model output'!I2),'Model output'!I2,1))</f>
        <v>2</v>
      </c>
      <c r="J3">
        <f>IF(OR('Model output'!J2="",'Model output'!J2="Not answered",'Model output'!J2="Not mentioned"),"",IF(AND(ISNUMBER('Model output'!J2),'Model output'!J2&lt;=I3),'Model output'!J2,IF(AND(ISNUMBER('Model output'!J2), 'Model output'!J2&gt;=DATE(2024,1,1)), MIN(DAY('Model output'!J2), MONTH('Model output'!J2), YEAR('Model output'!J2)), IF(ISNUMBER(SEARCH("0/",'Model output'!J2)),0,IF(ISNUMBER(SEARCH("/",'Model output'!J2)), VALUE(LEFT('Model output'!J2, SEARCH("/",'Model output'!J2)-1)),1)))))</f>
        <v>1</v>
      </c>
      <c r="K3" t="str" cm="1">
        <f t="array" ref="K3">IF(COUNT(FIND({0,1,2,3,4,5,6,7,8,9},'Model output'!K2))&gt;0,'Model output'!K2,"")</f>
        <v>0.4 cm</v>
      </c>
      <c r="L3" s="25" t="str">
        <f t="shared" ref="L3:L55" si="1">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3,"cm.","cm"), "up to", ""), "Up to", ""), "less than", ""), "Largest", ""), "largest", ""), "Level 2", ""), "Level 4", ""), "levels three and four", ""), "metastatic", ""), "deposit", ""), "tracheo-esophageal grove and", ""), "pre-tracheal", ""), "Paratracheal", ""), "Peri thyroidal", ""), "lobe", ""), "nodule", ""), "nodes", ""), "node", ""), "lymph", ""), "neck", ""), "compartment", ""), "Superior midline", ""), "superior midline", ""), "paratracheal", ""), "Additional", ""), "Suspicious", ""), "Part 2", ""), "central", ""), "right", ""), "left", ""), "Right", ""), "Left", ""), "for", ""), "the", ""), "at midline", ""), "is", ""), "x", ","), "'", ""), "[", ""), "]", ""), "(D)", ""), "(C6)", ""), "to", ","), "(", ""), ")", ""), "Not mentioned", "0"), "*", ""), "&lt;", ""), " ", "")</f>
        <v>0.4cm</v>
      </c>
      <c r="M3" cm="1">
        <f t="array" ref="M3">IF(L3="","",IF(ISNUMBER(SEARCH("cm",L3)),MAX(VALUE(SUBSTITUTE(_xlfn.FILTERXML("&lt;t&gt;&lt;s&gt;"&amp;SUBSTITUTE(L3,",","&lt;/s&gt;&lt;s&gt;")&amp;"&lt;/s&gt;&lt;/t&gt;","//s"),"cm",""))),MAX(VALUE(SUBSTITUTE(_xlfn.FILTERXML("&lt;t&gt;&lt;s&gt;"&amp;SUBSTITUTE(L3,",","&lt;/s&gt;&lt;s&gt;")&amp;"&lt;/s&gt;&lt;/t&gt;","//s"),"mm","")))/10))</f>
        <v>0.4</v>
      </c>
      <c r="N3" t="str">
        <f>IF('Model output'!L2="","",'Model output'!L2)</f>
        <v>Papillary carcinoma</v>
      </c>
      <c r="O3" t="str">
        <f>IF('Model output'!M2="","",'Model output'!M2)</f>
        <v/>
      </c>
      <c r="P3" t="str">
        <f>IF('Model output'!N2="","",'Model output'!N2)</f>
        <v>6.5 cm</v>
      </c>
      <c r="Q3" t="str">
        <f t="shared" ref="Q3:Q46" si="2">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3,"cm.","cm"), "the", ""), "The", ""), "dominant", ""), "superior", ""), "by gross examination", ""), "second",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"tall cell", ""), "largest", ""), "upper", ""), "lower", ""), "left", ""), "right", ""), "Left", ""), "Right", ""), "middle", ""), "for", ""), "up to", ","), "range from", ""), "Not mentioned", ""), "entire", ""), "and is", ""), "is", ""), "in", ""), "In", ""), "and", ","), "(", ""), ")", ""), "A", ""), "B", ""), "x", ","), ":", ""), "focus", ""), "multiple", ""), "to", ","), "/", ""), "less than", ""), "&lt;", ""), " ",""))</f>
        <v>6.5cm</v>
      </c>
      <c r="R3" cm="1">
        <f t="array" ref="R3">IF(Q3="","",IF(ISNUMBER(SEARCH("cm",Q3)),MAX(VALUE(SUBSTITUTE(_xlfn.FILTERXML("&lt;t&gt;&lt;s&gt;"&amp;SUBSTITUTE(Q3,",","&lt;/s&gt;&lt;s&gt;")&amp;"&lt;/s&gt;&lt;/t&gt;","//s"),"cm",""))),MAX(VALUE(SUBSTITUTE(_xlfn.FILTERXML("&lt;t&gt;&lt;s&gt;"&amp;SUBSTITUTE(Q3,",","&lt;/s&gt;&lt;s&gt;")&amp;"&lt;/s&gt;&lt;/t&gt;","//s"),"mm","")))/10))</f>
        <v>6.5</v>
      </c>
      <c r="S3" t="str">
        <f>IF(OR('Model output'!P2="",ISNUMBER(SEARCH("Not identified", 'Model output'!P2)),ISNUMBER(SEARCH("Absent",'Model output'!P2)),AND(ISNUMBER(SEARCH("No",'Model output'!P2)),NOT(ISNUMBER(SEARCH("diagnostic",'Model output'!P2)))),ISNUMBER(SEARCH("Negative",'Model output'!P2))),"negative","positive")</f>
        <v>positive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positive</v>
      </c>
      <c r="X3" s="16" t="str">
        <f>IF('Model output'!S2="","",'Model output'!S2)</f>
        <v>Present, extensive (perithyroidal fibradipose tissue)</v>
      </c>
      <c r="Y3" t="str">
        <f>IF(OR('Model output'!S2="",ISNUMBER(SEARCH("Absent",'Model output'!S2)),ISNUMBER(SEARCH("Not identified",'Model output'!S2)),AND(ISNUMBER(SEARCH("No",'Model output'!S2)),NOT(ISNUMBER(SEARCH("carcinoma",'Model output'!S2)))),ISNUMBER(SEARCH("negative",'Model output'!S2))),"negative",IF(Z3="positive","gETE", "positive"))</f>
        <v>gETE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positive</v>
      </c>
      <c r="AA3" t="str">
        <f>IF('Model output'!T2="","",IF('Model output'!T2="Not mentioned", "No", "Yes"))</f>
        <v/>
      </c>
      <c r="AB3" t="str">
        <f>IF(AA3&lt;&gt;"Yes","",IF(OR('Model output'!U2="",ISNUMBER(SEARCH("Not identified",'Model output'!U2))),"",'Model output'!U2))</f>
        <v/>
      </c>
      <c r="AC3" s="1" t="str">
        <f>IF(OR('Model output'!V2="", 'Model output'!V2="No", AND(ISERROR(SEARCH("Positive",'Model output'!V2)), ISNUMBER(SEARCH("Negative",'Model output'!V2))), AND(ISNUMBER(SEARCH("Uninvolved",'Model output'!V2)),NOT(ISNUMBER(SEARCH("margins involved",'Model output'!V2)))), ISNUMBER(SEARCH("None",'Model output'!V2)), ISNUMBER(SEARCH("Free",'Model output'!V2)), ISNUMBER(SEARCH("1 mm",'Model output'!V2)), ISNUMBER(SEARCH("0.1 CM",'Model output'!V2)), ISNUMBER(SEARCH("less than 0.2 mm",'Model output'!V2)), ISNUMBER(SEARCH("less than 0.5 mm",'Model output'!V2)), ISNUMBER(SEARCH("less than 1.0 mm",'Model output'!V2)), ISNUMBER(SEARCH("noted very close",'Model output'!V2)), ISNUMBER(SEARCH("abut",'Model output'!V2)), ISNUMBER(SEARCH("not mentioned",'Model output'!V2)), ISNUMBER(SEARCH("Cannot be assessed",'Model output'!V2)), ISNUMBER(SEARCH("Not specified",'Model output'!V2)), ISNUMBER(SEARCH("Lymphocyte invasion - present",'Model output'!V2))), "negative", "positive")</f>
        <v>positive</v>
      </c>
      <c r="AE3" s="35" t="str" cm="1">
        <f t="array" ref="AE3">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cribriform",O3,1)),ISNUMBER(SEARCH("diffuse",O3,1)),ISNUMBER(SEARCH("columnar",O3,1)),ISNUMBER(SEARCH("solid",O3,1)),ISNUMBER(SEARCH("tall",N3,1)),ISNUMBER(SEARCH("hobnail",N3,1)),ISNUMBER(SEARCH("cribriform",N3,1)),ISNUMBER(SEARCH("diffuse",N3,1)),ISNUMBER(SEARCH("columnar",N3,1)),ISNUMBER(SEARCH("solid",N3,1)),AND(ISNUMBER(SEARCH("papillary",N3,1)),S3="positive"),AND(AND(ISNUMBER(J3),J3&gt;=5),M3=""),AND(AND(ISNUMBER(J3),J3&gt;=5),AND(ISNUMBER(M3),M3&gt;=1)),AND(ISNUMBER(SERACH("papillary",N3)),OR(Y3="positive",Z3="positive"), ISNUMBER(SEARCH("BRAF",AB3)))),"intermediate","low"))</f>
        <v>high</v>
      </c>
      <c r="AF3" s="36" t="str">
        <f t="shared" ref="AF3:AF66" si="3">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3b</v>
      </c>
      <c r="AG3" s="36" t="str">
        <f t="shared" ref="AG3:AG66" si="4">IF(AND(ISNUMBER(J3),J3&gt;0),
IF(G3="lateral", "1b", "1a"),"0")</f>
        <v>1b</v>
      </c>
      <c r="AH3" s="37" t="str">
        <f>IF(OR(H3="unknown"),"x",IF(H3="negative","0","1"))</f>
        <v>0</v>
      </c>
      <c r="AI3" s="38" t="str">
        <f>IF(AND(B3&lt;55,AH3="0"),"I",
IF(AND(B3&lt;55,AH3="1"),"II",
IF(AH3="1","IVB",
IF(AND(AF3="4b",AH3="0"),"IVA",
IF(AND(AF3="4a",AH3="0"),"III",
IF(AND(OR(AF3="3a",AF3="3b",AF3="3"),AH3="0"),"II",
IF(AND(AF3="2",OR(AG3="1",AG3="1a",AG3="1b"),AH3="0"),"II",
IF(AND(OR(AF3="1a",AF3="1b",AF3="1"),OR(AG3="1",AG3="1a",AG3="1b"),AH3="0"),"II","I"
))))))))</f>
        <v>II</v>
      </c>
      <c r="AJ3" s="39" t="s">
        <v>805</v>
      </c>
      <c r="AK3" s="40" t="s">
        <v>1118</v>
      </c>
      <c r="AL3" s="40" t="s">
        <v>1119</v>
      </c>
      <c r="AM3" s="40" t="s">
        <v>1120</v>
      </c>
      <c r="AN3" s="41" t="s">
        <v>1121</v>
      </c>
      <c r="AO3" s="22">
        <f t="shared" ref="AO3:AO66" si="5">IF(AE3=AJ3,1,0)</f>
        <v>1</v>
      </c>
      <c r="AP3" s="26">
        <f t="shared" ref="AP3:AP66" si="6">IF(AF3=AK3, 1, IF(AND(AF3="x", AK3="0"), 1, IF(AND(AF3="0", AK3="x"), 1, 0)))</f>
        <v>1</v>
      </c>
      <c r="AQ3" s="26">
        <f t="shared" ref="AQ3:AQ66" si="7">IF(AG3=AL3, 1, IF(AND(AG3="x", AL3="0"), 1, IF(AND(AG3="0", AL3="x"), 1, 0)))</f>
        <v>1</v>
      </c>
      <c r="AR3" s="26">
        <f t="shared" ref="AR3:AR66" si="8">IF(AH3=AM3, 1, IF(AND(AH3="x", AM3="0"), 1, IF(AND(AH3="0", AM3="x"), 1, 0)))</f>
        <v>1</v>
      </c>
      <c r="AS3" s="14">
        <f t="shared" ref="AS3:AS66" si="9">IF(AI3=AN3,1,0)</f>
        <v>1</v>
      </c>
      <c r="AT3" s="1"/>
    </row>
    <row r="4" spans="1:46">
      <c r="A4" t="str">
        <f>'Model output'!A3</f>
        <v>TCGA-BJ-A0Z9</v>
      </c>
      <c r="B4" s="33">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3</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0</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X</v>
      </c>
      <c r="F4" t="str">
        <f t="shared" ref="F4:F67" si="10">IF(OR(G4&lt;&gt;"",AND(J4&lt;&gt;"",ISNUMBER(J4),J4&gt;0),AND(M4&lt;&gt;"",M4&gt;0)),"positive","negative")</f>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output'!G3)),AND(ISNUMBER(SEARCH("2",'Model output'!G3)),NOT(ISNUMBER(SEARCH("1 of 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output'!H3="","negative",IF(OR(ISNUMBER(SEARCH("lymph node",'Model output'!H3)),ISNUMBER(SEARCH("gland",'Model output'!H3)),ISNUMBER(SEARCH("lobe",'Model output'!H3)),ISNUMBER(SEARCH("isthmus",'Model output'!H3)),ISNUMBER(SEARCH("mediastinum",'Model output'!H3)),ISNUMBER(SEARCH("Not mentioned",'Model output'!H3)), ISNUMBER(SEARCH("Not applicable",'Model output'!H3)), ISNUMBER(SEARCH("paratracheal",'Model output'!H3)),ISNUMBER(SEARCH("fibroadipose tissue",'Model output'!H3)),ISNUMBER(SEARCH("thyroid node",'Model output'!H3)),ISNUMBER(SEARCH("skeletal muscle",'Model output'!H3)),ISNUMBER(SEARCH("Extranodal extension",'Model output'!H3)),ISNUMBER(SEARCH("right",'Model output'!H3)),ISNUMBER(SEARCH("left",'Model output'!H3)),ISNUMBER(SEARCH("Not specified",'Model output'!H3))),"negative","positive"))</f>
        <v>negative</v>
      </c>
      <c r="I4">
        <f>IF(OR('Model output'!I3="",'Model output'!I3="Not answered",'Model output'!I3="Not mentioned"),"",IF(ISNUMBER('Model output'!I3),'Model output'!I3,1))</f>
        <v>6</v>
      </c>
      <c r="J4">
        <f>IF(OR('Model output'!J3="",'Model output'!J3="Not answered",'Model output'!J3="Not mentioned"),"",IF(AND(ISNUMBER('Model output'!J3),'Model output'!J3&lt;=I4),'Model output'!J3,IF(AND(ISNUMBER('Model output'!J3), 'Model output'!J3&gt;=DATE(2024,1,1)), MIN(DAY('Model output'!J3), MONTH('Model output'!J3), YEAR('Model output'!J3)), IF(ISNUMBER(SEARCH("0/",'Model output'!J3)),0,IF(ISNUMBER(SEARCH("/",'Model output'!J3)), VALUE(LEFT('Model output'!J3, SEARCH("/",'Model output'!J3)-1)),1)))))</f>
        <v>0</v>
      </c>
      <c r="K4" t="str" cm="1">
        <f t="array" ref="K4">IF(COUNT(FIND({0,1,2,3,4,5,6,7,8,9},'Model output'!K3))&gt;0,'Model output'!K3,"")</f>
        <v/>
      </c>
      <c r="L4" s="25" t="str">
        <f t="shared" si="1"/>
        <v/>
      </c>
      <c r="M4" t="str" cm="1">
        <f t="array" ref="M4">IF(L4="","",IF(ISNUMBER(SEARCH("cm",L4)),MAX(VALUE(SUBSTITUTE(_xlfn.FILTERXML("&lt;t&gt;&lt;s&gt;"&amp;SUBSTITUTE(L4,",","&lt;/s&gt;&lt;s&gt;")&amp;"&lt;/s&gt;&lt;/t&gt;","//s"),"cm",""))),MAX(VALUE(SUBSTITUTE(_xlfn.FILTERXML("&lt;t&gt;&lt;s&gt;"&amp;SUBSTITUTE(L4,",","&lt;/s&gt;&lt;s&gt;")&amp;"&lt;/s&gt;&lt;/t&gt;","//s"),"mm","")))/10))</f>
        <v/>
      </c>
      <c r="N4" t="str">
        <f>IF('Model output'!L3="","",'Model output'!L3)</f>
        <v>Papillary carcinoma, tall cell variant</v>
      </c>
      <c r="O4" t="str">
        <f>IF('Model output'!M3="","",'Model output'!M3)</f>
        <v>tall cell</v>
      </c>
      <c r="P4" t="str">
        <f>IF('Model output'!N3="","",'Model output'!N3)</f>
        <v>2.8 cm</v>
      </c>
      <c r="Q4" t="str">
        <f t="shared" si="2"/>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output'!P3)),AND(ISNUMBER(SEARCH("No",'Model output'!P3)),NOT(ISNUMBER(SEARCH("diagnostic",'Model output'!P3)))),ISNUMBER(SEARCH("Negative",'Model output'!P3))),"negative","positive")</f>
        <v>positive</v>
      </c>
      <c r="T4">
        <f>IF('Model output'!O3="","",'Model output'!O3)</f>
        <v>2</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16" t="str">
        <f>IF('Model output'!S3="","",'Model output'!S3)</f>
        <v>Left Lobe</v>
      </c>
      <c r="Y4" t="str">
        <f>IF(OR('Model output'!S3="",ISNUMBER(SEARCH("Absent",'Model output'!S3)),ISNUMBER(SEARCH("Not identified",'Model output'!S3)),AND(ISNUMBER(SEARCH("No",'Model output'!S3)),NOT(ISNUMBER(SEARCH("carcinoma",'Model output'!S3)))),ISNUMBER(SEARCH("negative",'Model output'!S3))),"negative",IF(Z4="positive","gETE", "positive"))</f>
        <v>positive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
      </c>
      <c r="AB4" t="str">
        <f>IF(AA4&lt;&gt;"Yes","",IF(OR('Model output'!U3="",ISNUMBER(SEARCH("Not identified",'Model output'!U3))),"",'Model output'!U3))</f>
        <v/>
      </c>
      <c r="AC4" s="1" t="str">
        <f>IF(OR('Model output'!V3="", 'Model output'!V3="No", AND(ISERROR(SEARCH("Positive",'Model output'!V3)), ISNUMBER(SEARCH("Negative",'Model output'!V3))), AND(ISNUMBER(SEARCH("Uninvolved",'Model output'!V3)),NOT(ISNUMBER(SEARCH("margins involved",'Model output'!V3)))), ISNUMBER(SEARCH("None",'Model output'!V3)), ISNUMBER(SEARCH("Free",'Model output'!V3)), ISNUMBER(SEARCH("1 mm",'Model output'!V3)), ISNUMBER(SEARCH("0.1 CM",'Model output'!V3)), ISNUMBER(SEARCH("less than 0.2 mm",'Model output'!V3)), ISNUMBER(SEARCH("less than 0.5 mm",'Model output'!V3)), ISNUMBER(SEARCH("less than 1.0 mm",'Model output'!V3)), ISNUMBER(SEARCH("noted very close",'Model output'!V3)), ISNUMBER(SEARCH("abut",'Model output'!V3)), ISNUMBER(SEARCH("not mentioned",'Model output'!V3)), ISNUMBER(SEARCH("Cannot be assessed",'Model output'!V3)), ISNUMBER(SEARCH("Not specified",'Model output'!V3)), ISNUMBER(SEARCH("Lymphocyte invasion - present",'Model output'!V3))), "negative", "positive")</f>
        <v>positive</v>
      </c>
      <c r="AE4" s="35"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cribriform",O4,1)),ISNUMBER(SEARCH("diffuse",O4,1)),ISNUMBER(SEARCH("columnar",O4,1)),ISNUMBER(SEARCH("solid",O4,1)),ISNUMBER(SEARCH("tall",N4,1)),ISNUMBER(SEARCH("hobnail",N4,1)),ISNUMBER(SEARCH("cribriform",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36" t="str">
        <f t="shared" si="3"/>
        <v>2</v>
      </c>
      <c r="AG4" s="36" t="str">
        <f t="shared" si="4"/>
        <v>0</v>
      </c>
      <c r="AH4" s="36" t="str">
        <f t="shared" ref="AH4:AH67" si="11">IF(OR(H4="unknown"),"x",IF(H4="negative","0","1"))</f>
        <v>0</v>
      </c>
      <c r="AI4" s="42" t="str">
        <f t="shared" ref="AI4:AI67" si="12">IF(AND(B4&lt;55,AH4="0"),"I",
IF(AND(B4&lt;55,AH4="1"),"II",
IF(AH4="1","IVB",
IF(AND(AF4="4b",AH4="0"),"IVA",
IF(AND(AF4="4a",AH4="0"),"III",
IF(AND(OR(AF4="3a",AF4="3b",AF4="3"),AH4="0"),"II",
IF(AND(AF4="2",OR(AG4="1",AG4="1a",AG4="1b"),AH4="0"),"II",
IF(AND(OR(AF4="1a",AF4="1b",AF4="1"),OR(AG4="1",AG4="1a",AG4="1b"),AH4="0"),"II","I"
))))))))</f>
        <v>I</v>
      </c>
      <c r="AJ4" s="39" t="s">
        <v>805</v>
      </c>
      <c r="AK4" s="41" t="s">
        <v>1122</v>
      </c>
      <c r="AL4" s="41" t="s">
        <v>1120</v>
      </c>
      <c r="AM4" s="41" t="s">
        <v>1123</v>
      </c>
      <c r="AN4" s="41" t="s">
        <v>68</v>
      </c>
      <c r="AO4" s="22">
        <f t="shared" si="5"/>
        <v>1</v>
      </c>
      <c r="AP4" s="1">
        <f t="shared" si="6"/>
        <v>1</v>
      </c>
      <c r="AQ4" s="1">
        <f t="shared" si="7"/>
        <v>1</v>
      </c>
      <c r="AR4" s="1">
        <f t="shared" si="8"/>
        <v>1</v>
      </c>
      <c r="AS4" s="14">
        <f t="shared" si="9"/>
        <v>1</v>
      </c>
      <c r="AT4" s="1"/>
    </row>
    <row r="5" spans="1:46">
      <c r="A5" t="str">
        <f>'Model output'!A4</f>
        <v>TCGA-BJ-A0ZA</v>
      </c>
      <c r="B5" s="33">
        <v>67</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2</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1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output'!G4)),AND(ISNUMBER(SEARCH("2",'Model output'!G4)),NOT(ISNUMBER(SEARCH("1 of 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output'!H4="","negative",IF(OR(ISNUMBER(SEARCH("lymph node",'Model output'!H4)),ISNUMBER(SEARCH("gland",'Model output'!H4)),ISNUMBER(SEARCH("lobe",'Model output'!H4)),ISNUMBER(SEARCH("isthmus",'Model output'!H4)),ISNUMBER(SEARCH("mediastinum",'Model output'!H4)),ISNUMBER(SEARCH("Not mentioned",'Model output'!H4)), ISNUMBER(SEARCH("Not applicable",'Model output'!H4)), ISNUMBER(SEARCH("paratracheal",'Model output'!H4)),ISNUMBER(SEARCH("fibroadipose tissue",'Model output'!H4)),ISNUMBER(SEARCH("thyroid node",'Model output'!H4)),ISNUMBER(SEARCH("skeletal muscle",'Model output'!H4)),ISNUMBER(SEARCH("Extranodal extension",'Model output'!H4)),ISNUMBER(SEARCH("right",'Model output'!H4)),ISNUMBER(SEARCH("left",'Model output'!H4)),ISNUMBER(SEARCH("Not specified",'Model output'!H4))),"negative","positive"))</f>
        <v>negative</v>
      </c>
      <c r="I5">
        <f>IF(OR('Model output'!I4="",'Model output'!I4="Not answered",'Model output'!I4="Not mentioned"),"",IF(ISNUMBER('Model output'!I4),'Model output'!I4,1))</f>
        <v>2</v>
      </c>
      <c r="J5">
        <f>IF(OR('Model output'!J4="",'Model output'!J4="Not answered",'Model output'!J4="Not mentioned"),"",IF(AND(ISNUMBER('Model output'!J4),'Model output'!J4&lt;=I5),'Model output'!J4,IF(AND(ISNUMBER('Model output'!J4), 'Model output'!J4&gt;=DATE(2024,1,1)), MIN(DAY('Model output'!J4), MONTH('Model output'!J4), YEAR('Model output'!J4)), IF(ISNUMBER(SEARCH("0/",'Model output'!J4)),0,IF(ISNUMBER(SEARCH("/",'Model output'!J4)), VALUE(LEFT('Model output'!J4, SEARCH("/",'Model output'!J4)-1)),1)))))</f>
        <v>0</v>
      </c>
      <c r="K5" t="str" cm="1">
        <f t="array" ref="K5">IF(COUNT(FIND({0,1,2,3,4,5,6,7,8,9},'Model output'!K4))&gt;0,'Model output'!K4,"")</f>
        <v/>
      </c>
      <c r="L5" s="25" t="str">
        <f t="shared" si="1"/>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 follicular variant</v>
      </c>
      <c r="O5" t="str">
        <f>IF('Model output'!M4="","",'Model output'!M4)</f>
        <v>Not mentioned</v>
      </c>
      <c r="P5" t="str">
        <f>IF('Model output'!N4="","",'Model output'!N4)</f>
        <v>3 cm</v>
      </c>
      <c r="Q5" t="str">
        <f t="shared" si="2"/>
        <v>3cm</v>
      </c>
      <c r="R5" cm="1">
        <f t="array" ref="R5">IF(Q5="","",IF(ISNUMBER(SEARCH("cm",Q5)),MAX(VALUE(SUBSTITUTE(_xlfn.FILTERXML("&lt;t&gt;&lt;s&gt;"&amp;SUBSTITUTE(Q5,",","&lt;/s&gt;&lt;s&gt;")&amp;"&lt;/s&gt;&lt;/t&gt;","//s"),"cm",""))),MAX(VALUE(SUBSTITUTE(_xlfn.FILTERXML("&lt;t&gt;&lt;s&gt;"&amp;SUBSTITUTE(Q5,",","&lt;/s&gt;&lt;s&gt;")&amp;"&lt;/s&gt;&lt;/t&gt;","//s"),"mm","")))/10))</f>
        <v>3</v>
      </c>
      <c r="S5" t="str">
        <f>IF(OR('Model output'!P4="",ISNUMBER(SEARCH("Not identified", 'Model output'!P4)),ISNUMBER(SEARCH("Absent",'Model output'!P4)),AND(ISNUMBER(SEARCH("No",'Model output'!P4)),NOT(ISNUMBER(SEARCH("diagnostic",'Model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16" t="str">
        <f>IF('Model output'!S4="","",'Model output'!S4)</f>
        <v/>
      </c>
      <c r="Y5" t="str">
        <f>IF(OR('Model output'!S4="",ISNUMBER(SEARCH("Absent",'Model output'!S4)),ISNUMBER(SEARCH("Not identified",'Model output'!S4)),AND(ISNUMBER(SEARCH("No",'Model output'!S4)),NOT(ISNUMBER(SEARCH("carcinoma",'Model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No</v>
      </c>
      <c r="AB5" t="str">
        <f>IF(AA5&lt;&gt;"Yes","",IF(OR('Model output'!U4="",ISNUMBER(SEARCH("Not identified",'Model output'!U4))),"",'Model output'!U4))</f>
        <v/>
      </c>
      <c r="AC5" s="1" t="str">
        <f>IF(OR('Model output'!V4="", 'Model output'!V4="No", AND(ISERROR(SEARCH("Positive",'Model output'!V4)), ISNUMBER(SEARCH("Negative",'Model output'!V4))), AND(ISNUMBER(SEARCH("Uninvolved",'Model output'!V4)),NOT(ISNUMBER(SEARCH("margins involved",'Model output'!V4)))), ISNUMBER(SEARCH("None",'Model output'!V4)), ISNUMBER(SEARCH("Free",'Model output'!V4)), ISNUMBER(SEARCH("1 mm",'Model output'!V4)), ISNUMBER(SEARCH("0.1 CM",'Model output'!V4)), ISNUMBER(SEARCH("less than 0.2 mm",'Model output'!V4)), ISNUMBER(SEARCH("less than 0.5 mm",'Model output'!V4)), ISNUMBER(SEARCH("less than 1.0 mm",'Model output'!V4)), ISNUMBER(SEARCH("noted very close",'Model output'!V4)), ISNUMBER(SEARCH("abut",'Model output'!V4)), ISNUMBER(SEARCH("not mentioned",'Model output'!V4)), ISNUMBER(SEARCH("Cannot be assessed",'Model output'!V4)), ISNUMBER(SEARCH("Not specified",'Model output'!V4)), ISNUMBER(SEARCH("Lymphocyte invasion - present",'Model output'!V4))), "negative", "positive")</f>
        <v>negative</v>
      </c>
      <c r="AE5" s="35"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cribriform",O5,1)),ISNUMBER(SEARCH("diffuse",O5,1)),ISNUMBER(SEARCH("columnar",O5,1)),ISNUMBER(SEARCH("solid",O5,1)),ISNUMBER(SEARCH("tall",N5,1)),ISNUMBER(SEARCH("hobnail",N5,1)),ISNUMBER(SEARCH("cribriform",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36" t="str">
        <f t="shared" si="3"/>
        <v>2</v>
      </c>
      <c r="AG5" s="36" t="str">
        <f t="shared" si="4"/>
        <v>0</v>
      </c>
      <c r="AH5" s="36" t="str">
        <f t="shared" si="11"/>
        <v>0</v>
      </c>
      <c r="AI5" s="42" t="str">
        <f t="shared" si="12"/>
        <v>I</v>
      </c>
      <c r="AJ5" s="39" t="s">
        <v>807</v>
      </c>
      <c r="AK5" s="41" t="s">
        <v>1122</v>
      </c>
      <c r="AL5" s="41" t="s">
        <v>1120</v>
      </c>
      <c r="AM5" s="41" t="s">
        <v>1123</v>
      </c>
      <c r="AN5" s="41" t="s">
        <v>68</v>
      </c>
      <c r="AO5" s="22">
        <f t="shared" ca="1" si="5"/>
        <v>1</v>
      </c>
      <c r="AP5" s="1">
        <f t="shared" si="6"/>
        <v>1</v>
      </c>
      <c r="AQ5" s="1">
        <f t="shared" si="7"/>
        <v>1</v>
      </c>
      <c r="AR5" s="1">
        <f t="shared" si="8"/>
        <v>1</v>
      </c>
      <c r="AS5" s="14">
        <f t="shared" si="9"/>
        <v>1</v>
      </c>
      <c r="AT5" s="1"/>
    </row>
    <row r="6" spans="1:46">
      <c r="A6" t="str">
        <f>'Model output'!A5</f>
        <v>TCGA-BJ-A0ZC</v>
      </c>
      <c r="B6" s="33">
        <v>55</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1</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X</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10"/>
        <v>negative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output'!G5)),AND(ISNUMBER(SEARCH("2",'Model output'!G5)),NOT(ISNUMBER(SEARCH("1 of 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
      </c>
      <c r="H6" t="str">
        <f>IF('Model output'!H5="","negative",IF(OR(ISNUMBER(SEARCH("lymph node",'Model output'!H5)),ISNUMBER(SEARCH("gland",'Model output'!H5)),ISNUMBER(SEARCH("lobe",'Model output'!H5)),ISNUMBER(SEARCH("isthmus",'Model output'!H5)),ISNUMBER(SEARCH("mediastinum",'Model output'!H5)),ISNUMBER(SEARCH("Not mentioned",'Model output'!H5)), ISNUMBER(SEARCH("Not applicable",'Model output'!H5)), ISNUMBER(SEARCH("paratracheal",'Model output'!H5)),ISNUMBER(SEARCH("fibroadipose tissue",'Model output'!H5)),ISNUMBER(SEARCH("thyroid node",'Model output'!H5)),ISNUMBER(SEARCH("skeletal muscle",'Model output'!H5)),ISNUMBER(SEARCH("Extranodal extension",'Model output'!H5)),ISNUMBER(SEARCH("right",'Model output'!H5)),ISNUMBER(SEARCH("left",'Model output'!H5)),ISNUMBER(SEARCH("Not specified",'Model output'!H5))),"negative","positive"))</f>
        <v>negative</v>
      </c>
      <c r="I6" t="str">
        <f>IF(OR('Model output'!I5="",'Model output'!I5="Not answered",'Model output'!I5="Not mentioned"),"",IF(ISNUMBER('Model output'!I5),'Model output'!I5,1))</f>
        <v/>
      </c>
      <c r="J6" t="str">
        <f>IF(OR('Model output'!J5="",'Model output'!J5="Not answered",'Model output'!J5="Not mentioned"),"",IF(AND(ISNUMBER('Model output'!J5),'Model output'!J5&lt;=I6),'Model output'!J5,IF(AND(ISNUMBER('Model output'!J5), 'Model output'!J5&gt;=DATE(2024,1,1)), MIN(DAY('Model output'!J5), MONTH('Model output'!J5), YEAR('Model output'!J5)), IF(ISNUMBER(SEARCH("0/",'Model output'!J5)),0,IF(ISNUMBER(SEARCH("/",'Model output'!J5)), VALUE(LEFT('Model output'!J5, SEARCH("/",'Model output'!J5)-1)),1)))))</f>
        <v/>
      </c>
      <c r="K6" t="str" cm="1">
        <f t="array" ref="K6">IF(COUNT(FIND({0,1,2,3,4,5,6,7,8,9},'Model output'!K5))&gt;0,'Model output'!K5,"")</f>
        <v/>
      </c>
      <c r="L6" s="25" t="str">
        <f t="shared" si="1"/>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 carcinoma</v>
      </c>
      <c r="O6" t="str">
        <f>IF('Model output'!M5="","",'Model output'!M5)</f>
        <v>Follicular variant</v>
      </c>
      <c r="P6" t="str">
        <f>IF('Model output'!N5="","",'Model output'!N5)</f>
        <v>0.4 cm</v>
      </c>
      <c r="Q6" t="str">
        <f t="shared" si="2"/>
        <v>0.4cm</v>
      </c>
      <c r="R6" cm="1">
        <f t="array" ref="R6">IF(Q6="","",IF(ISNUMBER(SEARCH("cm",Q6)),MAX(VALUE(SUBSTITUTE(_xlfn.FILTERXML("&lt;t&gt;&lt;s&gt;"&amp;SUBSTITUTE(Q6,",","&lt;/s&gt;&lt;s&gt;")&amp;"&lt;/s&gt;&lt;/t&gt;","//s"),"cm",""))),MAX(VALUE(SUBSTITUTE(_xlfn.FILTERXML("&lt;t&gt;&lt;s&gt;"&amp;SUBSTITUTE(Q6,",","&lt;/s&gt;&lt;s&gt;")&amp;"&lt;/s&gt;&lt;/t&gt;","//s"),"mm","")))/10))</f>
        <v>0.4</v>
      </c>
      <c r="S6" t="str">
        <f>IF(OR('Model output'!P5="",ISNUMBER(SEARCH("Not identified", 'Model output'!P5)),ISNUMBER(SEARCH("Absent",'Model output'!P5)),AND(ISNUMBER(SEARCH("No",'Model output'!P5)),NOT(ISNUMBER(SEARCH("diagnostic",'Model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s="16" t="str">
        <f>IF('Model output'!S5="","",'Model output'!S5)</f>
        <v>Not mentioned</v>
      </c>
      <c r="Y6" t="str">
        <f>IF(OR('Model output'!S5="",ISNUMBER(SEARCH("Absent",'Model output'!S5)),ISNUMBER(SEARCH("Not identified",'Model output'!S5)),AND(ISNUMBER(SEARCH("No",'Model output'!S5)),NOT(ISNUMBER(SEARCH("carcinoma",'Model output'!S5)))),ISNUMBER(SEARCH("negative",'Model output'!S5))),"negative",IF(Z6="positive","gETE", "positive"))</f>
        <v>negative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Negative for RET/PTC rearrangement</v>
      </c>
      <c r="AC6" s="1" t="str">
        <f>IF(OR('Model output'!V5="", 'Model output'!V5="No", AND(ISERROR(SEARCH("Positive",'Model output'!V5)), ISNUMBER(SEARCH("Negative",'Model output'!V5))), AND(ISNUMBER(SEARCH("Uninvolved",'Model output'!V5)),NOT(ISNUMBER(SEARCH("margins involved",'Model output'!V5)))), ISNUMBER(SEARCH("None",'Model output'!V5)), ISNUMBER(SEARCH("Free",'Model output'!V5)), ISNUMBER(SEARCH("1 mm",'Model output'!V5)), ISNUMBER(SEARCH("0.1 CM",'Model output'!V5)), ISNUMBER(SEARCH("less than 0.2 mm",'Model output'!V5)), ISNUMBER(SEARCH("less than 0.5 mm",'Model output'!V5)), ISNUMBER(SEARCH("less than 1.0 mm",'Model output'!V5)), ISNUMBER(SEARCH("noted very close",'Model output'!V5)), ISNUMBER(SEARCH("abut",'Model output'!V5)), ISNUMBER(SEARCH("not mentioned",'Model output'!V5)), ISNUMBER(SEARCH("Cannot be assessed",'Model output'!V5)), ISNUMBER(SEARCH("Not specified",'Model output'!V5)), ISNUMBER(SEARCH("Lymphocyte invasion - present",'Model output'!V5))), "negative", "positive")</f>
        <v>negative</v>
      </c>
      <c r="AE6" s="35"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cribriform",O6,1)),ISNUMBER(SEARCH("diffuse",O6,1)),ISNUMBER(SEARCH("columnar",O6,1)),ISNUMBER(SEARCH("solid",O6,1)),ISNUMBER(SEARCH("tall",N6,1)),ISNUMBER(SEARCH("hobnail",N6,1)),ISNUMBER(SEARCH("cribriform",N6,1)),ISNUMBER(SEARCH("diffuse",N6,1)),ISNUMBER(SEARCH("columnar",N6,1)),ISNUMBER(SEARCH("solid",N6,1)),AND(ISNUMBER(SEARCH("papillary",N6,1)),S6="positive"),AND(AND(ISNUMBER(J6),J6&gt;=5),M6=""),AND(AND(ISNUMBER(J6),J6&gt;=5),AND(ISNUMBER(M6),M6&gt;=1)),AND(ISNUMBER(SERACH("papillary",N6)),OR(Y6="positive",Z6="positive"), ISNUMBER(SEARCH("BRAF",AB6)))),"intermediate","low"))</f>
        <v>low</v>
      </c>
      <c r="AF6" s="36" t="str">
        <f t="shared" si="3"/>
        <v>1a</v>
      </c>
      <c r="AG6" s="36" t="str">
        <f t="shared" si="4"/>
        <v>0</v>
      </c>
      <c r="AH6" s="36" t="str">
        <f t="shared" si="11"/>
        <v>0</v>
      </c>
      <c r="AI6" s="42" t="str">
        <f t="shared" si="12"/>
        <v>I</v>
      </c>
      <c r="AJ6" s="39" t="s">
        <v>807</v>
      </c>
      <c r="AK6" s="41" t="s">
        <v>651</v>
      </c>
      <c r="AL6" s="41" t="s">
        <v>1123</v>
      </c>
      <c r="AM6" s="41" t="s">
        <v>1123</v>
      </c>
      <c r="AN6" s="41" t="s">
        <v>68</v>
      </c>
      <c r="AO6" s="22">
        <f t="shared" ca="1" si="5"/>
        <v>1</v>
      </c>
      <c r="AP6" s="1">
        <f t="shared" si="6"/>
        <v>1</v>
      </c>
      <c r="AQ6" s="1">
        <f t="shared" si="7"/>
        <v>1</v>
      </c>
      <c r="AR6" s="1">
        <f t="shared" si="8"/>
        <v>1</v>
      </c>
      <c r="AS6" s="14">
        <f t="shared" si="9"/>
        <v>1</v>
      </c>
      <c r="AT6" s="1"/>
    </row>
    <row r="7" spans="1:46">
      <c r="A7" t="str">
        <f>'Model output'!A6</f>
        <v>TCGA-BJ-A0ZH</v>
      </c>
      <c r="B7" s="33">
        <v>52</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2</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1a</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
      </c>
      <c r="F7" t="str">
        <f t="shared" si="1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output'!G6)),AND(ISNUMBER(SEARCH("2",'Model output'!G6)),NOT(ISNUMBER(SEARCH("1 of 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central</v>
      </c>
      <c r="H7" t="str">
        <f>IF('Model output'!H6="","negative",IF(OR(ISNUMBER(SEARCH("lymph node",'Model output'!H6)),ISNUMBER(SEARCH("gland",'Model output'!H6)),ISNUMBER(SEARCH("lobe",'Model output'!H6)),ISNUMBER(SEARCH("isthmus",'Model output'!H6)),ISNUMBER(SEARCH("mediastinum",'Model output'!H6)),ISNUMBER(SEARCH("Not mentioned",'Model output'!H6)), ISNUMBER(SEARCH("Not applicable",'Model output'!H6)), ISNUMBER(SEARCH("paratracheal",'Model output'!H6)),ISNUMBER(SEARCH("fibroadipose tissue",'Model output'!H6)),ISNUMBER(SEARCH("thyroid node",'Model output'!H6)),ISNUMBER(SEARCH("skeletal muscle",'Model output'!H6)),ISNUMBER(SEARCH("Extranodal extension",'Model output'!H6)),ISNUMBER(SEARCH("right",'Model output'!H6)),ISNUMBER(SEARCH("left",'Model output'!H6)),ISNUMBER(SEARCH("Not specified",'Model output'!H6))),"negative","positive"))</f>
        <v>negative</v>
      </c>
      <c r="I7">
        <f>IF(OR('Model output'!I6="",'Model output'!I6="Not answered",'Model output'!I6="Not mentioned"),"",IF(ISNUMBER('Model output'!I6),'Model output'!I6,1))</f>
        <v>5</v>
      </c>
      <c r="J7">
        <f>IF(OR('Model output'!J6="",'Model output'!J6="Not answered",'Model output'!J6="Not mentioned"),"",IF(AND(ISNUMBER('Model output'!J6),'Model output'!J6&lt;=I7),'Model output'!J6,IF(AND(ISNUMBER('Model output'!J6), 'Model output'!J6&gt;=DATE(2024,1,1)), MIN(DAY('Model output'!J6), MONTH('Model output'!J6), YEAR('Model output'!J6)), IF(ISNUMBER(SEARCH("0/",'Model output'!J6)),0,IF(ISNUMBER(SEARCH("/",'Model output'!J6)), VALUE(LEFT('Model output'!J6, SEARCH("/",'Model output'!J6)-1)),1)))))</f>
        <v>1</v>
      </c>
      <c r="K7" t="str" cm="1">
        <f t="array" ref="K7">IF(COUNT(FIND({0,1,2,3,4,5,6,7,8,9},'Model output'!K6))&gt;0,'Model output'!K6,"")</f>
        <v/>
      </c>
      <c r="L7" s="25" t="str">
        <f t="shared" si="1"/>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 carcinoma</v>
      </c>
      <c r="O7" t="str">
        <f>IF('Model output'!M6="","",'Model output'!M6)</f>
        <v>Tall cell variant</v>
      </c>
      <c r="P7" t="str">
        <f>IF('Model output'!N6="","",'Model output'!N6)</f>
        <v>2.1 cm</v>
      </c>
      <c r="Q7" t="str">
        <f t="shared" si="2"/>
        <v>2.1cm</v>
      </c>
      <c r="R7" cm="1">
        <f t="array" ref="R7">IF(Q7="","",IF(ISNUMBER(SEARCH("cm",Q7)),MAX(VALUE(SUBSTITUTE(_xlfn.FILTERXML("&lt;t&gt;&lt;s&gt;"&amp;SUBSTITUTE(Q7,",","&lt;/s&gt;&lt;s&gt;")&amp;"&lt;/s&gt;&lt;/t&gt;","//s"),"cm",""))),MAX(VALUE(SUBSTITUTE(_xlfn.FILTERXML("&lt;t&gt;&lt;s&gt;"&amp;SUBSTITUTE(Q7,",","&lt;/s&gt;&lt;s&gt;")&amp;"&lt;/s&gt;&lt;/t&gt;","//s"),"mm","")))/10))</f>
        <v>2.1</v>
      </c>
      <c r="S7" t="str">
        <f>IF(OR('Model output'!P6="",ISNUMBER(SEARCH("Not identified", 'Model output'!P6)),ISNUMBER(SEARCH("Absent",'Model output'!P6)),AND(ISNUMBER(SEARCH("No",'Model output'!P6)),NOT(ISNUMBER(SEARCH("diagnostic",'Model output'!P6)))),ISNUMBER(SEARCH("Negative",'Model output'!P6))),"negative","positive")</f>
        <v>negative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16" t="str">
        <f>IF('Model output'!S6="","",'Model output'!S6)</f>
        <v>Not identified</v>
      </c>
      <c r="Y7" t="str">
        <f>IF(OR('Model output'!S6="",ISNUMBER(SEARCH("Absent",'Model output'!S6)),ISNUMBER(SEARCH("Not identified",'Model output'!S6)),AND(ISNUMBER(SEARCH("No",'Model output'!S6)),NOT(ISNUMBER(SEARCH("carcinoma",'Model output'!S6)))),ISNUMBER(SEARCH("negative",'Model output'!S6))),"negative",IF(Z7="positive","gETE", "positive"))</f>
        <v>negative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Identified</v>
      </c>
      <c r="AC7" s="1" t="str">
        <f>IF(OR('Model output'!V6="", 'Model output'!V6="No", AND(ISERROR(SEARCH("Positive",'Model output'!V6)), ISNUMBER(SEARCH("Negative",'Model output'!V6))), AND(ISNUMBER(SEARCH("Uninvolved",'Model output'!V6)),NOT(ISNUMBER(SEARCH("margins involved",'Model output'!V6)))), ISNUMBER(SEARCH("None",'Model output'!V6)), ISNUMBER(SEARCH("Free",'Model output'!V6)), ISNUMBER(SEARCH("1 mm",'Model output'!V6)), ISNUMBER(SEARCH("0.1 CM",'Model output'!V6)), ISNUMBER(SEARCH("less than 0.2 mm",'Model output'!V6)), ISNUMBER(SEARCH("less than 0.5 mm",'Model output'!V6)), ISNUMBER(SEARCH("less than 1.0 mm",'Model output'!V6)), ISNUMBER(SEARCH("noted very close",'Model output'!V6)), ISNUMBER(SEARCH("abut",'Model output'!V6)), ISNUMBER(SEARCH("not mentioned",'Model output'!V6)), ISNUMBER(SEARCH("Cannot be assessed",'Model output'!V6)), ISNUMBER(SEARCH("Not specified",'Model output'!V6)), ISNUMBER(SEARCH("Lymphocyte invasion - present",'Model output'!V6))), "negative", "positive")</f>
        <v>negative</v>
      </c>
      <c r="AE7" s="35" t="str" cm="1">
        <f t="array" aca="1" ref="AE7" ca="1">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cribriform",O7,1)),ISNUMBER(SEARCH("diffuse",O7,1)),ISNUMBER(SEARCH("columnar",O7,1)),ISNUMBER(SEARCH("solid",O7,1)),ISNUMBER(SEARCH("tall",N7,1)),ISNUMBER(SEARCH("hobnail",N7,1)),ISNUMBER(SEARCH("cribriform",N7,1)),ISNUMBER(SEARCH("diffuse",N7,1)),ISNUMBER(SEARCH("columnar",N7,1)),ISNUMBER(SEARCH("solid",N7,1)),AND(ISNUMBER(SEARCH("papillary",N7,1)),S7="positive"),AND(AND(ISNUMBER(J7),J7&gt;=5),M7=""),AND(AND(ISNUMBER(J7),J7&gt;=5),AND(ISNUMBER(M7),M7&gt;=1)),AND(ISNUMBER(SERACH("papillary",N7)),OR(Y7="positive",Z7="positive"), ISNUMBER(SEARCH("BRAF",AB7)))),"intermediate","low"))</f>
        <v>intermediate</v>
      </c>
      <c r="AF7" s="36" t="str">
        <f t="shared" si="3"/>
        <v>2</v>
      </c>
      <c r="AG7" s="36" t="str">
        <f t="shared" si="4"/>
        <v>1a</v>
      </c>
      <c r="AH7" s="36" t="str">
        <f t="shared" si="11"/>
        <v>0</v>
      </c>
      <c r="AI7" s="42" t="str">
        <f t="shared" si="12"/>
        <v>I</v>
      </c>
      <c r="AJ7" s="39" t="s">
        <v>809</v>
      </c>
      <c r="AK7" s="41" t="s">
        <v>1122</v>
      </c>
      <c r="AL7" s="41" t="s">
        <v>651</v>
      </c>
      <c r="AM7" s="41" t="s">
        <v>1123</v>
      </c>
      <c r="AN7" s="41" t="s">
        <v>68</v>
      </c>
      <c r="AO7" s="22">
        <f t="shared" ca="1" si="5"/>
        <v>1</v>
      </c>
      <c r="AP7" s="1">
        <f t="shared" si="6"/>
        <v>1</v>
      </c>
      <c r="AQ7" s="1">
        <f t="shared" si="7"/>
        <v>1</v>
      </c>
      <c r="AR7" s="1">
        <f t="shared" si="8"/>
        <v>1</v>
      </c>
      <c r="AS7" s="14">
        <f t="shared" si="9"/>
        <v>1</v>
      </c>
      <c r="AT7" s="1"/>
    </row>
    <row r="8" spans="1:46">
      <c r="A8" t="str">
        <f>'Model output'!A7</f>
        <v>TCGA-BJ-A0ZJ</v>
      </c>
      <c r="B8" s="33">
        <v>36</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2</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1a</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10"/>
        <v>positive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output'!G7)),AND(ISNUMBER(SEARCH("2",'Model output'!G7)),NOT(ISNUMBER(SEARCH("1 of 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
      </c>
      <c r="H8" t="str">
        <f>IF('Model output'!H7="","negative",IF(OR(ISNUMBER(SEARCH("lymph node",'Model output'!H7)),ISNUMBER(SEARCH("gland",'Model output'!H7)),ISNUMBER(SEARCH("lobe",'Model output'!H7)),ISNUMBER(SEARCH("isthmus",'Model output'!H7)),ISNUMBER(SEARCH("mediastinum",'Model output'!H7)),ISNUMBER(SEARCH("Not mentioned",'Model output'!H7)), ISNUMBER(SEARCH("Not applicable",'Model output'!H7)), ISNUMBER(SEARCH("paratracheal",'Model output'!H7)),ISNUMBER(SEARCH("fibroadipose tissue",'Model output'!H7)),ISNUMBER(SEARCH("thyroid node",'Model output'!H7)),ISNUMBER(SEARCH("skeletal muscle",'Model output'!H7)),ISNUMBER(SEARCH("Extranodal extension",'Model output'!H7)),ISNUMBER(SEARCH("right",'Model output'!H7)),ISNUMBER(SEARCH("left",'Model output'!H7)),ISNUMBER(SEARCH("Not specified",'Model output'!H7))),"negative","positive"))</f>
        <v>negative</v>
      </c>
      <c r="I8">
        <f>IF(OR('Model output'!I7="",'Model output'!I7="Not answered",'Model output'!I7="Not mentioned"),"",IF(ISNUMBER('Model output'!I7),'Model output'!I7,1))</f>
        <v>8</v>
      </c>
      <c r="J8">
        <f>IF(OR('Model output'!J7="",'Model output'!J7="Not answered",'Model output'!J7="Not mentioned"),"",IF(AND(ISNUMBER('Model output'!J7),'Model output'!J7&lt;=I8),'Model output'!J7,IF(AND(ISNUMBER('Model output'!J7), 'Model output'!J7&gt;=DATE(2024,1,1)), MIN(DAY('Model output'!J7), MONTH('Model output'!J7), YEAR('Model output'!J7)), IF(ISNUMBER(SEARCH("0/",'Model output'!J7)),0,IF(ISNUMBER(SEARCH("/",'Model output'!J7)), VALUE(LEFT('Model output'!J7, SEARCH("/",'Model output'!J7)-1)),1)))))</f>
        <v>1</v>
      </c>
      <c r="K8" t="str" cm="1">
        <f t="array" ref="K8">IF(COUNT(FIND({0,1,2,3,4,5,6,7,8,9},'Model output'!K7))&gt;0,'Model output'!K7,"")</f>
        <v/>
      </c>
      <c r="L8" s="25" t="str">
        <f t="shared" si="1"/>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carcinoma, encapsulated follicular variant</v>
      </c>
      <c r="O8" t="str">
        <f>IF('Model output'!M7="","",'Model output'!M7)</f>
        <v>Encapsulated</v>
      </c>
      <c r="P8" t="str">
        <f>IF('Model output'!N7="","",'Model output'!N7)</f>
        <v>2.5 cm</v>
      </c>
      <c r="Q8" t="str">
        <f t="shared" si="2"/>
        <v>2.5cm</v>
      </c>
      <c r="R8" cm="1">
        <f t="array" ref="R8">IF(Q8="","",IF(ISNUMBER(SEARCH("cm",Q8)),MAX(VALUE(SUBSTITUTE(_xlfn.FILTERXML("&lt;t&gt;&lt;s&gt;"&amp;SUBSTITUTE(Q8,",","&lt;/s&gt;&lt;s&gt;")&amp;"&lt;/s&gt;&lt;/t&gt;","//s"),"cm",""))),MAX(VALUE(SUBSTITUTE(_xlfn.FILTERXML("&lt;t&gt;&lt;s&gt;"&amp;SUBSTITUTE(Q8,",","&lt;/s&gt;&lt;s&gt;")&amp;"&lt;/s&gt;&lt;/t&gt;","//s"),"mm","")))/10))</f>
        <v>2.5</v>
      </c>
      <c r="S8" t="str">
        <f>IF(OR('Model output'!P7="",ISNUMBER(SEARCH("Not identified", 'Model output'!P7)),ISNUMBER(SEARCH("Absent",'Model output'!P7)),AND(ISNUMBER(SEARCH("No",'Model output'!P7)),NOT(ISNUMBER(SEARCH("diagnostic",'Model output'!P7)))),ISNUMBER(SEARCH("Negative",'Model output'!P7))),"negative","positive")</f>
        <v>positive</v>
      </c>
      <c r="T8">
        <f>IF('Model output'!O7="","",'Model output'!O7)</f>
        <v>2</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positive</v>
      </c>
      <c r="X8" s="16" t="str">
        <f>IF('Model output'!S7="","",'Model output'!S7)</f>
        <v/>
      </c>
      <c r="Y8" t="str">
        <f>IF(OR('Model output'!S7="",ISNUMBER(SEARCH("Absent",'Model output'!S7)),ISNUMBER(SEARCH("Not identified",'Model output'!S7)),AND(ISNUMBER(SEARCH("No",'Model output'!S7)),NOT(ISNUMBER(SEARCH("carcinoma",'Model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1" t="str">
        <f>IF(OR('Model output'!V7="", 'Model output'!V7="No", AND(ISERROR(SEARCH("Positive",'Model output'!V7)), ISNUMBER(SEARCH("Negative",'Model output'!V7))), AND(ISNUMBER(SEARCH("Uninvolved",'Model output'!V7)),NOT(ISNUMBER(SEARCH("margins involved",'Model output'!V7)))), ISNUMBER(SEARCH("None",'Model output'!V7)), ISNUMBER(SEARCH("Free",'Model output'!V7)), ISNUMBER(SEARCH("1 mm",'Model output'!V7)), ISNUMBER(SEARCH("0.1 CM",'Model output'!V7)), ISNUMBER(SEARCH("less than 0.2 mm",'Model output'!V7)), ISNUMBER(SEARCH("less than 0.5 mm",'Model output'!V7)), ISNUMBER(SEARCH("less than 1.0 mm",'Model output'!V7)), ISNUMBER(SEARCH("noted very close",'Model output'!V7)), ISNUMBER(SEARCH("abut",'Model output'!V7)), ISNUMBER(SEARCH("not mentioned",'Model output'!V7)), ISNUMBER(SEARCH("Cannot be assessed",'Model output'!V7)), ISNUMBER(SEARCH("Not specified",'Model output'!V7)), ISNUMBER(SEARCH("Lymphocyte invasion - present",'Model output'!V7))), "negative", "positive")</f>
        <v>positive</v>
      </c>
      <c r="AE8" s="35"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cribriform",O8,1)),ISNUMBER(SEARCH("diffuse",O8,1)),ISNUMBER(SEARCH("columnar",O8,1)),ISNUMBER(SEARCH("solid",O8,1)),ISNUMBER(SEARCH("tall",N8,1)),ISNUMBER(SEARCH("hobnail",N8,1)),ISNUMBER(SEARCH("cribriform",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36" t="str">
        <f t="shared" si="3"/>
        <v>2</v>
      </c>
      <c r="AG8" s="36" t="str">
        <f t="shared" si="4"/>
        <v>1a</v>
      </c>
      <c r="AH8" s="36" t="str">
        <f t="shared" si="11"/>
        <v>0</v>
      </c>
      <c r="AI8" s="42" t="str">
        <f t="shared" si="12"/>
        <v>I</v>
      </c>
      <c r="AJ8" s="39" t="s">
        <v>805</v>
      </c>
      <c r="AK8" s="41" t="s">
        <v>1122</v>
      </c>
      <c r="AL8" s="41" t="s">
        <v>651</v>
      </c>
      <c r="AM8" s="41" t="s">
        <v>1123</v>
      </c>
      <c r="AN8" s="41" t="s">
        <v>68</v>
      </c>
      <c r="AO8" s="22">
        <f t="shared" si="5"/>
        <v>1</v>
      </c>
      <c r="AP8" s="1">
        <f t="shared" si="6"/>
        <v>1</v>
      </c>
      <c r="AQ8" s="1">
        <f t="shared" si="7"/>
        <v>1</v>
      </c>
      <c r="AR8" s="1">
        <f t="shared" si="8"/>
        <v>1</v>
      </c>
      <c r="AS8" s="14">
        <f t="shared" si="9"/>
        <v>1</v>
      </c>
      <c r="AT8" s="1"/>
    </row>
    <row r="9" spans="1:46">
      <c r="A9" t="str">
        <f>'Model output'!A8</f>
        <v>TCGA-BJ-A18Y</v>
      </c>
      <c r="B9" s="33">
        <v>29</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1b</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0</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
      </c>
      <c r="F9" t="str">
        <f t="shared" si="10"/>
        <v>positive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output'!G8)),AND(ISNUMBER(SEARCH("2",'Model output'!G8)),NOT(ISNUMBER(SEARCH("1 of 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central</v>
      </c>
      <c r="H9" t="str">
        <f>IF('Model output'!H8="","negative",IF(OR(ISNUMBER(SEARCH("lymph node",'Model output'!H8)),ISNUMBER(SEARCH("gland",'Model output'!H8)),ISNUMBER(SEARCH("lobe",'Model output'!H8)),ISNUMBER(SEARCH("isthmus",'Model output'!H8)),ISNUMBER(SEARCH("mediastinum",'Model output'!H8)),ISNUMBER(SEARCH("Not mentioned",'Model output'!H8)), ISNUMBER(SEARCH("Not applicable",'Model output'!H8)), ISNUMBER(SEARCH("paratracheal",'Model output'!H8)),ISNUMBER(SEARCH("fibroadipose tissue",'Model output'!H8)),ISNUMBER(SEARCH("thyroid node",'Model output'!H8)),ISNUMBER(SEARCH("skeletal muscle",'Model output'!H8)),ISNUMBER(SEARCH("Extranodal extension",'Model output'!H8)),ISNUMBER(SEARCH("right",'Model output'!H8)),ISNUMBER(SEARCH("left",'Model output'!H8)),ISNUMBER(SEARCH("Not specified",'Model output'!H8))),"negative","positive"))</f>
        <v>negative</v>
      </c>
      <c r="I9">
        <f>IF(OR('Model output'!I8="",'Model output'!I8="Not answered",'Model output'!I8="Not mentioned"),"",IF(ISNUMBER('Model output'!I8),'Model output'!I8,1))</f>
        <v>4</v>
      </c>
      <c r="J9">
        <f>IF(OR('Model output'!J8="",'Model output'!J8="Not answered",'Model output'!J8="Not mentioned"),"",IF(AND(ISNUMBER('Model output'!J8),'Model output'!J8&lt;=I9),'Model output'!J8,IF(AND(ISNUMBER('Model output'!J8), 'Model output'!J8&gt;=DATE(2024,1,1)), MIN(DAY('Model output'!J8), MONTH('Model output'!J8), YEAR('Model output'!J8)), IF(ISNUMBER(SEARCH("0/",'Model output'!J8)),0,IF(ISNUMBER(SEARCH("/",'Model output'!J8)), VALUE(LEFT('Model output'!J8, SEARCH("/",'Model output'!J8)-1)),1)))))</f>
        <v>1</v>
      </c>
      <c r="K9" t="str" cm="1">
        <f t="array" ref="K9">IF(COUNT(FIND({0,1,2,3,4,5,6,7,8,9},'Model output'!K8))&gt;0,'Model output'!K8,"")</f>
        <v/>
      </c>
      <c r="L9" s="25" t="str">
        <f t="shared" si="1"/>
        <v/>
      </c>
      <c r="M9" t="str" cm="1">
        <f t="array" ref="M9">IF(L9="","",IF(ISNUMBER(SEARCH("cm",L9)),MAX(VALUE(SUBSTITUTE(_xlfn.FILTERXML("&lt;t&gt;&lt;s&gt;"&amp;SUBSTITUTE(L9,",","&lt;/s&gt;&lt;s&gt;")&amp;"&lt;/s&gt;&lt;/t&gt;","//s"),"cm",""))),MAX(VALUE(SUBSTITUTE(_xlfn.FILTERXML("&lt;t&gt;&lt;s&gt;"&amp;SUBSTITUTE(L9,",","&lt;/s&gt;&lt;s&gt;")&amp;"&lt;/s&gt;&lt;/t&gt;","//s"),"mm","")))/10))</f>
        <v/>
      </c>
      <c r="N9" t="str">
        <f>IF('Model output'!L8="","",'Model output'!L8)</f>
        <v>Papillary carcinoma, encapsulated follicular variant</v>
      </c>
      <c r="O9" t="str">
        <f>IF('Model output'!M8="","",'Model output'!M8)</f>
        <v>Encapsulated follicular variant</v>
      </c>
      <c r="P9" t="str">
        <f>IF('Model output'!N8="","",'Model output'!N8)</f>
        <v>1.4 cm</v>
      </c>
      <c r="Q9" t="str">
        <f t="shared" si="2"/>
        <v>1.4cm</v>
      </c>
      <c r="R9" cm="1">
        <f t="array" ref="R9">IF(Q9="","",IF(ISNUMBER(SEARCH("cm",Q9)),MAX(VALUE(SUBSTITUTE(_xlfn.FILTERXML("&lt;t&gt;&lt;s&gt;"&amp;SUBSTITUTE(Q9,",","&lt;/s&gt;&lt;s&gt;")&amp;"&lt;/s&gt;&lt;/t&gt;","//s"),"cm",""))),MAX(VALUE(SUBSTITUTE(_xlfn.FILTERXML("&lt;t&gt;&lt;s&gt;"&amp;SUBSTITUTE(Q9,",","&lt;/s&gt;&lt;s&gt;")&amp;"&lt;/s&gt;&lt;/t&gt;","//s"),"mm","")))/10))</f>
        <v>1.4</v>
      </c>
      <c r="S9" t="str">
        <f>IF(OR('Model output'!P8="",ISNUMBER(SEARCH("Not identified", 'Model output'!P8)),ISNUMBER(SEARCH("Absent",'Model output'!P8)),AND(ISNUMBER(SEARCH("No",'Model output'!P8)),NOT(ISNUMBER(SEARCH("diagnostic",'Model output'!P8)))),ISNUMBER(SEARCH("Negative",'Model output'!P8))),"negative","positive")</f>
        <v>negative</v>
      </c>
      <c r="T9">
        <f>IF('Model output'!O8="","",'Model output'!O8)</f>
        <v>2</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16" t="str">
        <f>IF('Model output'!S8="","",'Model output'!S8)</f>
        <v/>
      </c>
      <c r="Y9" t="str">
        <f>IF(OR('Model output'!S8="",ISNUMBER(SEARCH("Absent",'Model output'!S8)),ISNUMBER(SEARCH("Not identified",'Model output'!S8)),AND(ISNUMBER(SEARCH("No",'Model output'!S8)),NOT(ISNUMBER(SEARCH("carcinoma",'Model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HRAS codon 61 mutation</v>
      </c>
      <c r="AC9" s="1" t="str">
        <f>IF(OR('Model output'!V8="", 'Model output'!V8="No", AND(ISERROR(SEARCH("Positive",'Model output'!V8)), ISNUMBER(SEARCH("Negative",'Model output'!V8))), AND(ISNUMBER(SEARCH("Uninvolved",'Model output'!V8)),NOT(ISNUMBER(SEARCH("margins involved",'Model output'!V8)))), ISNUMBER(SEARCH("None",'Model output'!V8)), ISNUMBER(SEARCH("Free",'Model output'!V8)), ISNUMBER(SEARCH("1 mm",'Model output'!V8)), ISNUMBER(SEARCH("0.1 CM",'Model output'!V8)), ISNUMBER(SEARCH("less than 0.2 mm",'Model output'!V8)), ISNUMBER(SEARCH("less than 0.5 mm",'Model output'!V8)), ISNUMBER(SEARCH("less than 1.0 mm",'Model output'!V8)), ISNUMBER(SEARCH("noted very close",'Model output'!V8)), ISNUMBER(SEARCH("abut",'Model output'!V8)), ISNUMBER(SEARCH("not mentioned",'Model output'!V8)), ISNUMBER(SEARCH("Cannot be assessed",'Model output'!V8)), ISNUMBER(SEARCH("Not specified",'Model output'!V8)), ISNUMBER(SEARCH("Lymphocyte invasion - present",'Model output'!V8))), "negative", "positive")</f>
        <v>negative</v>
      </c>
      <c r="AE9" s="35"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cribriform",O9,1)),ISNUMBER(SEARCH("diffuse",O9,1)),ISNUMBER(SEARCH("columnar",O9,1)),ISNUMBER(SEARCH("solid",O9,1)),ISNUMBER(SEARCH("tall",N9,1)),ISNUMBER(SEARCH("hobnail",N9,1)),ISNUMBER(SEARCH("cribriform",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36" t="str">
        <f t="shared" si="3"/>
        <v>1b</v>
      </c>
      <c r="AG9" s="36" t="str">
        <f t="shared" si="4"/>
        <v>1a</v>
      </c>
      <c r="AH9" s="36" t="str">
        <f t="shared" si="11"/>
        <v>0</v>
      </c>
      <c r="AI9" s="42" t="str">
        <f t="shared" si="12"/>
        <v>I</v>
      </c>
      <c r="AJ9" s="39" t="s">
        <v>807</v>
      </c>
      <c r="AK9" s="41" t="s">
        <v>1119</v>
      </c>
      <c r="AL9" s="41" t="s">
        <v>1120</v>
      </c>
      <c r="AM9" s="41" t="s">
        <v>1123</v>
      </c>
      <c r="AN9" s="41" t="s">
        <v>68</v>
      </c>
      <c r="AO9" s="22">
        <f t="shared" ca="1" si="5"/>
        <v>1</v>
      </c>
      <c r="AP9" s="1">
        <f t="shared" si="6"/>
        <v>1</v>
      </c>
      <c r="AQ9" s="1">
        <f t="shared" si="7"/>
        <v>0</v>
      </c>
      <c r="AR9" s="1">
        <f t="shared" si="8"/>
        <v>1</v>
      </c>
      <c r="AS9" s="14">
        <f t="shared" si="9"/>
        <v>1</v>
      </c>
      <c r="AT9" s="1"/>
    </row>
    <row r="10" spans="1:46">
      <c r="A10" t="str">
        <f>'Model output'!A9</f>
        <v>TCGA-BJ-A18Z</v>
      </c>
      <c r="B10" s="33">
        <v>58</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3</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1b</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
      </c>
      <c r="F10" t="str">
        <f t="shared" si="10"/>
        <v>positive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output'!G9)),AND(ISNUMBER(SEARCH("2",'Model output'!G9)),NOT(ISNUMBER(SEARCH("1 of 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lateral</v>
      </c>
      <c r="H10" t="str">
        <f>IF('Model output'!H9="","negative",IF(OR(ISNUMBER(SEARCH("lymph node",'Model output'!H9)),ISNUMBER(SEARCH("gland",'Model output'!H9)),ISNUMBER(SEARCH("lobe",'Model output'!H9)),ISNUMBER(SEARCH("isthmus",'Model output'!H9)),ISNUMBER(SEARCH("mediastinum",'Model output'!H9)),ISNUMBER(SEARCH("Not mentioned",'Model output'!H9)), ISNUMBER(SEARCH("Not applicable",'Model output'!H9)), ISNUMBER(SEARCH("paratracheal",'Model output'!H9)),ISNUMBER(SEARCH("fibroadipose tissue",'Model output'!H9)),ISNUMBER(SEARCH("thyroid node",'Model output'!H9)),ISNUMBER(SEARCH("skeletal muscle",'Model output'!H9)),ISNUMBER(SEARCH("Extranodal extension",'Model output'!H9)),ISNUMBER(SEARCH("right",'Model output'!H9)),ISNUMBER(SEARCH("left",'Model output'!H9)),ISNUMBER(SEARCH("Not specified",'Model output'!H9))),"negative","positive"))</f>
        <v>negative</v>
      </c>
      <c r="I10">
        <f>IF(OR('Model output'!I9="",'Model output'!I9="Not answered",'Model output'!I9="Not mentioned"),"",IF(ISNUMBER('Model output'!I9),'Model output'!I9,1))</f>
        <v>37</v>
      </c>
      <c r="J10">
        <f>IF(OR('Model output'!J9="",'Model output'!J9="Not answered",'Model output'!J9="Not mentioned"),"",IF(AND(ISNUMBER('Model output'!J9),'Model output'!J9&lt;=I10),'Model output'!J9,IF(AND(ISNUMBER('Model output'!J9), 'Model output'!J9&gt;=DATE(2024,1,1)), MIN(DAY('Model output'!J9), MONTH('Model output'!J9), YEAR('Model output'!J9)), IF(ISNUMBER(SEARCH("0/",'Model output'!J9)),0,IF(ISNUMBER(SEARCH("/",'Model output'!J9)), VALUE(LEFT('Model output'!J9, SEARCH("/",'Model output'!J9)-1)),1)))))</f>
        <v>3</v>
      </c>
      <c r="K10" t="str" cm="1">
        <f t="array" ref="K10">IF(COUNT(FIND({0,1,2,3,4,5,6,7,8,9},'Model output'!K9))&gt;0,'Model output'!K9,"")</f>
        <v>3.2 cm</v>
      </c>
      <c r="L10" s="25" t="str">
        <f t="shared" si="1"/>
        <v>3.2cm</v>
      </c>
      <c r="M10" cm="1">
        <f t="array" ref="M10">IF(L10="","",IF(ISNUMBER(SEARCH("cm",L10)),MAX(VALUE(SUBSTITUTE(_xlfn.FILTERXML("&lt;t&gt;&lt;s&gt;"&amp;SUBSTITUTE(L10,",","&lt;/s&gt;&lt;s&gt;")&amp;"&lt;/s&gt;&lt;/t&gt;","//s"),"cm",""))),MAX(VALUE(SUBSTITUTE(_xlfn.FILTERXML("&lt;t&gt;&lt;s&gt;"&amp;SUBSTITUTE(L10,",","&lt;/s&gt;&lt;s&gt;")&amp;"&lt;/s&gt;&lt;/t&gt;","//s"),"mm","")))/10))</f>
        <v>3.2</v>
      </c>
      <c r="N10" t="str">
        <f>IF('Model output'!L9="","",'Model output'!L9)</f>
        <v>Papillary carcinoma</v>
      </c>
      <c r="O10" t="str">
        <f>IF('Model output'!M9="","",'Model output'!M9)</f>
        <v>Conventional with Tall Cell Features</v>
      </c>
      <c r="P10" t="str">
        <f>IF('Model output'!N9="","",'Model output'!N9)</f>
        <v>3.6 cm</v>
      </c>
      <c r="Q10" t="str">
        <f t="shared" si="2"/>
        <v>3.6cm</v>
      </c>
      <c r="R10" cm="1">
        <f t="array" ref="R10">IF(Q10="","",IF(ISNUMBER(SEARCH("cm",Q10)),MAX(VALUE(SUBSTITUTE(_xlfn.FILTERXML("&lt;t&gt;&lt;s&gt;"&amp;SUBSTITUTE(Q10,",","&lt;/s&gt;&lt;s&gt;")&amp;"&lt;/s&gt;&lt;/t&gt;","//s"),"cm",""))),MAX(VALUE(SUBSTITUTE(_xlfn.FILTERXML("&lt;t&gt;&lt;s&gt;"&amp;SUBSTITUTE(Q10,",","&lt;/s&gt;&lt;s&gt;")&amp;"&lt;/s&gt;&lt;/t&gt;","//s"),"mm","")))/10))</f>
        <v>3.6</v>
      </c>
      <c r="S10" t="str">
        <f>IF(OR('Model output'!P9="",ISNUMBER(SEARCH("Not identified", 'Model output'!P9)),ISNUMBER(SEARCH("Absent",'Model output'!P9)),AND(ISNUMBER(SEARCH("No",'Model output'!P9)),NOT(ISNUMBER(SEARCH("diagnostic",'Model output'!P9)))),ISNUMBER(SEARCH("Negative",'Model output'!P9))),"negative","positive")</f>
        <v>positive</v>
      </c>
      <c r="T10">
        <f>IF('Model output'!O9="","",'Model output'!O9)</f>
        <v>3</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Minimal</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16" t="str">
        <f>IF('Model output'!S9="","",'Model output'!S9)</f>
        <v>Present</v>
      </c>
      <c r="Y10" t="str">
        <f>IF(OR('Model output'!S9="",ISNUMBER(SEARCH("Absent",'Model output'!S9)),ISNUMBER(SEARCH("Not identified",'Model output'!S9)),AND(ISNUMBER(SEARCH("No",'Model output'!S9)),NOT(ISNUMBER(SEARCH("carcinoma",'Model output'!S9)))),ISNUMBER(SEARCH("negative",'Model output'!S9))),"negative",IF(Z10="positive","gETE", "positive"))</f>
        <v>positive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p.V600E mutation</v>
      </c>
      <c r="AC10" s="1" t="str">
        <f>IF(OR('Model output'!V9="", 'Model output'!V9="No", AND(ISERROR(SEARCH("Positive",'Model output'!V9)), ISNUMBER(SEARCH("Negative",'Model output'!V9))), AND(ISNUMBER(SEARCH("Uninvolved",'Model output'!V9)),NOT(ISNUMBER(SEARCH("margins involved",'Model output'!V9)))), ISNUMBER(SEARCH("None",'Model output'!V9)), ISNUMBER(SEARCH("Free",'Model output'!V9)), ISNUMBER(SEARCH("1 mm",'Model output'!V9)), ISNUMBER(SEARCH("0.1 CM",'Model output'!V9)), ISNUMBER(SEARCH("less than 0.2 mm",'Model output'!V9)), ISNUMBER(SEARCH("less than 0.5 mm",'Model output'!V9)), ISNUMBER(SEARCH("less than 1.0 mm",'Model output'!V9)), ISNUMBER(SEARCH("noted very close",'Model output'!V9)), ISNUMBER(SEARCH("abut",'Model output'!V9)), ISNUMBER(SEARCH("not mentioned",'Model output'!V9)), ISNUMBER(SEARCH("Cannot be assessed",'Model output'!V9)), ISNUMBER(SEARCH("Not specified",'Model output'!V9)), ISNUMBER(SEARCH("Lymphocyte invasion - present",'Model output'!V9))), "negative", "positive")</f>
        <v>positive</v>
      </c>
      <c r="AE10" s="35" t="str" cm="1">
        <f t="array" ref="AE10">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cribriform",O10,1)),ISNUMBER(SEARCH("diffuse",O10,1)),ISNUMBER(SEARCH("columnar",O10,1)),ISNUMBER(SEARCH("solid",O10,1)),ISNUMBER(SEARCH("tall",N10,1)),ISNUMBER(SEARCH("hobnail",N10,1)),ISNUMBER(SEARCH("cribriform",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high</v>
      </c>
      <c r="AF10" s="36" t="str">
        <f t="shared" si="3"/>
        <v>2</v>
      </c>
      <c r="AG10" s="36" t="str">
        <f t="shared" si="4"/>
        <v>1b</v>
      </c>
      <c r="AH10" s="36" t="str">
        <f t="shared" si="11"/>
        <v>0</v>
      </c>
      <c r="AI10" s="42" t="str">
        <f t="shared" si="12"/>
        <v>II</v>
      </c>
      <c r="AJ10" s="39" t="s">
        <v>805</v>
      </c>
      <c r="AK10" s="41" t="s">
        <v>1122</v>
      </c>
      <c r="AL10" s="41" t="s">
        <v>1119</v>
      </c>
      <c r="AM10" s="41" t="s">
        <v>1123</v>
      </c>
      <c r="AN10" s="41" t="s">
        <v>1121</v>
      </c>
      <c r="AO10" s="22">
        <f t="shared" si="5"/>
        <v>1</v>
      </c>
      <c r="AP10" s="1">
        <f t="shared" si="6"/>
        <v>1</v>
      </c>
      <c r="AQ10" s="1">
        <f t="shared" si="7"/>
        <v>1</v>
      </c>
      <c r="AR10" s="1">
        <f t="shared" si="8"/>
        <v>1</v>
      </c>
      <c r="AS10" s="14">
        <f t="shared" si="9"/>
        <v>1</v>
      </c>
      <c r="AT10" s="1"/>
    </row>
    <row r="11" spans="1:46">
      <c r="A11" t="str">
        <f>'Model output'!A10</f>
        <v>TCGA-BJ-A191</v>
      </c>
      <c r="B11" s="33">
        <v>49</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1b</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1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output'!G10)),AND(ISNUMBER(SEARCH("2",'Model output'!G10)),NOT(ISNUMBER(SEARCH("1 of 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output'!H10="","negative",IF(OR(ISNUMBER(SEARCH("lymph node",'Model output'!H10)),ISNUMBER(SEARCH("gland",'Model output'!H10)),ISNUMBER(SEARCH("lobe",'Model output'!H10)),ISNUMBER(SEARCH("isthmus",'Model output'!H10)),ISNUMBER(SEARCH("mediastinum",'Model output'!H10)),ISNUMBER(SEARCH("Not mentioned",'Model output'!H10)), ISNUMBER(SEARCH("Not applicable",'Model output'!H10)), ISNUMBER(SEARCH("paratracheal",'Model output'!H10)),ISNUMBER(SEARCH("fibroadipose tissue",'Model output'!H10)),ISNUMBER(SEARCH("thyroid node",'Model output'!H10)),ISNUMBER(SEARCH("skeletal muscle",'Model output'!H10)),ISNUMBER(SEARCH("Extranodal extension",'Model output'!H10)),ISNUMBER(SEARCH("right",'Model output'!H10)),ISNUMBER(SEARCH("left",'Model output'!H10)),ISNUMBER(SEARCH("Not specified",'Model output'!H10))),"negative","positive"))</f>
        <v>negative</v>
      </c>
      <c r="I11">
        <f>IF(OR('Model output'!I10="",'Model output'!I10="Not answered",'Model output'!I10="Not mentioned"),"",IF(ISNUMBER('Model output'!I10),'Model output'!I10,1))</f>
        <v>3</v>
      </c>
      <c r="J11">
        <f>IF(OR('Model output'!J10="",'Model output'!J10="Not answered",'Model output'!J10="Not mentioned"),"",IF(AND(ISNUMBER('Model output'!J10),'Model output'!J10&lt;=I11),'Model output'!J10,IF(AND(ISNUMBER('Model output'!J10), 'Model output'!J10&gt;=DATE(2024,1,1)), MIN(DAY('Model output'!J10), MONTH('Model output'!J10), YEAR('Model output'!J10)), IF(ISNUMBER(SEARCH("0/",'Model output'!J10)),0,IF(ISNUMBER(SEARCH("/",'Model output'!J10)), VALUE(LEFT('Model output'!J10, SEARCH("/",'Model output'!J10)-1)),1)))))</f>
        <v>0</v>
      </c>
      <c r="K11" t="str" cm="1">
        <f t="array" ref="K11">IF(COUNT(FIND({0,1,2,3,4,5,6,7,8,9},'Model output'!K10))&gt;0,'Model output'!K10,"")</f>
        <v/>
      </c>
      <c r="L11" s="25" t="str">
        <f t="shared" si="1"/>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 columnar cell variant</v>
      </c>
      <c r="O11" t="str">
        <f>IF('Model output'!M10="","",'Model output'!M10)</f>
        <v>Angiolymphatic invasion present</v>
      </c>
      <c r="P11" t="str">
        <f>IF('Model output'!N10="","",'Model output'!N10)</f>
        <v>2 cm</v>
      </c>
      <c r="Q11" t="str">
        <f t="shared" si="2"/>
        <v>2cm</v>
      </c>
      <c r="R11" cm="1">
        <f t="array" ref="R11">IF(Q11="","",IF(ISNUMBER(SEARCH("cm",Q11)),MAX(VALUE(SUBSTITUTE(_xlfn.FILTERXML("&lt;t&gt;&lt;s&gt;"&amp;SUBSTITUTE(Q11,",","&lt;/s&gt;&lt;s&gt;")&amp;"&lt;/s&gt;&lt;/t&gt;","//s"),"cm",""))),MAX(VALUE(SUBSTITUTE(_xlfn.FILTERXML("&lt;t&gt;&lt;s&gt;"&amp;SUBSTITUTE(Q11,",","&lt;/s&gt;&lt;s&gt;")&amp;"&lt;/s&gt;&lt;/t&gt;","//s"),"mm","")))/10))</f>
        <v>2</v>
      </c>
      <c r="S11" t="str">
        <f>IF(OR('Model output'!P10="",ISNUMBER(SEARCH("Not identified", 'Model output'!P10)),ISNUMBER(SEARCH("Absent",'Model output'!P10)),AND(ISNUMBER(SEARCH("No",'Model output'!P10)),NOT(ISNUMBER(SEARCH("diagnostic",'Model output'!P10)))),ISNUMBER(SEARCH("Negative",'Model output'!P10))),"negative","positive")</f>
        <v>positive</v>
      </c>
      <c r="T11">
        <f>IF('Model output'!O10="","",'Model output'!O10)</f>
        <v>1</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positive</v>
      </c>
      <c r="X11" s="16" t="str">
        <f>IF('Model output'!S10="","",'Model output'!S10)</f>
        <v/>
      </c>
      <c r="Y11" t="str">
        <f>IF(OR('Model output'!S10="",ISNUMBER(SEARCH("Absent",'Model output'!S10)),ISNUMBER(SEARCH("Not identified",'Model output'!S10)),AND(ISNUMBER(SEARCH("No",'Model output'!S10)),NOT(ISNUMBER(SEARCH("carcinoma",'Model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
      </c>
      <c r="AB11" t="str">
        <f>IF(AA11&lt;&gt;"Yes","",IF(OR('Model output'!U10="",ISNUMBER(SEARCH("Not identified",'Model output'!U10))),"",'Model output'!U10))</f>
        <v/>
      </c>
      <c r="AC11" s="1" t="str">
        <f>IF(OR('Model output'!V10="", 'Model output'!V10="No", AND(ISERROR(SEARCH("Positive",'Model output'!V10)), ISNUMBER(SEARCH("Negative",'Model output'!V10))), AND(ISNUMBER(SEARCH("Uninvolved",'Model output'!V10)),NOT(ISNUMBER(SEARCH("margins involved",'Model output'!V10)))), ISNUMBER(SEARCH("None",'Model output'!V10)), ISNUMBER(SEARCH("Free",'Model output'!V10)), ISNUMBER(SEARCH("1 mm",'Model output'!V10)), ISNUMBER(SEARCH("0.1 CM",'Model output'!V10)), ISNUMBER(SEARCH("less than 0.2 mm",'Model output'!V10)), ISNUMBER(SEARCH("less than 0.5 mm",'Model output'!V10)), ISNUMBER(SEARCH("less than 1.0 mm",'Model output'!V10)), ISNUMBER(SEARCH("noted very close",'Model output'!V10)), ISNUMBER(SEARCH("abut",'Model output'!V10)), ISNUMBER(SEARCH("not mentioned",'Model output'!V10)), ISNUMBER(SEARCH("Cannot be assessed",'Model output'!V10)), ISNUMBER(SEARCH("Not specified",'Model output'!V10)), ISNUMBER(SEARCH("Lymphocyte invasion - present",'Model output'!V10))), "negative", "positive")</f>
        <v>negative</v>
      </c>
      <c r="AE11" s="35"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cribriform",O11,1)),ISNUMBER(SEARCH("diffuse",O11,1)),ISNUMBER(SEARCH("columnar",O11,1)),ISNUMBER(SEARCH("solid",O11,1)),ISNUMBER(SEARCH("tall",N11,1)),ISNUMBER(SEARCH("hobnail",N11,1)),ISNUMBER(SEARCH("cribriform",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intermediate</v>
      </c>
      <c r="AF11" s="36" t="str">
        <f t="shared" si="3"/>
        <v>1b</v>
      </c>
      <c r="AG11" s="36" t="str">
        <f t="shared" si="4"/>
        <v>0</v>
      </c>
      <c r="AH11" s="36" t="str">
        <f t="shared" si="11"/>
        <v>0</v>
      </c>
      <c r="AI11" s="42" t="str">
        <f t="shared" si="12"/>
        <v>I</v>
      </c>
      <c r="AJ11" s="39" t="s">
        <v>809</v>
      </c>
      <c r="AK11" s="41" t="s">
        <v>1119</v>
      </c>
      <c r="AL11" s="41" t="s">
        <v>1120</v>
      </c>
      <c r="AM11" s="41" t="s">
        <v>1123</v>
      </c>
      <c r="AN11" s="41" t="s">
        <v>68</v>
      </c>
      <c r="AO11" s="22">
        <f t="shared" ca="1" si="5"/>
        <v>1</v>
      </c>
      <c r="AP11" s="1">
        <f t="shared" si="6"/>
        <v>1</v>
      </c>
      <c r="AQ11" s="1">
        <f t="shared" si="7"/>
        <v>1</v>
      </c>
      <c r="AR11" s="1">
        <f t="shared" si="8"/>
        <v>1</v>
      </c>
      <c r="AS11" s="14">
        <f t="shared" si="9"/>
        <v>1</v>
      </c>
      <c r="AT11" s="1"/>
    </row>
    <row r="12" spans="1:46">
      <c r="A12" t="str">
        <f>'Model output'!A11</f>
        <v>TCGA-BJ-A192</v>
      </c>
      <c r="B12" s="33">
        <v>54</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3</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X</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10"/>
        <v>positive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output'!G11)),AND(ISNUMBER(SEARCH("2",'Model output'!G11)),NOT(ISNUMBER(SEARCH("1 of 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output'!H11="","negative",IF(OR(ISNUMBER(SEARCH("lymph node",'Model output'!H11)),ISNUMBER(SEARCH("gland",'Model output'!H11)),ISNUMBER(SEARCH("lobe",'Model output'!H11)),ISNUMBER(SEARCH("isthmus",'Model output'!H11)),ISNUMBER(SEARCH("mediastinum",'Model output'!H11)),ISNUMBER(SEARCH("Not mentioned",'Model output'!H11)), ISNUMBER(SEARCH("Not applicable",'Model output'!H11)), ISNUMBER(SEARCH("paratracheal",'Model output'!H11)),ISNUMBER(SEARCH("fibroadipose tissue",'Model output'!H11)),ISNUMBER(SEARCH("thyroid node",'Model output'!H11)),ISNUMBER(SEARCH("skeletal muscle",'Model output'!H11)),ISNUMBER(SEARCH("Extranodal extension",'Model output'!H11)),ISNUMBER(SEARCH("right",'Model output'!H11)),ISNUMBER(SEARCH("left",'Model output'!H11)),ISNUMBER(SEARCH("Not specified",'Model output'!H11))),"negative","positive"))</f>
        <v>negative</v>
      </c>
      <c r="I12">
        <f>IF(OR('Model output'!I11="",'Model output'!I11="Not answered",'Model output'!I11="Not mentioned"),"",IF(ISNUMBER('Model output'!I11),'Model output'!I11,1))</f>
        <v>42</v>
      </c>
      <c r="J12">
        <f>IF(OR('Model output'!J11="",'Model output'!J11="Not answered",'Model output'!J11="Not mentioned"),"",IF(AND(ISNUMBER('Model output'!J11),'Model output'!J11&lt;=I12),'Model output'!J11,IF(AND(ISNUMBER('Model output'!J11), 'Model output'!J11&gt;=DATE(2024,1,1)), MIN(DAY('Model output'!J11), MONTH('Model output'!J11), YEAR('Model output'!J11)), IF(ISNUMBER(SEARCH("0/",'Model output'!J11)),0,IF(ISNUMBER(SEARCH("/",'Model output'!J11)), VALUE(LEFT('Model output'!J11, SEARCH("/",'Model output'!J11)-1)),1)))))</f>
        <v>1</v>
      </c>
      <c r="K12" t="str" cm="1">
        <f t="array" ref="K12">IF(COUNT(FIND({0,1,2,3,4,5,6,7,8,9},'Model output'!K11))&gt;0,'Model output'!K11,"")</f>
        <v/>
      </c>
      <c r="L12" s="25" t="str">
        <f t="shared" si="1"/>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 Thyroid Carcinoma</v>
      </c>
      <c r="O12" t="str">
        <f>IF('Model output'!M11="","",'Model output'!M11)</f>
        <v>Oncocytic Variant</v>
      </c>
      <c r="P12" t="str">
        <f>IF('Model output'!N11="","",'Model output'!N11)</f>
        <v>5.0 CM</v>
      </c>
      <c r="Q12" t="str">
        <f t="shared" si="2"/>
        <v>5.0cm</v>
      </c>
      <c r="R12" cm="1">
        <f t="array" ref="R12">IF(Q12="","",IF(ISNUMBER(SEARCH("cm",Q12)),MAX(VALUE(SUBSTITUTE(_xlfn.FILTERXML("&lt;t&gt;&lt;s&gt;"&amp;SUBSTITUTE(Q12,",","&lt;/s&gt;&lt;s&gt;")&amp;"&lt;/s&gt;&lt;/t&gt;","//s"),"cm",""))),MAX(VALUE(SUBSTITUTE(_xlfn.FILTERXML("&lt;t&gt;&lt;s&gt;"&amp;SUBSTITUTE(Q12,",","&lt;/s&gt;&lt;s&gt;")&amp;"&lt;/s&gt;&lt;/t&gt;","//s"),"mm","")))/10))</f>
        <v>5</v>
      </c>
      <c r="S12" t="str">
        <f>IF(OR('Model output'!P11="",ISNUMBER(SEARCH("Not identified", 'Model output'!P11)),ISNUMBER(SEARCH("Absent",'Model output'!P11)),AND(ISNUMBER(SEARCH("No",'Model output'!P11)),NOT(ISNUMBER(SEARCH("diagnostic",'Model output'!P11)))),ISNUMBER(SEARCH("Negative",'Model output'!P11))),"negative","positive")</f>
        <v>negative</v>
      </c>
      <c r="T12">
        <f>IF('Model output'!O11="","",'Model output'!O11)</f>
        <v>1</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16" t="str">
        <f>IF('Model output'!S11="","",'Model output'!S11)</f>
        <v/>
      </c>
      <c r="Y12" t="str">
        <f>IF(OR('Model output'!S11="",ISNUMBER(SEARCH("Absent",'Model output'!S11)),ISNUMBER(SEARCH("Not identified",'Model output'!S11)),AND(ISNUMBER(SEARCH("No",'Model output'!S11)),NOT(ISNUMBER(SEARCH("carcinoma",'Model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Yes</v>
      </c>
      <c r="AB12" t="str">
        <f>IF(AA12&lt;&gt;"Yes","",IF(OR('Model output'!U11="",ISNUMBER(SEARCH("Not identified",'Model output'!U11))),"",'Model output'!U11))</f>
        <v/>
      </c>
      <c r="AC12" s="1" t="str">
        <f>IF(OR('Model output'!V11="", 'Model output'!V11="No", AND(ISERROR(SEARCH("Positive",'Model output'!V11)), ISNUMBER(SEARCH("Negative",'Model output'!V11))), AND(ISNUMBER(SEARCH("Uninvolved",'Model output'!V11)),NOT(ISNUMBER(SEARCH("margins involved",'Model output'!V11)))), ISNUMBER(SEARCH("None",'Model output'!V11)), ISNUMBER(SEARCH("Free",'Model output'!V11)), ISNUMBER(SEARCH("1 mm",'Model output'!V11)), ISNUMBER(SEARCH("0.1 CM",'Model output'!V11)), ISNUMBER(SEARCH("less than 0.2 mm",'Model output'!V11)), ISNUMBER(SEARCH("less than 0.5 mm",'Model output'!V11)), ISNUMBER(SEARCH("less than 1.0 mm",'Model output'!V11)), ISNUMBER(SEARCH("noted very close",'Model output'!V11)), ISNUMBER(SEARCH("abut",'Model output'!V11)), ISNUMBER(SEARCH("not mentioned",'Model output'!V11)), ISNUMBER(SEARCH("Cannot be assessed",'Model output'!V11)), ISNUMBER(SEARCH("Not specified",'Model output'!V11)), ISNUMBER(SEARCH("Lymphocyte invasion - present",'Model output'!V11))), "negative", "positive")</f>
        <v>negative</v>
      </c>
      <c r="AE12" s="35"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cribriform",O12,1)),ISNUMBER(SEARCH("diffuse",O12,1)),ISNUMBER(SEARCH("columnar",O12,1)),ISNUMBER(SEARCH("solid",O12,1)),ISNUMBER(SEARCH("tall",N12,1)),ISNUMBER(SEARCH("hobnail",N12,1)),ISNUMBER(SEARCH("cribriform",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low</v>
      </c>
      <c r="AF12" s="36" t="str">
        <f t="shared" si="3"/>
        <v>3a</v>
      </c>
      <c r="AG12" s="36" t="str">
        <f t="shared" si="4"/>
        <v>1a</v>
      </c>
      <c r="AH12" s="36" t="str">
        <f t="shared" si="11"/>
        <v>0</v>
      </c>
      <c r="AI12" s="42" t="str">
        <f t="shared" si="12"/>
        <v>I</v>
      </c>
      <c r="AJ12" s="39" t="s">
        <v>807</v>
      </c>
      <c r="AK12" s="41" t="s">
        <v>1124</v>
      </c>
      <c r="AL12" s="41" t="s">
        <v>1123</v>
      </c>
      <c r="AM12" s="41" t="s">
        <v>1123</v>
      </c>
      <c r="AN12" s="41" t="s">
        <v>68</v>
      </c>
      <c r="AO12" s="22">
        <f t="shared" ca="1" si="5"/>
        <v>1</v>
      </c>
      <c r="AP12" s="1">
        <f t="shared" si="6"/>
        <v>1</v>
      </c>
      <c r="AQ12" s="1">
        <f t="shared" si="7"/>
        <v>0</v>
      </c>
      <c r="AR12" s="1">
        <f t="shared" si="8"/>
        <v>1</v>
      </c>
      <c r="AS12" s="14">
        <f t="shared" si="9"/>
        <v>1</v>
      </c>
      <c r="AT12" s="1"/>
    </row>
    <row r="13" spans="1:46">
      <c r="A13" t="str">
        <f>'Model output'!A12</f>
        <v>TCGA-BJ-A28R</v>
      </c>
      <c r="B13" s="33">
        <v>38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1b</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1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output'!G12)),AND(ISNUMBER(SEARCH("2",'Model output'!G12)),NOT(ISNUMBER(SEARCH("1 of 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output'!H12="","negative",IF(OR(ISNUMBER(SEARCH("lymph node",'Model output'!H12)),ISNUMBER(SEARCH("gland",'Model output'!H12)),ISNUMBER(SEARCH("lobe",'Model output'!H12)),ISNUMBER(SEARCH("isthmus",'Model output'!H12)),ISNUMBER(SEARCH("mediastinum",'Model output'!H12)),ISNUMBER(SEARCH("Not mentioned",'Model output'!H12)), ISNUMBER(SEARCH("Not applicable",'Model output'!H12)), ISNUMBER(SEARCH("paratracheal",'Model output'!H12)),ISNUMBER(SEARCH("fibroadipose tissue",'Model output'!H12)),ISNUMBER(SEARCH("thyroid node",'Model output'!H12)),ISNUMBER(SEARCH("skeletal muscle",'Model output'!H12)),ISNUMBER(SEARCH("Extranodal extension",'Model output'!H12)),ISNUMBER(SEARCH("right",'Model output'!H12)),ISNUMBER(SEARCH("left",'Model output'!H12)),ISNUMBER(SEARCH("Not specified",'Model output'!H12))),"negative","positive"))</f>
        <v>negative</v>
      </c>
      <c r="I13">
        <f>IF(OR('Model output'!I12="",'Model output'!I12="Not answered",'Model output'!I12="Not mentioned"),"",IF(ISNUMBER('Model output'!I12),'Model output'!I12,1))</f>
        <v>20</v>
      </c>
      <c r="J13">
        <f>IF(OR('Model output'!J12="",'Model output'!J12="Not answered",'Model output'!J12="Not mentioned"),"",IF(AND(ISNUMBER('Model output'!J12),'Model output'!J12&lt;=I13),'Model output'!J12,IF(AND(ISNUMBER('Model output'!J12), 'Model output'!J12&gt;=DATE(2024,1,1)), MIN(DAY('Model output'!J12), MONTH('Model output'!J12), YEAR('Model output'!J12)), IF(ISNUMBER(SEARCH("0/",'Model output'!J12)),0,IF(ISNUMBER(SEARCH("/",'Model output'!J12)), VALUE(LEFT('Model output'!J12, SEARCH("/",'Model output'!J12)-1)),1)))))</f>
        <v>0</v>
      </c>
      <c r="K13" t="str" cm="1">
        <f t="array" ref="K13">IF(COUNT(FIND({0,1,2,3,4,5,6,7,8,9},'Model output'!K12))&gt;0,'Model output'!K12,"")</f>
        <v/>
      </c>
      <c r="L13" s="25" t="str">
        <f t="shared" si="1"/>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 carcinoma</v>
      </c>
      <c r="O13" t="str">
        <f>IF('Model output'!M12="","",'Model output'!M12)</f>
        <v>Conventional Type</v>
      </c>
      <c r="P13" t="str">
        <f>IF('Model output'!N12="","",'Model output'!N12)</f>
        <v>1.5 cm</v>
      </c>
      <c r="Q13" t="str">
        <f t="shared" si="2"/>
        <v>1.5cm</v>
      </c>
      <c r="R13" cm="1">
        <f t="array" ref="R13">IF(Q13="","",IF(ISNUMBER(SEARCH("cm",Q13)),MAX(VALUE(SUBSTITUTE(_xlfn.FILTERXML("&lt;t&gt;&lt;s&gt;"&amp;SUBSTITUTE(Q13,",","&lt;/s&gt;&lt;s&gt;")&amp;"&lt;/s&gt;&lt;/t&gt;","//s"),"cm",""))),MAX(VALUE(SUBSTITUTE(_xlfn.FILTERXML("&lt;t&gt;&lt;s&gt;"&amp;SUBSTITUTE(Q13,",","&lt;/s&gt;&lt;s&gt;")&amp;"&lt;/s&gt;&lt;/t&gt;","//s"),"mm","")))/10))</f>
        <v>1.5</v>
      </c>
      <c r="S13" t="str">
        <f>IF(OR('Model output'!P12="",ISNUMBER(SEARCH("Not identified", 'Model output'!P12)),ISNUMBER(SEARCH("Absent",'Model output'!P12)),AND(ISNUMBER(SEARCH("No",'Model output'!P12)),NOT(ISNUMBER(SEARCH("diagnostic",'Model output'!P12)))),ISNUMBER(SEARCH("Negative",'Model output'!P12))),"negative","positive")</f>
        <v>positive</v>
      </c>
      <c r="T13">
        <f>IF('Model output'!O12="","",'Model output'!O12)</f>
        <v>1</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16" t="str">
        <f>IF('Model output'!S12="","",'Model output'!S12)</f>
        <v/>
      </c>
      <c r="Y13" t="str">
        <f>IF(OR('Model output'!S12="",ISNUMBER(SEARCH("Absent",'Model output'!S12)),ISNUMBER(SEARCH("Not identified",'Model output'!S12)),AND(ISNUMBER(SEARCH("No",'Model output'!S12)),NOT(ISNUMBER(SEARCH("carcinoma",'Model output'!S12)))),ISNUMBER(SEARCH("negative",'Model output'!S12))),"negative",IF(Z13="positive","gETE", "positive"))</f>
        <v>negative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1" t="str">
        <f>IF(OR('Model output'!V12="", 'Model output'!V12="No", AND(ISERROR(SEARCH("Positive",'Model output'!V12)), ISNUMBER(SEARCH("Negative",'Model output'!V12))), AND(ISNUMBER(SEARCH("Uninvolved",'Model output'!V12)),NOT(ISNUMBER(SEARCH("margins involved",'Model output'!V12)))), ISNUMBER(SEARCH("None",'Model output'!V12)), ISNUMBER(SEARCH("Free",'Model output'!V12)), ISNUMBER(SEARCH("1 mm",'Model output'!V12)), ISNUMBER(SEARCH("0.1 CM",'Model output'!V12)), ISNUMBER(SEARCH("less than 0.2 mm",'Model output'!V12)), ISNUMBER(SEARCH("less than 0.5 mm",'Model output'!V12)), ISNUMBER(SEARCH("less than 1.0 mm",'Model output'!V12)), ISNUMBER(SEARCH("noted very close",'Model output'!V12)), ISNUMBER(SEARCH("abut",'Model output'!V12)), ISNUMBER(SEARCH("not mentioned",'Model output'!V12)), ISNUMBER(SEARCH("Cannot be assessed",'Model output'!V12)), ISNUMBER(SEARCH("Not specified",'Model output'!V12)), ISNUMBER(SEARCH("Lymphocyte invasion - present",'Model output'!V12))), "negative", "positive")</f>
        <v>negative</v>
      </c>
      <c r="AE13" s="35"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cribriform",O13,1)),ISNUMBER(SEARCH("diffuse",O13,1)),ISNUMBER(SEARCH("columnar",O13,1)),ISNUMBER(SEARCH("solid",O13,1)),ISNUMBER(SEARCH("tall",N13,1)),ISNUMBER(SEARCH("hobnail",N13,1)),ISNUMBER(SEARCH("cribriform",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36" t="str">
        <f t="shared" si="3"/>
        <v>1b</v>
      </c>
      <c r="AG13" s="36" t="str">
        <f t="shared" si="4"/>
        <v>0</v>
      </c>
      <c r="AH13" s="36" t="str">
        <f t="shared" si="11"/>
        <v>0</v>
      </c>
      <c r="AI13" s="42" t="str">
        <f t="shared" si="12"/>
        <v>I</v>
      </c>
      <c r="AJ13" s="39" t="s">
        <v>809</v>
      </c>
      <c r="AK13" s="41" t="s">
        <v>1119</v>
      </c>
      <c r="AL13" s="41" t="s">
        <v>1120</v>
      </c>
      <c r="AM13" s="41" t="s">
        <v>1123</v>
      </c>
      <c r="AN13" s="41" t="s">
        <v>68</v>
      </c>
      <c r="AO13" s="22">
        <f t="shared" ca="1" si="5"/>
        <v>1</v>
      </c>
      <c r="AP13" s="1">
        <f t="shared" si="6"/>
        <v>1</v>
      </c>
      <c r="AQ13" s="1">
        <f t="shared" si="7"/>
        <v>1</v>
      </c>
      <c r="AR13" s="1">
        <f t="shared" si="8"/>
        <v>1</v>
      </c>
      <c r="AS13" s="14">
        <f t="shared" si="9"/>
        <v>1</v>
      </c>
      <c r="AT13" s="1"/>
    </row>
    <row r="14" spans="1:46">
      <c r="A14" t="str">
        <f>'Model output'!A13</f>
        <v>TCGA-BJ-A28S</v>
      </c>
      <c r="B14" s="33">
        <v>79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2</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1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output'!G13)),AND(ISNUMBER(SEARCH("2",'Model output'!G13)),NOT(ISNUMBER(SEARCH("1 of 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output'!H13="","negative",IF(OR(ISNUMBER(SEARCH("lymph node",'Model output'!H13)),ISNUMBER(SEARCH("gland",'Model output'!H13)),ISNUMBER(SEARCH("lobe",'Model output'!H13)),ISNUMBER(SEARCH("isthmus",'Model output'!H13)),ISNUMBER(SEARCH("mediastinum",'Model output'!H13)),ISNUMBER(SEARCH("Not mentioned",'Model output'!H13)), ISNUMBER(SEARCH("Not applicable",'Model output'!H13)), ISNUMBER(SEARCH("paratracheal",'Model output'!H13)),ISNUMBER(SEARCH("fibroadipose tissue",'Model output'!H13)),ISNUMBER(SEARCH("thyroid node",'Model output'!H13)),ISNUMBER(SEARCH("skeletal muscle",'Model output'!H13)),ISNUMBER(SEARCH("Extranodal extension",'Model output'!H13)),ISNUMBER(SEARCH("right",'Model output'!H13)),ISNUMBER(SEARCH("left",'Model output'!H13)),ISNUMBER(SEARCH("Not specified",'Model output'!H13))),"negative","positive"))</f>
        <v>negative</v>
      </c>
      <c r="I14">
        <f>IF(OR('Model output'!I13="",'Model output'!I13="Not answered",'Model output'!I13="Not mentioned"),"",IF(ISNUMBER('Model output'!I13),'Model output'!I13,1))</f>
        <v>0</v>
      </c>
      <c r="J14">
        <f>IF(OR('Model output'!J13="",'Model output'!J13="Not answered",'Model output'!J13="Not mentioned"),"",IF(AND(ISNUMBER('Model output'!J13),'Model output'!J13&lt;=I14),'Model output'!J13,IF(AND(ISNUMBER('Model output'!J13), 'Model output'!J13&gt;=DATE(2024,1,1)), MIN(DAY('Model output'!J13), MONTH('Model output'!J13), YEAR('Model output'!J13)), IF(ISNUMBER(SEARCH("0/",'Model output'!J13)),0,IF(ISNUMBER(SEARCH("/",'Model output'!J13)), VALUE(LEFT('Model output'!J13, SEARCH("/",'Model output'!J13)-1)),1)))))</f>
        <v>0</v>
      </c>
      <c r="K14" t="str" cm="1">
        <f t="array" ref="K14">IF(COUNT(FIND({0,1,2,3,4,5,6,7,8,9},'Model output'!K13))&gt;0,'Model output'!K13,"")</f>
        <v/>
      </c>
      <c r="L14" s="25" t="str">
        <f t="shared" si="1"/>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 carcinoma, encapsulated follicular variant</v>
      </c>
      <c r="O14" t="str">
        <f>IF('Model output'!M13="","",'Model output'!M13)</f>
        <v/>
      </c>
      <c r="P14" t="str">
        <f>IF('Model output'!N13="","",'Model output'!N13)</f>
        <v>3.4 cm</v>
      </c>
      <c r="Q14" t="str">
        <f t="shared" si="2"/>
        <v>3.4cm</v>
      </c>
      <c r="R14" cm="1">
        <f t="array" ref="R14">IF(Q14="","",IF(ISNUMBER(SEARCH("cm",Q14)),MAX(VALUE(SUBSTITUTE(_xlfn.FILTERXML("&lt;t&gt;&lt;s&gt;"&amp;SUBSTITUTE(Q14,",","&lt;/s&gt;&lt;s&gt;")&amp;"&lt;/s&gt;&lt;/t&gt;","//s"),"cm",""))),MAX(VALUE(SUBSTITUTE(_xlfn.FILTERXML("&lt;t&gt;&lt;s&gt;"&amp;SUBSTITUTE(Q14,",","&lt;/s&gt;&lt;s&gt;")&amp;"&lt;/s&gt;&lt;/t&gt;","//s"),"mm","")))/10))</f>
        <v>3.4</v>
      </c>
      <c r="S14" t="str">
        <f>IF(OR('Model output'!P13="",ISNUMBER(SEARCH("Not identified", 'Model output'!P13)),ISNUMBER(SEARCH("Absent",'Model output'!P13)),AND(ISNUMBER(SEARCH("No",'Model output'!P13)),NOT(ISNUMBER(SEARCH("diagnostic",'Model output'!P13)))),ISNUMBER(SEARCH("Negative",'Model output'!P13))),"negative","positive")</f>
        <v>negative</v>
      </c>
      <c r="T14">
        <f>IF('Model output'!O13="","",'Model output'!O13)</f>
        <v>2</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16" t="str">
        <f>IF('Model output'!S13="","",'Model output'!S13)</f>
        <v/>
      </c>
      <c r="Y14" t="str">
        <f>IF(OR('Model output'!S13="",ISNUMBER(SEARCH("Absent",'Model output'!S13)),ISNUMBER(SEARCH("Not identified",'Model output'!S13)),AND(ISNUMBER(SEARCH("No",'Model output'!S13)),NOT(ISNUMBER(SEARCH("carcinoma",'Model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Yes</v>
      </c>
      <c r="AB14" t="str">
        <f>IF(AA14&lt;&gt;"Yes","",IF(OR('Model output'!U13="",ISNUMBER(SEARCH("Not identified",'Model output'!U13))),"",'Model output'!U13))</f>
        <v>Not answered (Indeterminate due to poor quality of isolated DNA)</v>
      </c>
      <c r="AC14" s="1" t="str">
        <f>IF(OR('Model output'!V13="", 'Model output'!V13="No", AND(ISERROR(SEARCH("Positive",'Model output'!V13)), ISNUMBER(SEARCH("Negative",'Model output'!V13))), AND(ISNUMBER(SEARCH("Uninvolved",'Model output'!V13)),NOT(ISNUMBER(SEARCH("margins involved",'Model output'!V13)))), ISNUMBER(SEARCH("None",'Model output'!V13)), ISNUMBER(SEARCH("Free",'Model output'!V13)), ISNUMBER(SEARCH("1 mm",'Model output'!V13)), ISNUMBER(SEARCH("0.1 CM",'Model output'!V13)), ISNUMBER(SEARCH("less than 0.2 mm",'Model output'!V13)), ISNUMBER(SEARCH("less than 0.5 mm",'Model output'!V13)), ISNUMBER(SEARCH("less than 1.0 mm",'Model output'!V13)), ISNUMBER(SEARCH("noted very close",'Model output'!V13)), ISNUMBER(SEARCH("abut",'Model output'!V13)), ISNUMBER(SEARCH("not mentioned",'Model output'!V13)), ISNUMBER(SEARCH("Cannot be assessed",'Model output'!V13)), ISNUMBER(SEARCH("Not specified",'Model output'!V13)), ISNUMBER(SEARCH("Lymphocyte invasion - present",'Model output'!V13))), "negative", "positive")</f>
        <v>negative</v>
      </c>
      <c r="AE14" s="35"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cribriform",O14,1)),ISNUMBER(SEARCH("diffuse",O14,1)),ISNUMBER(SEARCH("columnar",O14,1)),ISNUMBER(SEARCH("solid",O14,1)),ISNUMBER(SEARCH("tall",N14,1)),ISNUMBER(SEARCH("hobnail",N14,1)),ISNUMBER(SEARCH("cribriform",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36" t="str">
        <f t="shared" si="3"/>
        <v>2</v>
      </c>
      <c r="AG14" s="36" t="str">
        <f t="shared" si="4"/>
        <v>0</v>
      </c>
      <c r="AH14" s="36" t="str">
        <f t="shared" si="11"/>
        <v>0</v>
      </c>
      <c r="AI14" s="42" t="str">
        <f t="shared" si="12"/>
        <v>I</v>
      </c>
      <c r="AJ14" s="39" t="s">
        <v>807</v>
      </c>
      <c r="AK14" s="41" t="s">
        <v>1122</v>
      </c>
      <c r="AL14" s="41" t="s">
        <v>1123</v>
      </c>
      <c r="AM14" s="41" t="s">
        <v>1123</v>
      </c>
      <c r="AN14" s="41" t="s">
        <v>68</v>
      </c>
      <c r="AO14" s="22">
        <f t="shared" ca="1" si="5"/>
        <v>1</v>
      </c>
      <c r="AP14" s="1">
        <f t="shared" si="6"/>
        <v>1</v>
      </c>
      <c r="AQ14" s="1">
        <f t="shared" si="7"/>
        <v>1</v>
      </c>
      <c r="AR14" s="1">
        <f t="shared" si="8"/>
        <v>1</v>
      </c>
      <c r="AS14" s="14">
        <f t="shared" si="9"/>
        <v>1</v>
      </c>
      <c r="AT14" s="1"/>
    </row>
    <row r="15" spans="1:46">
      <c r="A15" t="str">
        <f>'Model output'!A14</f>
        <v>TCGA-BJ-A28T</v>
      </c>
      <c r="B15" s="33">
        <v>34</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1b</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1a</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1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output'!G14)),AND(ISNUMBER(SEARCH("2",'Model output'!G14)),NOT(ISNUMBER(SEARCH("1 of 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central</v>
      </c>
      <c r="H15" t="str">
        <f>IF('Model output'!H14="","negative",IF(OR(ISNUMBER(SEARCH("lymph node",'Model output'!H14)),ISNUMBER(SEARCH("gland",'Model output'!H14)),ISNUMBER(SEARCH("lobe",'Model output'!H14)),ISNUMBER(SEARCH("isthmus",'Model output'!H14)),ISNUMBER(SEARCH("mediastinum",'Model output'!H14)),ISNUMBER(SEARCH("Not mentioned",'Model output'!H14)), ISNUMBER(SEARCH("Not applicable",'Model output'!H14)), ISNUMBER(SEARCH("paratracheal",'Model output'!H14)),ISNUMBER(SEARCH("fibroadipose tissue",'Model output'!H14)),ISNUMBER(SEARCH("thyroid node",'Model output'!H14)),ISNUMBER(SEARCH("skeletal muscle",'Model output'!H14)),ISNUMBER(SEARCH("Extranodal extension",'Model output'!H14)),ISNUMBER(SEARCH("right",'Model output'!H14)),ISNUMBER(SEARCH("left",'Model output'!H14)),ISNUMBER(SEARCH("Not specified",'Model output'!H14))),"negative","positive"))</f>
        <v>negative</v>
      </c>
      <c r="I15">
        <f>IF(OR('Model output'!I14="",'Model output'!I14="Not answered",'Model output'!I14="Not mentioned"),"",IF(ISNUMBER('Model output'!I14),'Model output'!I14,1))</f>
        <v>9</v>
      </c>
      <c r="J15">
        <f>IF(OR('Model output'!J14="",'Model output'!J14="Not answered",'Model output'!J14="Not mentioned"),"",IF(AND(ISNUMBER('Model output'!J14),'Model output'!J14&lt;=I15),'Model output'!J14,IF(AND(ISNUMBER('Model output'!J14), 'Model output'!J14&gt;=DATE(2024,1,1)), MIN(DAY('Model output'!J14), MONTH('Model output'!J14), YEAR('Model output'!J14)), IF(ISNUMBER(SEARCH("0/",'Model output'!J14)),0,IF(ISNUMBER(SEARCH("/",'Model output'!J14)), VALUE(LEFT('Model output'!J14, SEARCH("/",'Model output'!J14)-1)),1)))))</f>
        <v>3</v>
      </c>
      <c r="K15" t="str" cm="1">
        <f t="array" ref="K15">IF(COUNT(FIND({0,1,2,3,4,5,6,7,8,9},'Model output'!K14))&gt;0,'Model output'!K14,"")</f>
        <v>0.28 cm</v>
      </c>
      <c r="L15" s="25" t="str">
        <f t="shared" si="1"/>
        <v>0.28cm</v>
      </c>
      <c r="M15" cm="1">
        <f t="array" ref="M15">IF(L15="","",IF(ISNUMBER(SEARCH("cm",L15)),MAX(VALUE(SUBSTITUTE(_xlfn.FILTERXML("&lt;t&gt;&lt;s&gt;"&amp;SUBSTITUTE(L15,",","&lt;/s&gt;&lt;s&gt;")&amp;"&lt;/s&gt;&lt;/t&gt;","//s"),"cm",""))),MAX(VALUE(SUBSTITUTE(_xlfn.FILTERXML("&lt;t&gt;&lt;s&gt;"&amp;SUBSTITUTE(L15,",","&lt;/s&gt;&lt;s&gt;")&amp;"&lt;/s&gt;&lt;/t&gt;","//s"),"mm","")))/10))</f>
        <v>0.28000000000000003</v>
      </c>
      <c r="N15" t="str">
        <f>IF('Model output'!L14="","",'Model output'!L14)</f>
        <v>Papillary carcinoma</v>
      </c>
      <c r="O15" t="str">
        <f>IF('Model output'!M14="","",'Model output'!M14)</f>
        <v>Conventional</v>
      </c>
      <c r="P15" t="str">
        <f>IF('Model output'!N14="","",'Model output'!N14)</f>
        <v>1.3 cm</v>
      </c>
      <c r="Q15" t="str">
        <f t="shared" si="2"/>
        <v>1.3cm</v>
      </c>
      <c r="R15" cm="1">
        <f t="array" ref="R15">IF(Q15="","",IF(ISNUMBER(SEARCH("cm",Q15)),MAX(VALUE(SUBSTITUTE(_xlfn.FILTERXML("&lt;t&gt;&lt;s&gt;"&amp;SUBSTITUTE(Q15,",","&lt;/s&gt;&lt;s&gt;")&amp;"&lt;/s&gt;&lt;/t&gt;","//s"),"cm",""))),MAX(VALUE(SUBSTITUTE(_xlfn.FILTERXML("&lt;t&gt;&lt;s&gt;"&amp;SUBSTITUTE(Q15,",","&lt;/s&gt;&lt;s&gt;")&amp;"&lt;/s&gt;&lt;/t&gt;","//s"),"mm","")))/10))</f>
        <v>1.3</v>
      </c>
      <c r="S15" t="str">
        <f>IF(OR('Model output'!P14="",ISNUMBER(SEARCH("Not identified", 'Model output'!P14)),ISNUMBER(SEARCH("Absent",'Model output'!P14)),AND(ISNUMBER(SEARCH("No",'Model output'!P14)),NOT(ISNUMBER(SEARCH("diagnostic",'Model output'!P14)))),ISNUMBER(SEARCH("Negative",'Model output'!P14))),"negative","positive")</f>
        <v>positive</v>
      </c>
      <c r="T15">
        <f>IF('Model output'!O14="","",'Model output'!O14)</f>
        <v>2</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16" t="str">
        <f>IF('Model output'!S14="","",'Model output'!S14)</f>
        <v>Not identified</v>
      </c>
      <c r="Y15" t="str">
        <f>IF(OR('Model output'!S14="",ISNUMBER(SEARCH("Absent",'Model output'!S14)),ISNUMBER(SEARCH("Not identified",'Model output'!S14)),AND(ISNUMBER(SEARCH("No",'Model output'!S14)),NOT(ISNUMBER(SEARCH("carcinoma",'Model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1" t="str">
        <f>IF(OR('Model output'!V14="", 'Model output'!V14="No", AND(ISERROR(SEARCH("Positive",'Model output'!V14)), ISNUMBER(SEARCH("Negative",'Model output'!V14))), AND(ISNUMBER(SEARCH("Uninvolved",'Model output'!V14)),NOT(ISNUMBER(SEARCH("margins involved",'Model output'!V14)))), ISNUMBER(SEARCH("None",'Model output'!V14)), ISNUMBER(SEARCH("Free",'Model output'!V14)), ISNUMBER(SEARCH("1 mm",'Model output'!V14)), ISNUMBER(SEARCH("0.1 CM",'Model output'!V14)), ISNUMBER(SEARCH("less than 0.2 mm",'Model output'!V14)), ISNUMBER(SEARCH("less than 0.5 mm",'Model output'!V14)), ISNUMBER(SEARCH("less than 1.0 mm",'Model output'!V14)), ISNUMBER(SEARCH("noted very close",'Model output'!V14)), ISNUMBER(SEARCH("abut",'Model output'!V14)), ISNUMBER(SEARCH("not mentioned",'Model output'!V14)), ISNUMBER(SEARCH("Cannot be assessed",'Model output'!V14)), ISNUMBER(SEARCH("Not specified",'Model output'!V14)), ISNUMBER(SEARCH("Lymphocyte invasion - present",'Model output'!V14))), "negative", "positive")</f>
        <v>negative</v>
      </c>
      <c r="AE15" s="35"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cribriform",O15,1)),ISNUMBER(SEARCH("diffuse",O15,1)),ISNUMBER(SEARCH("columnar",O15,1)),ISNUMBER(SEARCH("solid",O15,1)),ISNUMBER(SEARCH("tall",N15,1)),ISNUMBER(SEARCH("hobnail",N15,1)),ISNUMBER(SEARCH("cribriform",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intermediate</v>
      </c>
      <c r="AF15" s="36" t="str">
        <f t="shared" si="3"/>
        <v>1b</v>
      </c>
      <c r="AG15" s="36" t="str">
        <f t="shared" si="4"/>
        <v>1a</v>
      </c>
      <c r="AH15" s="36" t="str">
        <f t="shared" si="11"/>
        <v>0</v>
      </c>
      <c r="AI15" s="42" t="str">
        <f t="shared" si="12"/>
        <v>I</v>
      </c>
      <c r="AJ15" s="39" t="s">
        <v>811</v>
      </c>
      <c r="AK15" s="41" t="s">
        <v>1119</v>
      </c>
      <c r="AL15" s="41" t="s">
        <v>651</v>
      </c>
      <c r="AM15" s="41" t="s">
        <v>1123</v>
      </c>
      <c r="AN15" s="41" t="s">
        <v>68</v>
      </c>
      <c r="AO15" s="22">
        <f t="shared" ca="1" si="5"/>
        <v>1</v>
      </c>
      <c r="AP15" s="1">
        <f t="shared" si="6"/>
        <v>1</v>
      </c>
      <c r="AQ15" s="1">
        <f t="shared" si="7"/>
        <v>1</v>
      </c>
      <c r="AR15" s="1">
        <f t="shared" si="8"/>
        <v>1</v>
      </c>
      <c r="AS15" s="14">
        <f t="shared" si="9"/>
        <v>1</v>
      </c>
      <c r="AT15" s="1"/>
    </row>
    <row r="16" spans="1:46">
      <c r="A16" t="str">
        <f>'Model output'!A15</f>
        <v>TCGA-BJ-A28V</v>
      </c>
      <c r="B16" s="33">
        <v>80</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0</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10"/>
        <v>negative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output'!G15)),AND(ISNUMBER(SEARCH("2",'Model output'!G15)),NOT(ISNUMBER(SEARCH("1 of 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
      </c>
      <c r="H16" t="str">
        <f>IF('Model output'!H15="","negative",IF(OR(ISNUMBER(SEARCH("lymph node",'Model output'!H15)),ISNUMBER(SEARCH("gland",'Model output'!H15)),ISNUMBER(SEARCH("lobe",'Model output'!H15)),ISNUMBER(SEARCH("isthmus",'Model output'!H15)),ISNUMBER(SEARCH("mediastinum",'Model output'!H15)),ISNUMBER(SEARCH("Not mentioned",'Model output'!H15)), ISNUMBER(SEARCH("Not applicable",'Model output'!H15)), ISNUMBER(SEARCH("paratracheal",'Model output'!H15)),ISNUMBER(SEARCH("fibroadipose tissue",'Model output'!H15)),ISNUMBER(SEARCH("thyroid node",'Model output'!H15)),ISNUMBER(SEARCH("skeletal muscle",'Model output'!H15)),ISNUMBER(SEARCH("Extranodal extension",'Model output'!H15)),ISNUMBER(SEARCH("right",'Model output'!H15)),ISNUMBER(SEARCH("left",'Model output'!H15)),ISNUMBER(SEARCH("Not specified",'Model output'!H15))),"negative","positive"))</f>
        <v>negative</v>
      </c>
      <c r="I16">
        <f>IF(OR('Model output'!I15="",'Model output'!I15="Not answered",'Model output'!I15="Not mentioned"),"",IF(ISNUMBER('Model output'!I15),'Model output'!I15,1))</f>
        <v>0</v>
      </c>
      <c r="J16">
        <f>IF(OR('Model output'!J15="",'Model output'!J15="Not answered",'Model output'!J15="Not mentioned"),"",IF(AND(ISNUMBER('Model output'!J15),'Model output'!J15&lt;=I16),'Model output'!J15,IF(AND(ISNUMBER('Model output'!J15), 'Model output'!J15&gt;=DATE(2024,1,1)), MIN(DAY('Model output'!J15), MONTH('Model output'!J15), YEAR('Model output'!J15)), IF(ISNUMBER(SEARCH("0/",'Model output'!J15)),0,IF(ISNUMBER(SEARCH("/",'Model output'!J15)), VALUE(LEFT('Model output'!J15, SEARCH("/",'Model output'!J15)-1)),1)))))</f>
        <v>0</v>
      </c>
      <c r="K16" t="str" cm="1">
        <f t="array" ref="K16">IF(COUNT(FIND({0,1,2,3,4,5,6,7,8,9},'Model output'!K15))&gt;0,'Model output'!K15,"")</f>
        <v/>
      </c>
      <c r="L16" s="25" t="str">
        <f t="shared" si="1"/>
        <v/>
      </c>
      <c r="M16" t="str" cm="1">
        <f t="array" ref="M16">IF(L16="","",IF(ISNUMBER(SEARCH("cm",L16)),MAX(VALUE(SUBSTITUTE(_xlfn.FILTERXML("&lt;t&gt;&lt;s&gt;"&amp;SUBSTITUTE(L16,",","&lt;/s&gt;&lt;s&gt;")&amp;"&lt;/s&gt;&lt;/t&gt;","//s"),"cm",""))),MAX(VALUE(SUBSTITUTE(_xlfn.FILTERXML("&lt;t&gt;&lt;s&gt;"&amp;SUBSTITUTE(L16,",","&lt;/s&gt;&lt;s&gt;")&amp;"&lt;/s&gt;&lt;/t&gt;","//s"),"mm","")))/10))</f>
        <v/>
      </c>
      <c r="N16" t="str">
        <f>IF('Model output'!L15="","",'Model output'!L15)</f>
        <v>Papillary carcinoma</v>
      </c>
      <c r="O16" t="str">
        <f>IF('Model output'!M15="","",'Model output'!M15)</f>
        <v>encapsulated follicular variant</v>
      </c>
      <c r="P16" t="str">
        <f>IF('Model output'!N15="","",'Model output'!N15)</f>
        <v>4.5 cm</v>
      </c>
      <c r="Q16" t="str">
        <f t="shared" si="2"/>
        <v>4.5cm</v>
      </c>
      <c r="R16" cm="1">
        <f t="array" ref="R16">IF(Q16="","",IF(ISNUMBER(SEARCH("cm",Q16)),MAX(VALUE(SUBSTITUTE(_xlfn.FILTERXML("&lt;t&gt;&lt;s&gt;"&amp;SUBSTITUTE(Q16,",","&lt;/s&gt;&lt;s&gt;")&amp;"&lt;/s&gt;&lt;/t&gt;","//s"),"cm",""))),MAX(VALUE(SUBSTITUTE(_xlfn.FILTERXML("&lt;t&gt;&lt;s&gt;"&amp;SUBSTITUTE(Q16,",","&lt;/s&gt;&lt;s&gt;")&amp;"&lt;/s&gt;&lt;/t&gt;","//s"),"mm","")))/10))</f>
        <v>4.5</v>
      </c>
      <c r="S16" t="str">
        <f>IF(OR('Model output'!P15="",ISNUMBER(SEARCH("Not identified", 'Model output'!P15)),ISNUMBER(SEARCH("Absent",'Model output'!P15)),AND(ISNUMBER(SEARCH("No",'Model output'!P15)),NOT(ISNUMBER(SEARCH("diagnostic",'Model output'!P15)))),ISNUMBER(SEARCH("Negative",'Model output'!P15))),"negative","positive")</f>
        <v>negative</v>
      </c>
      <c r="T16">
        <f>IF('Model output'!O15="","",'Model output'!O15)</f>
        <v>2</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16" t="str">
        <f>IF('Model output'!S15="","",'Model output'!S15)</f>
        <v/>
      </c>
      <c r="Y16" t="str">
        <f>IF(OR('Model output'!S15="",ISNUMBER(SEARCH("Absent",'Model output'!S15)),ISNUMBER(SEARCH("Not identified",'Model output'!S15)),AND(ISNUMBER(SEARCH("No",'Model output'!S15)),NOT(ISNUMBER(SEARCH("carcinoma",'Model output'!S15)))),ISNUMBER(SEARCH("negative",'Model output'!S15))),"negative",IF(Z16="positive","gETE", "positive"))</f>
        <v>negative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negative</v>
      </c>
      <c r="AA16" t="str">
        <f>IF('Model output'!T15="","",IF('Model output'!T15="Not mentioned", "No", "Yes"))</f>
        <v/>
      </c>
      <c r="AB16" t="str">
        <f>IF(AA16&lt;&gt;"Yes","",IF(OR('Model output'!U15="",ISNUMBER(SEARCH("Not identified",'Model output'!U15))),"",'Model output'!U15))</f>
        <v/>
      </c>
      <c r="AC16" s="1" t="str">
        <f>IF(OR('Model output'!V15="", 'Model output'!V15="No", AND(ISERROR(SEARCH("Positive",'Model output'!V15)), ISNUMBER(SEARCH("Negative",'Model output'!V15))), AND(ISNUMBER(SEARCH("Uninvolved",'Model output'!V15)),NOT(ISNUMBER(SEARCH("margins involved",'Model output'!V15)))), ISNUMBER(SEARCH("None",'Model output'!V15)), ISNUMBER(SEARCH("Free",'Model output'!V15)), ISNUMBER(SEARCH("1 mm",'Model output'!V15)), ISNUMBER(SEARCH("0.1 CM",'Model output'!V15)), ISNUMBER(SEARCH("less than 0.2 mm",'Model output'!V15)), ISNUMBER(SEARCH("less than 0.5 mm",'Model output'!V15)), ISNUMBER(SEARCH("less than 1.0 mm",'Model output'!V15)), ISNUMBER(SEARCH("noted very close",'Model output'!V15)), ISNUMBER(SEARCH("abut",'Model output'!V15)), ISNUMBER(SEARCH("not mentioned",'Model output'!V15)), ISNUMBER(SEARCH("Cannot be assessed",'Model output'!V15)), ISNUMBER(SEARCH("Not specified",'Model output'!V15)), ISNUMBER(SEARCH("Lymphocyte invasion - present",'Model output'!V15))), "negative", "positive")</f>
        <v>negative</v>
      </c>
      <c r="AE16" s="35" t="str" cm="1">
        <f t="array" aca="1" ref="AE16" ca="1">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cribriform",O16,1)),ISNUMBER(SEARCH("diffuse",O16,1)),ISNUMBER(SEARCH("columnar",O16,1)),ISNUMBER(SEARCH("solid",O16,1)),ISNUMBER(SEARCH("tall",N16,1)),ISNUMBER(SEARCH("hobnail",N16,1)),ISNUMBER(SEARCH("cribriform",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low</v>
      </c>
      <c r="AF16" s="36" t="str">
        <f t="shared" si="3"/>
        <v>3a</v>
      </c>
      <c r="AG16" s="36" t="str">
        <f t="shared" si="4"/>
        <v>0</v>
      </c>
      <c r="AH16" s="36" t="str">
        <f t="shared" si="11"/>
        <v>0</v>
      </c>
      <c r="AI16" s="42" t="str">
        <f t="shared" si="12"/>
        <v>II</v>
      </c>
      <c r="AJ16" s="39" t="s">
        <v>807</v>
      </c>
      <c r="AK16" s="41" t="s">
        <v>1124</v>
      </c>
      <c r="AL16" s="41" t="s">
        <v>1120</v>
      </c>
      <c r="AM16" s="41" t="s">
        <v>1123</v>
      </c>
      <c r="AN16" s="41" t="s">
        <v>1121</v>
      </c>
      <c r="AO16" s="22">
        <f t="shared" ca="1" si="5"/>
        <v>1</v>
      </c>
      <c r="AP16" s="1">
        <f t="shared" si="6"/>
        <v>1</v>
      </c>
      <c r="AQ16" s="1">
        <f t="shared" si="7"/>
        <v>1</v>
      </c>
      <c r="AR16" s="1">
        <f t="shared" si="8"/>
        <v>1</v>
      </c>
      <c r="AS16" s="14">
        <f t="shared" si="9"/>
        <v>1</v>
      </c>
      <c r="AT16" s="1"/>
    </row>
    <row r="17" spans="1:46">
      <c r="A17" t="str">
        <f>'Model output'!A16</f>
        <v>TCGA-BJ-A28X</v>
      </c>
      <c r="B17" s="33">
        <v>32</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1a</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10"/>
        <v>positive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output'!G16)),AND(ISNUMBER(SEARCH("2",'Model output'!G16)),NOT(ISNUMBER(SEARCH("1 of 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central</v>
      </c>
      <c r="H17" t="str">
        <f>IF('Model output'!H16="","negative",IF(OR(ISNUMBER(SEARCH("lymph node",'Model output'!H16)),ISNUMBER(SEARCH("gland",'Model output'!H16)),ISNUMBER(SEARCH("lobe",'Model output'!H16)),ISNUMBER(SEARCH("isthmus",'Model output'!H16)),ISNUMBER(SEARCH("mediastinum",'Model output'!H16)),ISNUMBER(SEARCH("Not mentioned",'Model output'!H16)), ISNUMBER(SEARCH("Not applicable",'Model output'!H16)), ISNUMBER(SEARCH("paratracheal",'Model output'!H16)),ISNUMBER(SEARCH("fibroadipose tissue",'Model output'!H16)),ISNUMBER(SEARCH("thyroid node",'Model output'!H16)),ISNUMBER(SEARCH("skeletal muscle",'Model output'!H16)),ISNUMBER(SEARCH("Extranodal extension",'Model output'!H16)),ISNUMBER(SEARCH("right",'Model output'!H16)),ISNUMBER(SEARCH("left",'Model output'!H16)),ISNUMBER(SEARCH("Not specified",'Model output'!H16))),"negative","positive"))</f>
        <v>negative</v>
      </c>
      <c r="I17">
        <f>IF(OR('Model output'!I16="",'Model output'!I16="Not answered",'Model output'!I16="Not mentioned"),"",IF(ISNUMBER('Model output'!I16),'Model output'!I16,1))</f>
        <v>6</v>
      </c>
      <c r="J17">
        <f>IF(OR('Model output'!J16="",'Model output'!J16="Not answered",'Model output'!J16="Not mentioned"),"",IF(AND(ISNUMBER('Model output'!J16),'Model output'!J16&lt;=I17),'Model output'!J16,IF(AND(ISNUMBER('Model output'!J16), 'Model output'!J16&gt;=DATE(2024,1,1)), MIN(DAY('Model output'!J16), MONTH('Model output'!J16), YEAR('Model output'!J16)), IF(ISNUMBER(SEARCH("0/",'Model output'!J16)),0,IF(ISNUMBER(SEARCH("/",'Model output'!J16)), VALUE(LEFT('Model output'!J16, SEARCH("/",'Model output'!J16)-1)),1)))))</f>
        <v>2</v>
      </c>
      <c r="K17" t="str" cm="1">
        <f t="array" ref="K17">IF(COUNT(FIND({0,1,2,3,4,5,6,7,8,9},'Model output'!K16))&gt;0,'Model output'!K16,"")</f>
        <v/>
      </c>
      <c r="L17" s="25" t="str">
        <f t="shared" si="1"/>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 carcinoma</v>
      </c>
      <c r="O17" t="str">
        <f>IF('Model output'!M16="","",'Model output'!M16)</f>
        <v>Tall cell variant</v>
      </c>
      <c r="P17" t="str">
        <f>IF('Model output'!N16="","",'Model output'!N16)</f>
        <v>1.2 cm</v>
      </c>
      <c r="Q17" t="str">
        <f t="shared" si="2"/>
        <v>1.2cm</v>
      </c>
      <c r="R17" cm="1">
        <f t="array" ref="R17">IF(Q17="","",IF(ISNUMBER(SEARCH("cm",Q17)),MAX(VALUE(SUBSTITUTE(_xlfn.FILTERXML("&lt;t&gt;&lt;s&gt;"&amp;SUBSTITUTE(Q17,",","&lt;/s&gt;&lt;s&gt;")&amp;"&lt;/s&gt;&lt;/t&gt;","//s"),"cm",""))),MAX(VALUE(SUBSTITUTE(_xlfn.FILTERXML("&lt;t&gt;&lt;s&gt;"&amp;SUBSTITUTE(Q17,",","&lt;/s&gt;&lt;s&gt;")&amp;"&lt;/s&gt;&lt;/t&gt;","//s"),"mm","")))/10))</f>
        <v>1.2</v>
      </c>
      <c r="S17" t="str">
        <f>IF(OR('Model output'!P16="",ISNUMBER(SEARCH("Not identified", 'Model output'!P16)),ISNUMBER(SEARCH("Absent",'Model output'!P16)),AND(ISNUMBER(SEARCH("No",'Model output'!P16)),NOT(ISNUMBER(SEARCH("diagnostic",'Model output'!P16)))),ISNUMBER(SEARCH("Negative",'Model output'!P16))),"negative","positive")</f>
        <v>positive</v>
      </c>
      <c r="T17">
        <f>IF('Model output'!O16="","",'Model output'!O16)</f>
        <v>2</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Not mentioned</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16" t="str">
        <f>IF('Model output'!S16="","",'Model output'!S16)</f>
        <v>Left Lobe</v>
      </c>
      <c r="Y17" t="str">
        <f>IF(OR('Model output'!S16="",ISNUMBER(SEARCH("Absent",'Model output'!S16)),ISNUMBER(SEARCH("Not identified",'Model output'!S16)),AND(ISNUMBER(SEARCH("No",'Model output'!S16)),NOT(ISNUMBER(SEARCH("carcinoma",'Model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1" t="str">
        <f>IF(OR('Model output'!V16="", 'Model output'!V16="No", AND(ISERROR(SEARCH("Positive",'Model output'!V16)), ISNUMBER(SEARCH("Negative",'Model output'!V16))), AND(ISNUMBER(SEARCH("Uninvolved",'Model output'!V16)),NOT(ISNUMBER(SEARCH("margins involved",'Model output'!V16)))), ISNUMBER(SEARCH("None",'Model output'!V16)), ISNUMBER(SEARCH("Free",'Model output'!V16)), ISNUMBER(SEARCH("1 mm",'Model output'!V16)), ISNUMBER(SEARCH("0.1 CM",'Model output'!V16)), ISNUMBER(SEARCH("less than 0.2 mm",'Model output'!V16)), ISNUMBER(SEARCH("less than 0.5 mm",'Model output'!V16)), ISNUMBER(SEARCH("less than 1.0 mm",'Model output'!V16)), ISNUMBER(SEARCH("noted very close",'Model output'!V16)), ISNUMBER(SEARCH("abut",'Model output'!V16)), ISNUMBER(SEARCH("not mentioned",'Model output'!V16)), ISNUMBER(SEARCH("Cannot be assessed",'Model output'!V16)), ISNUMBER(SEARCH("Not specified",'Model output'!V16)), ISNUMBER(SEARCH("Lymphocyte invasion - present",'Model output'!V16))), "negative", "positive")</f>
        <v>negative</v>
      </c>
      <c r="AE17" s="35" t="str" cm="1">
        <f t="array" aca="1" ref="AE17" ca="1">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cribriform",O17,1)),ISNUMBER(SEARCH("diffuse",O17,1)),ISNUMBER(SEARCH("columnar",O17,1)),ISNUMBER(SEARCH("solid",O17,1)),ISNUMBER(SEARCH("tall",N17,1)),ISNUMBER(SEARCH("hobnail",N17,1)),ISNUMBER(SEARCH("cribriform",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intermediate</v>
      </c>
      <c r="AF17" s="36" t="str">
        <f t="shared" si="3"/>
        <v>1b</v>
      </c>
      <c r="AG17" s="36" t="str">
        <f t="shared" si="4"/>
        <v>1a</v>
      </c>
      <c r="AH17" s="36" t="str">
        <f t="shared" si="11"/>
        <v>0</v>
      </c>
      <c r="AI17" s="42" t="str">
        <f t="shared" si="12"/>
        <v>I</v>
      </c>
      <c r="AJ17" s="39" t="s">
        <v>809</v>
      </c>
      <c r="AK17" s="41" t="s">
        <v>1119</v>
      </c>
      <c r="AL17" s="41" t="s">
        <v>651</v>
      </c>
      <c r="AM17" s="41" t="s">
        <v>1123</v>
      </c>
      <c r="AN17" s="41" t="s">
        <v>68</v>
      </c>
      <c r="AO17" s="22">
        <f t="shared" ca="1" si="5"/>
        <v>1</v>
      </c>
      <c r="AP17" s="1">
        <f t="shared" si="6"/>
        <v>1</v>
      </c>
      <c r="AQ17" s="1">
        <f t="shared" si="7"/>
        <v>1</v>
      </c>
      <c r="AR17" s="1">
        <f t="shared" si="8"/>
        <v>1</v>
      </c>
      <c r="AS17" s="14">
        <f t="shared" si="9"/>
        <v>1</v>
      </c>
      <c r="AT17" s="1"/>
    </row>
    <row r="18" spans="1:46">
      <c r="A18" t="str">
        <f>'Model output'!A17</f>
        <v>TCGA-BJ-A28Z</v>
      </c>
      <c r="B18" s="33">
        <v>46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3</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1a</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0</v>
      </c>
      <c r="F18" t="str">
        <f t="shared" si="10"/>
        <v>positive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output'!G17)),AND(ISNUMBER(SEARCH("2",'Model output'!G17)),NOT(ISNUMBER(SEARCH("1 of 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central</v>
      </c>
      <c r="H18" t="str">
        <f>IF('Model output'!H17="","negative",IF(OR(ISNUMBER(SEARCH("lymph node",'Model output'!H17)),ISNUMBER(SEARCH("gland",'Model output'!H17)),ISNUMBER(SEARCH("lobe",'Model output'!H17)),ISNUMBER(SEARCH("isthmus",'Model output'!H17)),ISNUMBER(SEARCH("mediastinum",'Model output'!H17)),ISNUMBER(SEARCH("Not mentioned",'Model output'!H17)), ISNUMBER(SEARCH("Not applicable",'Model output'!H17)), ISNUMBER(SEARCH("paratracheal",'Model output'!H17)),ISNUMBER(SEARCH("fibroadipose tissue",'Model output'!H17)),ISNUMBER(SEARCH("thyroid node",'Model output'!H17)),ISNUMBER(SEARCH("skeletal muscle",'Model output'!H17)),ISNUMBER(SEARCH("Extranodal extension",'Model output'!H17)),ISNUMBER(SEARCH("right",'Model output'!H17)),ISNUMBER(SEARCH("left",'Model output'!H17)),ISNUMBER(SEARCH("Not specified",'Model output'!H17))),"negative","positive"))</f>
        <v>negative</v>
      </c>
      <c r="I18">
        <f>IF(OR('Model output'!I17="",'Model output'!I17="Not answered",'Model output'!I17="Not mentioned"),"",IF(ISNUMBER('Model output'!I17),'Model output'!I17,1))</f>
        <v>16</v>
      </c>
      <c r="J18">
        <f>IF(OR('Model output'!J17="",'Model output'!J17="Not answered",'Model output'!J17="Not mentioned"),"",IF(AND(ISNUMBER('Model output'!J17),'Model output'!J17&lt;=I18),'Model output'!J17,IF(AND(ISNUMBER('Model output'!J17), 'Model output'!J17&gt;=DATE(2024,1,1)), MIN(DAY('Model output'!J17), MONTH('Model output'!J17), YEAR('Model output'!J17)), IF(ISNUMBER(SEARCH("0/",'Model output'!J17)),0,IF(ISNUMBER(SEARCH("/",'Model output'!J17)), VALUE(LEFT('Model output'!J17, SEARCH("/",'Model output'!J17)-1)),1)))))</f>
        <v>1</v>
      </c>
      <c r="K18" t="str" cm="1">
        <f t="array" ref="K18">IF(COUNT(FIND({0,1,2,3,4,5,6,7,8,9},'Model output'!K17))&gt;0,'Model output'!K17,"")</f>
        <v/>
      </c>
      <c r="L18" s="25" t="str">
        <f t="shared" si="1"/>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 carcinoma</v>
      </c>
      <c r="O18" t="str">
        <f>IF('Model output'!M17="","",'Model output'!M17)</f>
        <v>Not mentioned</v>
      </c>
      <c r="P18" t="str">
        <f>IF('Model output'!N17="","",'Model output'!N17)</f>
        <v>Greatest Dimension: 1 cm</v>
      </c>
      <c r="Q18" t="str">
        <f t="shared" si="2"/>
        <v>1cm</v>
      </c>
      <c r="R18" cm="1">
        <f t="array" ref="R18">IF(Q18="","",IF(ISNUMBER(SEARCH("cm",Q18)),MAX(VALUE(SUBSTITUTE(_xlfn.FILTERXML("&lt;t&gt;&lt;s&gt;"&amp;SUBSTITUTE(Q18,",","&lt;/s&gt;&lt;s&gt;")&amp;"&lt;/s&gt;&lt;/t&gt;","//s"),"cm",""))),MAX(VALUE(SUBSTITUTE(_xlfn.FILTERXML("&lt;t&gt;&lt;s&gt;"&amp;SUBSTITUTE(Q18,",","&lt;/s&gt;&lt;s&gt;")&amp;"&lt;/s&gt;&lt;/t&gt;","//s"),"mm","")))/10))</f>
        <v>1</v>
      </c>
      <c r="S18" t="str">
        <f>IF(OR('Model output'!P17="",ISNUMBER(SEARCH("Not identified", 'Model output'!P17)),ISNUMBER(SEARCH("Absent",'Model output'!P17)),AND(ISNUMBER(SEARCH("No",'Model output'!P17)),NOT(ISNUMBER(SEARCH("diagnostic",'Model output'!P17)))),ISNUMBER(SEARCH("Negative",'Model output'!P17))),"negative","positive")</f>
        <v>negative</v>
      </c>
      <c r="T18">
        <f>IF('Model output'!O17="","",'Model output'!O17)</f>
        <v>3</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Not mentioned</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positive</v>
      </c>
      <c r="X18" s="16" t="str">
        <f>IF('Model output'!S17="","",'Model output'!S17)</f>
        <v>18 mm extrathyroidal extension present and tumor focally extends to within 1 mm of resection margin</v>
      </c>
      <c r="Y18" t="str">
        <f>IF(OR('Model output'!S17="",ISNUMBER(SEARCH("Absent",'Model output'!S17)),ISNUMBER(SEARCH("Not identified",'Model output'!S17)),AND(ISNUMBER(SEARCH("No",'Model output'!S17)),NOT(ISNUMBER(SEARCH("carcinoma",'Model output'!S17)))),ISNUMBER(SEARCH("negative",'Model output'!S17))),"negative",IF(Z18="positive","gETE", "positive"))</f>
        <v>positive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Yes</v>
      </c>
      <c r="AB18" t="str">
        <f>IF(AA18&lt;&gt;"Yes","",IF(OR('Model output'!U17="",ISNUMBER(SEARCH("Not identified",'Model output'!U17))),"",'Model output'!U17))</f>
        <v>Identified</v>
      </c>
      <c r="AC18" s="1" t="str">
        <f>IF(OR('Model output'!V17="", 'Model output'!V17="No", AND(ISERROR(SEARCH("Positive",'Model output'!V17)), ISNUMBER(SEARCH("Negative",'Model output'!V17))), AND(ISNUMBER(SEARCH("Uninvolved",'Model output'!V17)),NOT(ISNUMBER(SEARCH("margins involved",'Model output'!V17)))), ISNUMBER(SEARCH("None",'Model output'!V17)), ISNUMBER(SEARCH("Free",'Model output'!V17)), ISNUMBER(SEARCH("1 mm",'Model output'!V17)), ISNUMBER(SEARCH("0.1 CM",'Model output'!V17)), ISNUMBER(SEARCH("less than 0.2 mm",'Model output'!V17)), ISNUMBER(SEARCH("less than 0.5 mm",'Model output'!V17)), ISNUMBER(SEARCH("less than 1.0 mm",'Model output'!V17)), ISNUMBER(SEARCH("noted very close",'Model output'!V17)), ISNUMBER(SEARCH("abut",'Model output'!V17)), ISNUMBER(SEARCH("not mentioned",'Model output'!V17)), ISNUMBER(SEARCH("Cannot be assessed",'Model output'!V17)), ISNUMBER(SEARCH("Not specified",'Model output'!V17)), ISNUMBER(SEARCH("Lymphocyte invasion - present",'Model output'!V17))), "negative", "positive")</f>
        <v>negative</v>
      </c>
      <c r="AE18" s="35" t="str" cm="1">
        <f t="array" aca="1" ref="AE18" ca="1">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cribriform",O18,1)),ISNUMBER(SEARCH("diffuse",O18,1)),ISNUMBER(SEARCH("columnar",O18,1)),ISNUMBER(SEARCH("solid",O18,1)),ISNUMBER(SEARCH("tall",N18,1)),ISNUMBER(SEARCH("hobnail",N18,1)),ISNUMBER(SEARCH("cribriform",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intermediate</v>
      </c>
      <c r="AF18" s="36" t="str">
        <f t="shared" si="3"/>
        <v>1a</v>
      </c>
      <c r="AG18" s="36" t="str">
        <f t="shared" si="4"/>
        <v>1a</v>
      </c>
      <c r="AH18" s="36" t="str">
        <f t="shared" si="11"/>
        <v>0</v>
      </c>
      <c r="AI18" s="42" t="str">
        <f t="shared" si="12"/>
        <v>I</v>
      </c>
      <c r="AJ18" s="39" t="s">
        <v>809</v>
      </c>
      <c r="AK18" s="41" t="s">
        <v>651</v>
      </c>
      <c r="AL18" s="41" t="s">
        <v>651</v>
      </c>
      <c r="AM18" s="41" t="s">
        <v>1123</v>
      </c>
      <c r="AN18" s="41" t="s">
        <v>68</v>
      </c>
      <c r="AO18" s="22">
        <f t="shared" ca="1" si="5"/>
        <v>1</v>
      </c>
      <c r="AP18" s="1">
        <f t="shared" si="6"/>
        <v>1</v>
      </c>
      <c r="AQ18" s="1">
        <f t="shared" si="7"/>
        <v>1</v>
      </c>
      <c r="AR18" s="1">
        <f t="shared" si="8"/>
        <v>1</v>
      </c>
      <c r="AS18" s="14">
        <f t="shared" si="9"/>
        <v>1</v>
      </c>
      <c r="AT18" s="1"/>
    </row>
    <row r="19" spans="1:46">
      <c r="A19" t="str">
        <f>'Model output'!A18</f>
        <v>TCGA-BJ-A290</v>
      </c>
      <c r="B19" s="33">
        <v>70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3</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1a</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1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output'!G18)),AND(ISNUMBER(SEARCH("2",'Model output'!G18)),NOT(ISNUMBER(SEARCH("1 of 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central</v>
      </c>
      <c r="H19" t="str">
        <f>IF('Model output'!H18="","negative",IF(OR(ISNUMBER(SEARCH("lymph node",'Model output'!H18)),ISNUMBER(SEARCH("gland",'Model output'!H18)),ISNUMBER(SEARCH("lobe",'Model output'!H18)),ISNUMBER(SEARCH("isthmus",'Model output'!H18)),ISNUMBER(SEARCH("mediastinum",'Model output'!H18)),ISNUMBER(SEARCH("Not mentioned",'Model output'!H18)), ISNUMBER(SEARCH("Not applicable",'Model output'!H18)), ISNUMBER(SEARCH("paratracheal",'Model output'!H18)),ISNUMBER(SEARCH("fibroadipose tissue",'Model output'!H18)),ISNUMBER(SEARCH("thyroid node",'Model output'!H18)),ISNUMBER(SEARCH("skeletal muscle",'Model output'!H18)),ISNUMBER(SEARCH("Extranodal extension",'Model output'!H18)),ISNUMBER(SEARCH("right",'Model output'!H18)),ISNUMBER(SEARCH("left",'Model output'!H18)),ISNUMBER(SEARCH("Not specified",'Model output'!H18))),"negative","positive"))</f>
        <v>negative</v>
      </c>
      <c r="I19">
        <f>IF(OR('Model output'!I18="",'Model output'!I18="Not answered",'Model output'!I18="Not mentioned"),"",IF(ISNUMBER('Model output'!I18),'Model output'!I18,1))</f>
        <v>3</v>
      </c>
      <c r="J19">
        <f>IF(OR('Model output'!J18="",'Model output'!J18="Not answered",'Model output'!J18="Not mentioned"),"",IF(AND(ISNUMBER('Model output'!J18),'Model output'!J18&lt;=I19),'Model output'!J18,IF(AND(ISNUMBER('Model output'!J18), 'Model output'!J18&gt;=DATE(2024,1,1)), MIN(DAY('Model output'!J18), MONTH('Model output'!J18), YEAR('Model output'!J18)), IF(ISNUMBER(SEARCH("0/",'Model output'!J18)),0,IF(ISNUMBER(SEARCH("/",'Model output'!J18)), VALUE(LEFT('Model output'!J18, SEARCH("/",'Model output'!J18)-1)),1)))))</f>
        <v>3</v>
      </c>
      <c r="K19" t="str" cm="1">
        <f t="array" ref="K19">IF(COUNT(FIND({0,1,2,3,4,5,6,7,8,9},'Model output'!K18))&gt;0,'Model output'!K18,"")</f>
        <v/>
      </c>
      <c r="L19" s="25" t="str">
        <f t="shared" si="1"/>
        <v/>
      </c>
      <c r="M19" t="str" cm="1">
        <f t="array" ref="M19">IF(L19="","",IF(ISNUMBER(SEARCH("cm",L19)),MAX(VALUE(SUBSTITUTE(_xlfn.FILTERXML("&lt;t&gt;&lt;s&gt;"&amp;SUBSTITUTE(L19,",","&lt;/s&gt;&lt;s&gt;")&amp;"&lt;/s&gt;&lt;/t&gt;","//s"),"cm",""))),MAX(VALUE(SUBSTITUTE(_xlfn.FILTERXML("&lt;t&gt;&lt;s&gt;"&amp;SUBSTITUTE(L19,",","&lt;/s&gt;&lt;s&gt;")&amp;"&lt;/s&gt;&lt;/t&gt;","//s"),"mm","")))/10))</f>
        <v/>
      </c>
      <c r="N19" t="str">
        <f>IF('Model output'!L18="","",'Model output'!L18)</f>
        <v>Papillary carcinoma</v>
      </c>
      <c r="O19" t="str">
        <f>IF('Model output'!M18="","",'Model output'!M18)</f>
        <v>Tall cell features</v>
      </c>
      <c r="P19" t="str">
        <f>IF('Model output'!N18="","",'Model output'!N18)</f>
        <v>4.5 cm</v>
      </c>
      <c r="Q19" t="str">
        <f t="shared" si="2"/>
        <v>4.5cm</v>
      </c>
      <c r="R19" cm="1">
        <f t="array" ref="R19">IF(Q19="","",IF(ISNUMBER(SEARCH("cm",Q19)),MAX(VALUE(SUBSTITUTE(_xlfn.FILTERXML("&lt;t&gt;&lt;s&gt;"&amp;SUBSTITUTE(Q19,",","&lt;/s&gt;&lt;s&gt;")&amp;"&lt;/s&gt;&lt;/t&gt;","//s"),"cm",""))),MAX(VALUE(SUBSTITUTE(_xlfn.FILTERXML("&lt;t&gt;&lt;s&gt;"&amp;SUBSTITUTE(Q19,",","&lt;/s&gt;&lt;s&gt;")&amp;"&lt;/s&gt;&lt;/t&gt;","//s"),"mm","")))/10))</f>
        <v>4.5</v>
      </c>
      <c r="S19" t="str">
        <f>IF(OR('Model output'!P18="",ISNUMBER(SEARCH("Not identified", 'Model output'!P18)),ISNUMBER(SEARCH("Absent",'Model output'!P18)),AND(ISNUMBER(SEARCH("No",'Model output'!P18)),NOT(ISNUMBER(SEARCH("diagnostic",'Model output'!P18)))),ISNUMBER(SEARCH("Negative",'Model output'!P18))),"negative","positive")</f>
        <v>positive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Perithyroidal skeletal muscle</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16" t="str">
        <f>IF('Model output'!S18="","",'Model output'!S18)</f>
        <v>Left Lobe of Thyroid</v>
      </c>
      <c r="Y19" t="str">
        <f>IF(OR('Model output'!S18="",ISNUMBER(SEARCH("Absent",'Model output'!S18)),ISNUMBER(SEARCH("Not identified",'Model output'!S18)),AND(ISNUMBER(SEARCH("No",'Model output'!S18)),NOT(ISNUMBER(SEARCH("carcinoma",'Model output'!S18)))),ISNUMBER(SEARCH("negative",'Model output'!S18))),"negative",IF(Z19="positive","gETE", "positive"))</f>
        <v>positive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Yes</v>
      </c>
      <c r="AB19" t="str">
        <f>IF(AA19&lt;&gt;"Yes","",IF(OR('Model output'!U18="",ISNUMBER(SEARCH("Not identified",'Model output'!U18))),"",'Model output'!U18))</f>
        <v>BRAF V600E</v>
      </c>
      <c r="AC19" s="1" t="str">
        <f>IF(OR('Model output'!V18="", 'Model output'!V18="No", AND(ISERROR(SEARCH("Positive",'Model output'!V18)), ISNUMBER(SEARCH("Negative",'Model output'!V18))), AND(ISNUMBER(SEARCH("Uninvolved",'Model output'!V18)),NOT(ISNUMBER(SEARCH("margins involved",'Model output'!V18)))), ISNUMBER(SEARCH("None",'Model output'!V18)), ISNUMBER(SEARCH("Free",'Model output'!V18)), ISNUMBER(SEARCH("1 mm",'Model output'!V18)), ISNUMBER(SEARCH("0.1 CM",'Model output'!V18)), ISNUMBER(SEARCH("less than 0.2 mm",'Model output'!V18)), ISNUMBER(SEARCH("less than 0.5 mm",'Model output'!V18)), ISNUMBER(SEARCH("less than 1.0 mm",'Model output'!V18)), ISNUMBER(SEARCH("noted very close",'Model output'!V18)), ISNUMBER(SEARCH("abut",'Model output'!V18)), ISNUMBER(SEARCH("not mentioned",'Model output'!V18)), ISNUMBER(SEARCH("Cannot be assessed",'Model output'!V18)), ISNUMBER(SEARCH("Not specified",'Model output'!V18)), ISNUMBER(SEARCH("Lymphocyte invasion - present",'Model output'!V18))), "negative", "positive")</f>
        <v>positive</v>
      </c>
      <c r="AE19" s="35" t="str" cm="1">
        <f t="array" ref="AE19">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cribriform",O19,1)),ISNUMBER(SEARCH("diffuse",O19,1)),ISNUMBER(SEARCH("columnar",O19,1)),ISNUMBER(SEARCH("solid",O19,1)),ISNUMBER(SEARCH("tall",N19,1)),ISNUMBER(SEARCH("hobnail",N19,1)),ISNUMBER(SEARCH("cribriform",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high</v>
      </c>
      <c r="AF19" s="36" t="str">
        <f t="shared" si="3"/>
        <v>3a</v>
      </c>
      <c r="AG19" s="36" t="str">
        <f t="shared" si="4"/>
        <v>1a</v>
      </c>
      <c r="AH19" s="36" t="str">
        <f t="shared" si="11"/>
        <v>0</v>
      </c>
      <c r="AI19" s="42" t="str">
        <f t="shared" si="12"/>
        <v>II</v>
      </c>
      <c r="AJ19" s="39" t="s">
        <v>805</v>
      </c>
      <c r="AK19" s="41" t="s">
        <v>1118</v>
      </c>
      <c r="AL19" s="41" t="s">
        <v>651</v>
      </c>
      <c r="AM19" s="41" t="s">
        <v>1123</v>
      </c>
      <c r="AN19" s="41" t="s">
        <v>1121</v>
      </c>
      <c r="AO19" s="22">
        <f t="shared" si="5"/>
        <v>1</v>
      </c>
      <c r="AP19" s="1">
        <f t="shared" si="6"/>
        <v>0</v>
      </c>
      <c r="AQ19" s="1">
        <f t="shared" si="7"/>
        <v>1</v>
      </c>
      <c r="AR19" s="1">
        <f t="shared" si="8"/>
        <v>1</v>
      </c>
      <c r="AS19" s="14">
        <f t="shared" si="9"/>
        <v>1</v>
      </c>
      <c r="AT19" s="1"/>
    </row>
    <row r="20" spans="1:46">
      <c r="A20" t="str">
        <f>'Model output'!A19</f>
        <v>TCGA-BJ-A291</v>
      </c>
      <c r="B20" s="33">
        <v>56</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0</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1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output'!G19)),AND(ISNUMBER(SEARCH("2",'Model output'!G19)),NOT(ISNUMBER(SEARCH("1 of 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output'!H19="","negative",IF(OR(ISNUMBER(SEARCH("lymph node",'Model output'!H19)),ISNUMBER(SEARCH("gland",'Model output'!H19)),ISNUMBER(SEARCH("lobe",'Model output'!H19)),ISNUMBER(SEARCH("isthmus",'Model output'!H19)),ISNUMBER(SEARCH("mediastinum",'Model output'!H19)),ISNUMBER(SEARCH("Not mentioned",'Model output'!H19)), ISNUMBER(SEARCH("Not applicable",'Model output'!H19)), ISNUMBER(SEARCH("paratracheal",'Model output'!H19)),ISNUMBER(SEARCH("fibroadipose tissue",'Model output'!H19)),ISNUMBER(SEARCH("thyroid node",'Model output'!H19)),ISNUMBER(SEARCH("skeletal muscle",'Model output'!H19)),ISNUMBER(SEARCH("Extranodal extension",'Model output'!H19)),ISNUMBER(SEARCH("right",'Model output'!H19)),ISNUMBER(SEARCH("left",'Model output'!H19)),ISNUMBER(SEARCH("Not specified",'Model output'!H19))),"negative","positive"))</f>
        <v>negative</v>
      </c>
      <c r="I20">
        <f>IF(OR('Model output'!I19="",'Model output'!I19="Not answered",'Model output'!I19="Not mentioned"),"",IF(ISNUMBER('Model output'!I19),'Model output'!I19,1))</f>
        <v>9</v>
      </c>
      <c r="J20">
        <f>IF(OR('Model output'!J19="",'Model output'!J19="Not answered",'Model output'!J19="Not mentioned"),"",IF(AND(ISNUMBER('Model output'!J19),'Model output'!J19&lt;=I20),'Model output'!J19,IF(AND(ISNUMBER('Model output'!J19), 'Model output'!J19&gt;=DATE(2024,1,1)), MIN(DAY('Model output'!J19), MONTH('Model output'!J19), YEAR('Model output'!J19)), IF(ISNUMBER(SEARCH("0/",'Model output'!J19)),0,IF(ISNUMBER(SEARCH("/",'Model output'!J19)), VALUE(LEFT('Model output'!J19, SEARCH("/",'Model output'!J19)-1)),1)))))</f>
        <v>0</v>
      </c>
      <c r="K20" t="str" cm="1">
        <f t="array" ref="K20">IF(COUNT(FIND({0,1,2,3,4,5,6,7,8,9},'Model output'!K19))&gt;0,'Model output'!K19,"")</f>
        <v/>
      </c>
      <c r="L20" s="25" t="str">
        <f t="shared" si="1"/>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 carcinoma</v>
      </c>
      <c r="O20" t="str">
        <f>IF('Model output'!M19="","",'Model output'!M19)</f>
        <v>Oncocytic variant</v>
      </c>
      <c r="P20" t="str">
        <f>IF('Model output'!N19="","",'Model output'!N19)</f>
        <v>1.5 cm</v>
      </c>
      <c r="Q20" t="str">
        <f t="shared" si="2"/>
        <v>1.5cm</v>
      </c>
      <c r="R20" cm="1">
        <f t="array" ref="R20">IF(Q20="","",IF(ISNUMBER(SEARCH("cm",Q20)),MAX(VALUE(SUBSTITUTE(_xlfn.FILTERXML("&lt;t&gt;&lt;s&gt;"&amp;SUBSTITUTE(Q20,",","&lt;/s&gt;&lt;s&gt;")&amp;"&lt;/s&gt;&lt;/t&gt;","//s"),"cm",""))),MAX(VALUE(SUBSTITUTE(_xlfn.FILTERXML("&lt;t&gt;&lt;s&gt;"&amp;SUBSTITUTE(Q20,",","&lt;/s&gt;&lt;s&gt;")&amp;"&lt;/s&gt;&lt;/t&gt;","//s"),"mm","")))/10))</f>
        <v>1.5</v>
      </c>
      <c r="S20" t="str">
        <f>IF(OR('Model output'!P19="",ISNUMBER(SEARCH("Not identified", 'Model output'!P19)),ISNUMBER(SEARCH("Absent",'Model output'!P19)),AND(ISNUMBER(SEARCH("No",'Model output'!P19)),NOT(ISNUMBER(SEARCH("diagnostic",'Model output'!P19)))),ISNUMBER(SEARCH("Negative",'Model output'!P19))),"negative","positive")</f>
        <v>negative</v>
      </c>
      <c r="T20">
        <f>IF('Model output'!O19="","",'Model output'!O19)</f>
        <v>2</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s="16" t="str">
        <f>IF('Model output'!S19="","",'Model output'!S19)</f>
        <v/>
      </c>
      <c r="Y20" t="str">
        <f>IF(OR('Model output'!S19="",ISNUMBER(SEARCH("Absent",'Model output'!S19)),ISNUMBER(SEARCH("Not identified",'Model output'!S19)),AND(ISNUMBER(SEARCH("No",'Model output'!S19)),NOT(ISNUMBER(SEARCH("carcinoma",'Model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Yes</v>
      </c>
      <c r="AB20" t="str">
        <f>IF(AA20&lt;&gt;"Yes","",IF(OR('Model output'!U19="",ISNUMBER(SEARCH("Not identified",'Model output'!U19))),"",'Model output'!U19))</f>
        <v/>
      </c>
      <c r="AC20" s="1" t="str">
        <f>IF(OR('Model output'!V19="", 'Model output'!V19="No", AND(ISERROR(SEARCH("Positive",'Model output'!V19)), ISNUMBER(SEARCH("Negative",'Model output'!V19))), AND(ISNUMBER(SEARCH("Uninvolved",'Model output'!V19)),NOT(ISNUMBER(SEARCH("margins involved",'Model output'!V19)))), ISNUMBER(SEARCH("None",'Model output'!V19)), ISNUMBER(SEARCH("Free",'Model output'!V19)), ISNUMBER(SEARCH("1 mm",'Model output'!V19)), ISNUMBER(SEARCH("0.1 CM",'Model output'!V19)), ISNUMBER(SEARCH("less than 0.2 mm",'Model output'!V19)), ISNUMBER(SEARCH("less than 0.5 mm",'Model output'!V19)), ISNUMBER(SEARCH("less than 1.0 mm",'Model output'!V19)), ISNUMBER(SEARCH("noted very close",'Model output'!V19)), ISNUMBER(SEARCH("abut",'Model output'!V19)), ISNUMBER(SEARCH("not mentioned",'Model output'!V19)), ISNUMBER(SEARCH("Cannot be assessed",'Model output'!V19)), ISNUMBER(SEARCH("Not specified",'Model output'!V19)), ISNUMBER(SEARCH("Lymphocyte invasion - present",'Model output'!V19))), "negative", "positive")</f>
        <v>negative</v>
      </c>
      <c r="AE20" s="35"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cribriform",O20,1)),ISNUMBER(SEARCH("diffuse",O20,1)),ISNUMBER(SEARCH("columnar",O20,1)),ISNUMBER(SEARCH("solid",O20,1)),ISNUMBER(SEARCH("tall",N20,1)),ISNUMBER(SEARCH("hobnail",N20,1)),ISNUMBER(SEARCH("cribriform",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36" t="str">
        <f t="shared" si="3"/>
        <v>1b</v>
      </c>
      <c r="AG20" s="36" t="str">
        <f t="shared" si="4"/>
        <v>0</v>
      </c>
      <c r="AH20" s="36" t="str">
        <f t="shared" si="11"/>
        <v>0</v>
      </c>
      <c r="AI20" s="42" t="str">
        <f t="shared" si="12"/>
        <v>I</v>
      </c>
      <c r="AJ20" s="39" t="s">
        <v>807</v>
      </c>
      <c r="AK20" s="41" t="s">
        <v>1119</v>
      </c>
      <c r="AL20" s="41" t="s">
        <v>1120</v>
      </c>
      <c r="AM20" s="41" t="s">
        <v>1123</v>
      </c>
      <c r="AN20" s="41" t="s">
        <v>68</v>
      </c>
      <c r="AO20" s="22">
        <f t="shared" ca="1" si="5"/>
        <v>1</v>
      </c>
      <c r="AP20" s="1">
        <f t="shared" si="6"/>
        <v>1</v>
      </c>
      <c r="AQ20" s="1">
        <f t="shared" si="7"/>
        <v>1</v>
      </c>
      <c r="AR20" s="1">
        <f t="shared" si="8"/>
        <v>1</v>
      </c>
      <c r="AS20" s="14">
        <f t="shared" si="9"/>
        <v>1</v>
      </c>
      <c r="AT20" s="1"/>
    </row>
    <row r="21" spans="1:46">
      <c r="A21" t="str">
        <f>'Model output'!A20</f>
        <v>TCGA-BJ-A2N7</v>
      </c>
      <c r="B21" s="33">
        <v>30</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3</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
      </c>
      <c r="F21" t="str">
        <f t="shared" si="1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output'!G20)),AND(ISNUMBER(SEARCH("2",'Model output'!G20)),NOT(ISNUMBER(SEARCH("1 of 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output'!H20="","negative",IF(OR(ISNUMBER(SEARCH("lymph node",'Model output'!H20)),ISNUMBER(SEARCH("gland",'Model output'!H20)),ISNUMBER(SEARCH("lobe",'Model output'!H20)),ISNUMBER(SEARCH("isthmus",'Model output'!H20)),ISNUMBER(SEARCH("mediastinum",'Model output'!H20)),ISNUMBER(SEARCH("Not mentioned",'Model output'!H20)), ISNUMBER(SEARCH("Not applicable",'Model output'!H20)), ISNUMBER(SEARCH("paratracheal",'Model output'!H20)),ISNUMBER(SEARCH("fibroadipose tissue",'Model output'!H20)),ISNUMBER(SEARCH("thyroid node",'Model output'!H20)),ISNUMBER(SEARCH("skeletal muscle",'Model output'!H20)),ISNUMBER(SEARCH("Extranodal extension",'Model output'!H20)),ISNUMBER(SEARCH("right",'Model output'!H20)),ISNUMBER(SEARCH("left",'Model output'!H20)),ISNUMBER(SEARCH("Not specified",'Model output'!H20))),"negative","positive"))</f>
        <v>negative</v>
      </c>
      <c r="I21" t="str">
        <f>IF(OR('Model output'!I20="",'Model output'!I20="Not answered",'Model output'!I20="Not mentioned"),"",IF(ISNUMBER('Model output'!I20),'Model output'!I20,1))</f>
        <v/>
      </c>
      <c r="J21" t="str">
        <f>IF(OR('Model output'!J20="",'Model output'!J20="Not answered",'Model output'!J20="Not mentioned"),"",IF(AND(ISNUMBER('Model output'!J20),'Model output'!J20&lt;=I21),'Model output'!J20,IF(AND(ISNUMBER('Model output'!J20), 'Model output'!J20&gt;=DATE(2024,1,1)), MIN(DAY('Model output'!J20), MONTH('Model output'!J20), YEAR('Model output'!J20)), IF(ISNUMBER(SEARCH("0/",'Model output'!J20)),0,IF(ISNUMBER(SEARCH("/",'Model output'!J20)), VALUE(LEFT('Model output'!J20, SEARCH("/",'Model output'!J20)-1)),1)))))</f>
        <v/>
      </c>
      <c r="K21" t="str" cm="1">
        <f t="array" ref="K21">IF(COUNT(FIND({0,1,2,3,4,5,6,7,8,9},'Model output'!K20))&gt;0,'Model output'!K20,"")</f>
        <v/>
      </c>
      <c r="L21" s="25" t="str">
        <f t="shared" si="1"/>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 carcinoma</v>
      </c>
      <c r="O21" t="str">
        <f>IF('Model output'!M20="","",'Model output'!M20)</f>
        <v>Predominant follicular growth</v>
      </c>
      <c r="P21" t="str">
        <f>IF('Model output'!N20="","",'Model output'!N20)</f>
        <v>5.0 cm</v>
      </c>
      <c r="Q21" t="str">
        <f t="shared" si="2"/>
        <v>5.0cm</v>
      </c>
      <c r="R21" cm="1">
        <f t="array" ref="R21">IF(Q21="","",IF(ISNUMBER(SEARCH("cm",Q21)),MAX(VALUE(SUBSTITUTE(_xlfn.FILTERXML("&lt;t&gt;&lt;s&gt;"&amp;SUBSTITUTE(Q21,",","&lt;/s&gt;&lt;s&gt;")&amp;"&lt;/s&gt;&lt;/t&gt;","//s"),"cm",""))),MAX(VALUE(SUBSTITUTE(_xlfn.FILTERXML("&lt;t&gt;&lt;s&gt;"&amp;SUBSTITUTE(Q21,",","&lt;/s&gt;&lt;s&gt;")&amp;"&lt;/s&gt;&lt;/t&gt;","//s"),"mm","")))/10))</f>
        <v>5</v>
      </c>
      <c r="S21" t="str">
        <f>IF(OR('Model output'!P20="",ISNUMBER(SEARCH("Not identified", 'Model output'!P20)),ISNUMBER(SEARCH("Absent",'Model output'!P20)),AND(ISNUMBER(SEARCH("No",'Model output'!P20)),NOT(ISNUMBER(SEARCH("diagnostic",'Model output'!P20)))),ISNUMBER(SEARCH("Negative",'Model output'!P20))),"negative","positive")</f>
        <v>positive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positive</v>
      </c>
      <c r="X21" s="16" t="str">
        <f>IF('Model output'!S20="","",'Model output'!S20)</f>
        <v/>
      </c>
      <c r="Y21" t="str">
        <f>IF(OR('Model output'!S20="",ISNUMBER(SEARCH("Absent",'Model output'!S20)),ISNUMBER(SEARCH("Not identified",'Model output'!S20)),AND(ISNUMBER(SEARCH("No",'Model output'!S20)),NOT(ISNUMBER(SEARCH("carcinoma",'Model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Yes</v>
      </c>
      <c r="AB21" t="str">
        <f>IF(AA21&lt;&gt;"Yes","",IF(OR('Model output'!U20="",ISNUMBER(SEARCH("Not identified",'Model output'!U20))),"",'Model output'!U20))</f>
        <v/>
      </c>
      <c r="AC21" s="1" t="str">
        <f>IF(OR('Model output'!V20="", 'Model output'!V20="No", AND(ISERROR(SEARCH("Positive",'Model output'!V20)), ISNUMBER(SEARCH("Negative",'Model output'!V20))), AND(ISNUMBER(SEARCH("Uninvolved",'Model output'!V20)),NOT(ISNUMBER(SEARCH("margins involved",'Model output'!V20)))), ISNUMBER(SEARCH("None",'Model output'!V20)), ISNUMBER(SEARCH("Free",'Model output'!V20)), ISNUMBER(SEARCH("1 mm",'Model output'!V20)), ISNUMBER(SEARCH("0.1 CM",'Model output'!V20)), ISNUMBER(SEARCH("less than 0.2 mm",'Model output'!V20)), ISNUMBER(SEARCH("less than 0.5 mm",'Model output'!V20)), ISNUMBER(SEARCH("less than 1.0 mm",'Model output'!V20)), ISNUMBER(SEARCH("noted very close",'Model output'!V20)), ISNUMBER(SEARCH("abut",'Model output'!V20)), ISNUMBER(SEARCH("not mentioned",'Model output'!V20)), ISNUMBER(SEARCH("Cannot be assessed",'Model output'!V20)), ISNUMBER(SEARCH("Not specified",'Model output'!V20)), ISNUMBER(SEARCH("Lymphocyte invasion - present",'Model output'!V20))), "negative", "positive")</f>
        <v>negative</v>
      </c>
      <c r="AE21" s="35"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cribriform",O21,1)),ISNUMBER(SEARCH("diffuse",O21,1)),ISNUMBER(SEARCH("columnar",O21,1)),ISNUMBER(SEARCH("solid",O21,1)),ISNUMBER(SEARCH("tall",N21,1)),ISNUMBER(SEARCH("hobnail",N21,1)),ISNUMBER(SEARCH("cribriform",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intermediate</v>
      </c>
      <c r="AF21" s="36" t="str">
        <f t="shared" si="3"/>
        <v>3a</v>
      </c>
      <c r="AG21" s="36" t="str">
        <f t="shared" si="4"/>
        <v>0</v>
      </c>
      <c r="AH21" s="36" t="str">
        <f t="shared" si="11"/>
        <v>0</v>
      </c>
      <c r="AI21" s="42" t="str">
        <f t="shared" si="12"/>
        <v>I</v>
      </c>
      <c r="AJ21" s="39" t="s">
        <v>809</v>
      </c>
      <c r="AK21" s="41" t="s">
        <v>1124</v>
      </c>
      <c r="AL21" s="41" t="s">
        <v>1123</v>
      </c>
      <c r="AM21" s="41" t="s">
        <v>1123</v>
      </c>
      <c r="AN21" s="41" t="s">
        <v>68</v>
      </c>
      <c r="AO21" s="22">
        <f t="shared" ca="1" si="5"/>
        <v>1</v>
      </c>
      <c r="AP21" s="1">
        <f t="shared" si="6"/>
        <v>1</v>
      </c>
      <c r="AQ21" s="1">
        <f t="shared" si="7"/>
        <v>1</v>
      </c>
      <c r="AR21" s="1">
        <f t="shared" si="8"/>
        <v>1</v>
      </c>
      <c r="AS21" s="14">
        <f t="shared" si="9"/>
        <v>1</v>
      </c>
      <c r="AT21" s="1"/>
    </row>
    <row r="22" spans="1:46">
      <c r="A22" t="str">
        <f>'Model output'!A21</f>
        <v>TCGA-BJ-A2N8</v>
      </c>
      <c r="B22" s="33">
        <v>30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1b</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0</v>
      </c>
      <c r="F22" t="str">
        <f t="shared" si="1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output'!G21)),AND(ISNUMBER(SEARCH("2",'Model output'!G21)),NOT(ISNUMBER(SEARCH("1 of 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output'!H21="","negative",IF(OR(ISNUMBER(SEARCH("lymph node",'Model output'!H21)),ISNUMBER(SEARCH("gland",'Model output'!H21)),ISNUMBER(SEARCH("lobe",'Model output'!H21)),ISNUMBER(SEARCH("isthmus",'Model output'!H21)),ISNUMBER(SEARCH("mediastinum",'Model output'!H21)),ISNUMBER(SEARCH("Not mentioned",'Model output'!H21)), ISNUMBER(SEARCH("Not applicable",'Model output'!H21)), ISNUMBER(SEARCH("paratracheal",'Model output'!H21)),ISNUMBER(SEARCH("fibroadipose tissue",'Model output'!H21)),ISNUMBER(SEARCH("thyroid node",'Model output'!H21)),ISNUMBER(SEARCH("skeletal muscle",'Model output'!H21)),ISNUMBER(SEARCH("Extranodal extension",'Model output'!H21)),ISNUMBER(SEARCH("right",'Model output'!H21)),ISNUMBER(SEARCH("left",'Model output'!H21)),ISNUMBER(SEARCH("Not specified",'Model output'!H21))),"negative","positive"))</f>
        <v>negative</v>
      </c>
      <c r="I22">
        <f>IF(OR('Model output'!I21="",'Model output'!I21="Not answered",'Model output'!I21="Not mentioned"),"",IF(ISNUMBER('Model output'!I21),'Model output'!I21,1))</f>
        <v>2</v>
      </c>
      <c r="J22">
        <f>IF(OR('Model output'!J21="",'Model output'!J21="Not answered",'Model output'!J21="Not mentioned"),"",IF(AND(ISNUMBER('Model output'!J21),'Model output'!J21&lt;=I22),'Model output'!J21,IF(AND(ISNUMBER('Model output'!J21), 'Model output'!J21&gt;=DATE(2024,1,1)), MIN(DAY('Model output'!J21), MONTH('Model output'!J21), YEAR('Model output'!J21)), IF(ISNUMBER(SEARCH("0/",'Model output'!J21)),0,IF(ISNUMBER(SEARCH("/",'Model output'!J21)), VALUE(LEFT('Model output'!J21, SEARCH("/",'Model output'!J21)-1)),1)))))</f>
        <v>0</v>
      </c>
      <c r="K22" t="str" cm="1">
        <f t="array" ref="K22">IF(COUNT(FIND({0,1,2,3,4,5,6,7,8,9},'Model output'!K21))&gt;0,'Model output'!K21,"")</f>
        <v/>
      </c>
      <c r="L22" s="25" t="str">
        <f t="shared" si="1"/>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 carcinoma</v>
      </c>
      <c r="O22" t="str">
        <f>IF('Model output'!M21="","",'Model output'!M21)</f>
        <v>Conventional</v>
      </c>
      <c r="P22" t="str">
        <f>IF('Model output'!N21="","",'Model output'!N21)</f>
        <v>1.4 cm</v>
      </c>
      <c r="Q22" t="str">
        <f t="shared" si="2"/>
        <v>1.4cm</v>
      </c>
      <c r="R22" cm="1">
        <f t="array" ref="R22">IF(Q22="","",IF(ISNUMBER(SEARCH("cm",Q22)),MAX(VALUE(SUBSTITUTE(_xlfn.FILTERXML("&lt;t&gt;&lt;s&gt;"&amp;SUBSTITUTE(Q22,",","&lt;/s&gt;&lt;s&gt;")&amp;"&lt;/s&gt;&lt;/t&gt;","//s"),"cm",""))),MAX(VALUE(SUBSTITUTE(_xlfn.FILTERXML("&lt;t&gt;&lt;s&gt;"&amp;SUBSTITUTE(Q22,",","&lt;/s&gt;&lt;s&gt;")&amp;"&lt;/s&gt;&lt;/t&gt;","//s"),"mm","")))/10))</f>
        <v>1.4</v>
      </c>
      <c r="S22" t="str">
        <f>IF(OR('Model output'!P21="",ISNUMBER(SEARCH("Not identified", 'Model output'!P21)),ISNUMBER(SEARCH("Absent",'Model output'!P21)),AND(ISNUMBER(SEARCH("No",'Model output'!P21)),NOT(ISNUMBER(SEARCH("diagnostic",'Model output'!P21)))),ISNUMBER(SEARCH("Negative",'Model output'!P21))),"negative","positive")</f>
        <v>positive</v>
      </c>
      <c r="T22">
        <f>IF('Model output'!O21="","",'Model output'!O21)</f>
        <v>2</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16" t="str">
        <f>IF('Model output'!S21="","",'Model output'!S21)</f>
        <v/>
      </c>
      <c r="Y22" t="str">
        <f>IF(OR('Model output'!S21="",ISNUMBER(SEARCH("Absent",'Model output'!S21)),ISNUMBER(SEARCH("Not identified",'Model output'!S21)),AND(ISNUMBER(SEARCH("No",'Model output'!S21)),NOT(ISNUMBER(SEARCH("carcinoma",'Model output'!S21)))),ISNUMBER(SEARCH("negative",'Model output'!S21))),"negative",IF(Z22="positive","gETE", "positive"))</f>
        <v>negative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negative</v>
      </c>
      <c r="AA22" t="str">
        <f>IF('Model output'!T21="","",IF('Model output'!T21="Not mentioned", "No", "Yes"))</f>
        <v>Yes</v>
      </c>
      <c r="AB22" t="str">
        <f>IF(AA22&lt;&gt;"Yes","",IF(OR('Model output'!U21="",ISNUMBER(SEARCH("Not identified",'Model output'!U21))),"",'Model output'!U21))</f>
        <v>NRAS codon 61 mutation</v>
      </c>
      <c r="AC22" s="1" t="str">
        <f>IF(OR('Model output'!V21="", 'Model output'!V21="No", AND(ISERROR(SEARCH("Positive",'Model output'!V21)), ISNUMBER(SEARCH("Negative",'Model output'!V21))), AND(ISNUMBER(SEARCH("Uninvolved",'Model output'!V21)),NOT(ISNUMBER(SEARCH("margins involved",'Model output'!V21)))), ISNUMBER(SEARCH("None",'Model output'!V21)), ISNUMBER(SEARCH("Free",'Model output'!V21)), ISNUMBER(SEARCH("1 mm",'Model output'!V21)), ISNUMBER(SEARCH("0.1 CM",'Model output'!V21)), ISNUMBER(SEARCH("less than 0.2 mm",'Model output'!V21)), ISNUMBER(SEARCH("less than 0.5 mm",'Model output'!V21)), ISNUMBER(SEARCH("less than 1.0 mm",'Model output'!V21)), ISNUMBER(SEARCH("noted very close",'Model output'!V21)), ISNUMBER(SEARCH("abut",'Model output'!V21)), ISNUMBER(SEARCH("not mentioned",'Model output'!V21)), ISNUMBER(SEARCH("Cannot be assessed",'Model output'!V21)), ISNUMBER(SEARCH("Not specified",'Model output'!V21)), ISNUMBER(SEARCH("Lymphocyte invasion - present",'Model output'!V21))), "negative", "positive")</f>
        <v>negative</v>
      </c>
      <c r="AE22" s="35" t="str" cm="1">
        <f t="array" aca="1" ref="AE22" ca="1">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cribriform",O22,1)),ISNUMBER(SEARCH("diffuse",O22,1)),ISNUMBER(SEARCH("columnar",O22,1)),ISNUMBER(SEARCH("solid",O22,1)),ISNUMBER(SEARCH("tall",N22,1)),ISNUMBER(SEARCH("hobnail",N22,1)),ISNUMBER(SEARCH("cribriform",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intermediate</v>
      </c>
      <c r="AF22" s="36" t="str">
        <f t="shared" si="3"/>
        <v>1b</v>
      </c>
      <c r="AG22" s="36" t="str">
        <f t="shared" si="4"/>
        <v>0</v>
      </c>
      <c r="AH22" s="36" t="str">
        <f t="shared" si="11"/>
        <v>0</v>
      </c>
      <c r="AI22" s="42" t="str">
        <f t="shared" si="12"/>
        <v>I</v>
      </c>
      <c r="AJ22" s="39" t="s">
        <v>809</v>
      </c>
      <c r="AK22" s="41" t="s">
        <v>1119</v>
      </c>
      <c r="AL22" s="41" t="s">
        <v>1120</v>
      </c>
      <c r="AM22" s="41" t="s">
        <v>1123</v>
      </c>
      <c r="AN22" s="41" t="s">
        <v>68</v>
      </c>
      <c r="AO22" s="22">
        <f t="shared" ca="1" si="5"/>
        <v>1</v>
      </c>
      <c r="AP22" s="1">
        <f t="shared" si="6"/>
        <v>1</v>
      </c>
      <c r="AQ22" s="1">
        <f t="shared" si="7"/>
        <v>1</v>
      </c>
      <c r="AR22" s="1">
        <f t="shared" si="8"/>
        <v>1</v>
      </c>
      <c r="AS22" s="14">
        <f t="shared" si="9"/>
        <v>1</v>
      </c>
      <c r="AT22" s="1"/>
    </row>
    <row r="23" spans="1:46">
      <c r="A23" t="str">
        <f>'Model output'!A22</f>
        <v>TCGA-BJ-A2N9</v>
      </c>
      <c r="B23" s="33">
        <v>42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
      </c>
      <c r="F23" t="str">
        <f t="shared" si="1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output'!G22)),AND(ISNUMBER(SEARCH("2",'Model output'!G22)),NOT(ISNUMBER(SEARCH("1 of 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output'!H22="","negative",IF(OR(ISNUMBER(SEARCH("lymph node",'Model output'!H22)),ISNUMBER(SEARCH("gland",'Model output'!H22)),ISNUMBER(SEARCH("lobe",'Model output'!H22)),ISNUMBER(SEARCH("isthmus",'Model output'!H22)),ISNUMBER(SEARCH("mediastinum",'Model output'!H22)),ISNUMBER(SEARCH("Not mentioned",'Model output'!H22)), ISNUMBER(SEARCH("Not applicable",'Model output'!H22)), ISNUMBER(SEARCH("paratracheal",'Model output'!H22)),ISNUMBER(SEARCH("fibroadipose tissue",'Model output'!H22)),ISNUMBER(SEARCH("thyroid node",'Model output'!H22)),ISNUMBER(SEARCH("skeletal muscle",'Model output'!H22)),ISNUMBER(SEARCH("Extranodal extension",'Model output'!H22)),ISNUMBER(SEARCH("right",'Model output'!H22)),ISNUMBER(SEARCH("left",'Model output'!H22)),ISNUMBER(SEARCH("Not specified",'Model output'!H22))),"negative","positive"))</f>
        <v>negative</v>
      </c>
      <c r="I23">
        <f>IF(OR('Model output'!I22="",'Model output'!I22="Not answered",'Model output'!I22="Not mentioned"),"",IF(ISNUMBER('Model output'!I22),'Model output'!I22,1))</f>
        <v>11</v>
      </c>
      <c r="J23">
        <f>IF(OR('Model output'!J22="",'Model output'!J22="Not answered",'Model output'!J22="Not mentioned"),"",IF(AND(ISNUMBER('Model output'!J22),'Model output'!J22&lt;=I23),'Model output'!J22,IF(AND(ISNUMBER('Model output'!J22), 'Model output'!J22&gt;=DATE(2024,1,1)), MIN(DAY('Model output'!J22), MONTH('Model output'!J22), YEAR('Model output'!J22)), IF(ISNUMBER(SEARCH("0/",'Model output'!J22)),0,IF(ISNUMBER(SEARCH("/",'Model output'!J22)), VALUE(LEFT('Model output'!J22, SEARCH("/",'Model output'!J22)-1)),1)))))</f>
        <v>0</v>
      </c>
      <c r="K23" t="str" cm="1">
        <f t="array" ref="K23">IF(COUNT(FIND({0,1,2,3,4,5,6,7,8,9},'Model output'!K22))&gt;0,'Model output'!K22,"")</f>
        <v/>
      </c>
      <c r="L23" s="25" t="str">
        <f t="shared" si="1"/>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 carcinoma, encapsulated follicular variant</v>
      </c>
      <c r="O23" t="str">
        <f>IF('Model output'!M22="","",'Model output'!M22)</f>
        <v/>
      </c>
      <c r="P23" t="str">
        <f>IF('Model output'!N22="","",'Model output'!N22)</f>
        <v>2.5 cm</v>
      </c>
      <c r="Q23" t="str">
        <f t="shared" si="2"/>
        <v>2.5cm</v>
      </c>
      <c r="R23" cm="1">
        <f t="array" ref="R23">IF(Q23="","",IF(ISNUMBER(SEARCH("cm",Q23)),MAX(VALUE(SUBSTITUTE(_xlfn.FILTERXML("&lt;t&gt;&lt;s&gt;"&amp;SUBSTITUTE(Q23,",","&lt;/s&gt;&lt;s&gt;")&amp;"&lt;/s&gt;&lt;/t&gt;","//s"),"cm",""))),MAX(VALUE(SUBSTITUTE(_xlfn.FILTERXML("&lt;t&gt;&lt;s&gt;"&amp;SUBSTITUTE(Q23,",","&lt;/s&gt;&lt;s&gt;")&amp;"&lt;/s&gt;&lt;/t&gt;","//s"),"mm","")))/10))</f>
        <v>2.5</v>
      </c>
      <c r="S23" t="str">
        <f>IF(OR('Model output'!P22="",ISNUMBER(SEARCH("Not identified", 'Model output'!P22)),ISNUMBER(SEARCH("Absent",'Model output'!P22)),AND(ISNUMBER(SEARCH("No",'Model output'!P22)),NOT(ISNUMBER(SEARCH("diagnostic",'Model output'!P22)))),ISNUMBER(SEARCH("Negative",'Model output'!P22))),"negative","positive")</f>
        <v>negative</v>
      </c>
      <c r="T23">
        <f>IF('Model output'!O22="","",'Model output'!O22)</f>
        <v>1</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16" t="str">
        <f>IF('Model output'!S22="","",'Model output'!S22)</f>
        <v>Not identified</v>
      </c>
      <c r="Y23" t="str">
        <f>IF(OR('Model output'!S22="",ISNUMBER(SEARCH("Absent",'Model output'!S22)),ISNUMBER(SEARCH("Not identified",'Model output'!S22)),AND(ISNUMBER(SEARCH("No",'Model output'!S22)),NOT(ISNUMBER(SEARCH("carcinoma",'Model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Yes</v>
      </c>
      <c r="AB23" t="str">
        <f>IF(AA23&lt;&gt;"Yes","",IF(OR('Model output'!U22="",ISNUMBER(SEARCH("Not identified",'Model output'!U22))),"",'Model output'!U22))</f>
        <v/>
      </c>
      <c r="AC23" s="1" t="str">
        <f>IF(OR('Model output'!V22="", 'Model output'!V22="No", AND(ISERROR(SEARCH("Positive",'Model output'!V22)), ISNUMBER(SEARCH("Negative",'Model output'!V22))), AND(ISNUMBER(SEARCH("Uninvolved",'Model output'!V22)),NOT(ISNUMBER(SEARCH("margins involved",'Model output'!V22)))), ISNUMBER(SEARCH("None",'Model output'!V22)), ISNUMBER(SEARCH("Free",'Model output'!V22)), ISNUMBER(SEARCH("1 mm",'Model output'!V22)), ISNUMBER(SEARCH("0.1 CM",'Model output'!V22)), ISNUMBER(SEARCH("less than 0.2 mm",'Model output'!V22)), ISNUMBER(SEARCH("less than 0.5 mm",'Model output'!V22)), ISNUMBER(SEARCH("less than 1.0 mm",'Model output'!V22)), ISNUMBER(SEARCH("noted very close",'Model output'!V22)), ISNUMBER(SEARCH("abut",'Model output'!V22)), ISNUMBER(SEARCH("not mentioned",'Model output'!V22)), ISNUMBER(SEARCH("Cannot be assessed",'Model output'!V22)), ISNUMBER(SEARCH("Not specified",'Model output'!V22)), ISNUMBER(SEARCH("Lymphocyte invasion - present",'Model output'!V22))), "negative", "positive")</f>
        <v>negative</v>
      </c>
      <c r="AE23" s="35"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cribriform",O23,1)),ISNUMBER(SEARCH("diffuse",O23,1)),ISNUMBER(SEARCH("columnar",O23,1)),ISNUMBER(SEARCH("solid",O23,1)),ISNUMBER(SEARCH("tall",N23,1)),ISNUMBER(SEARCH("hobnail",N23,1)),ISNUMBER(SEARCH("cribriform",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36" t="str">
        <f t="shared" si="3"/>
        <v>2</v>
      </c>
      <c r="AG23" s="36" t="str">
        <f t="shared" si="4"/>
        <v>0</v>
      </c>
      <c r="AH23" s="36" t="str">
        <f t="shared" si="11"/>
        <v>0</v>
      </c>
      <c r="AI23" s="42" t="str">
        <f t="shared" si="12"/>
        <v>I</v>
      </c>
      <c r="AJ23" s="39" t="s">
        <v>807</v>
      </c>
      <c r="AK23" s="41" t="s">
        <v>1122</v>
      </c>
      <c r="AL23" s="41" t="s">
        <v>1120</v>
      </c>
      <c r="AM23" s="41" t="s">
        <v>1123</v>
      </c>
      <c r="AN23" s="41" t="s">
        <v>68</v>
      </c>
      <c r="AO23" s="22">
        <f t="shared" ca="1" si="5"/>
        <v>1</v>
      </c>
      <c r="AP23" s="1">
        <f t="shared" si="6"/>
        <v>1</v>
      </c>
      <c r="AQ23" s="1">
        <f t="shared" si="7"/>
        <v>1</v>
      </c>
      <c r="AR23" s="1">
        <f t="shared" si="8"/>
        <v>1</v>
      </c>
      <c r="AS23" s="14">
        <f t="shared" si="9"/>
        <v>1</v>
      </c>
      <c r="AT23" s="1"/>
    </row>
    <row r="24" spans="1:46">
      <c r="A24" t="str">
        <f>'Model output'!A23</f>
        <v>TCGA-BJ-A2NA</v>
      </c>
      <c r="B24" s="33">
        <v>77</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3</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0</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0</v>
      </c>
      <c r="F24" t="str">
        <f t="shared" si="10"/>
        <v>negative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output'!G23)),AND(ISNUMBER(SEARCH("2",'Model output'!G23)),NOT(ISNUMBER(SEARCH("1 of 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
      </c>
      <c r="H24" t="str">
        <f>IF('Model output'!H23="","negative",IF(OR(ISNUMBER(SEARCH("lymph node",'Model output'!H23)),ISNUMBER(SEARCH("gland",'Model output'!H23)),ISNUMBER(SEARCH("lobe",'Model output'!H23)),ISNUMBER(SEARCH("isthmus",'Model output'!H23)),ISNUMBER(SEARCH("mediastinum",'Model output'!H23)),ISNUMBER(SEARCH("Not mentioned",'Model output'!H23)), ISNUMBER(SEARCH("Not applicable",'Model output'!H23)), ISNUMBER(SEARCH("paratracheal",'Model output'!H23)),ISNUMBER(SEARCH("fibroadipose tissue",'Model output'!H23)),ISNUMBER(SEARCH("thyroid node",'Model output'!H23)),ISNUMBER(SEARCH("skeletal muscle",'Model output'!H23)),ISNUMBER(SEARCH("Extranodal extension",'Model output'!H23)),ISNUMBER(SEARCH("right",'Model output'!H23)),ISNUMBER(SEARCH("left",'Model output'!H23)),ISNUMBER(SEARCH("Not specified",'Model output'!H23))),"negative","positive"))</f>
        <v>negative</v>
      </c>
      <c r="I24">
        <f>IF(OR('Model output'!I23="",'Model output'!I23="Not answered",'Model output'!I23="Not mentioned"),"",IF(ISNUMBER('Model output'!I23),'Model output'!I23,1))</f>
        <v>1</v>
      </c>
      <c r="J24">
        <f>IF(OR('Model output'!J23="",'Model output'!J23="Not answered",'Model output'!J23="Not mentioned"),"",IF(AND(ISNUMBER('Model output'!J23),'Model output'!J23&lt;=I24),'Model output'!J23,IF(AND(ISNUMBER('Model output'!J23), 'Model output'!J23&gt;=DATE(2024,1,1)), MIN(DAY('Model output'!J23), MONTH('Model output'!J23), YEAR('Model output'!J23)), IF(ISNUMBER(SEARCH("0/",'Model output'!J23)),0,IF(ISNUMBER(SEARCH("/",'Model output'!J23)), VALUE(LEFT('Model output'!J23, SEARCH("/",'Model output'!J23)-1)),1)))))</f>
        <v>0</v>
      </c>
      <c r="K24" t="str" cm="1">
        <f t="array" ref="K24">IF(COUNT(FIND({0,1,2,3,4,5,6,7,8,9},'Model output'!K23))&gt;0,'Model output'!K23,"")</f>
        <v/>
      </c>
      <c r="L24" s="25" t="str">
        <f t="shared" si="1"/>
        <v/>
      </c>
      <c r="M24" t="str" cm="1">
        <f t="array" ref="M24">IF(L24="","",IF(ISNUMBER(SEARCH("cm",L24)),MAX(VALUE(SUBSTITUTE(_xlfn.FILTERXML("&lt;t&gt;&lt;s&gt;"&amp;SUBSTITUTE(L24,",","&lt;/s&gt;&lt;s&gt;")&amp;"&lt;/s&gt;&lt;/t&gt;","//s"),"cm",""))),MAX(VALUE(SUBSTITUTE(_xlfn.FILTERXML("&lt;t&gt;&lt;s&gt;"&amp;SUBSTITUTE(L24,",","&lt;/s&gt;&lt;s&gt;")&amp;"&lt;/s&gt;&lt;/t&gt;","//s"),"mm","")))/10))</f>
        <v/>
      </c>
      <c r="N24" t="str">
        <f>IF('Model output'!L23="","",'Model output'!L23)</f>
        <v>Papillary carcinoma</v>
      </c>
      <c r="O24" t="str">
        <f>IF('Model output'!M23="","",'Model output'!M23)</f>
        <v>Conventional with focal tall cell features</v>
      </c>
      <c r="P24" t="str">
        <f>IF('Model output'!N23="","",'Model output'!N23)</f>
        <v>1.5 cm</v>
      </c>
      <c r="Q24" t="str">
        <f t="shared" si="2"/>
        <v>1.5cm</v>
      </c>
      <c r="R24" cm="1">
        <f t="array" ref="R24">IF(Q24="","",IF(ISNUMBER(SEARCH("cm",Q24)),MAX(VALUE(SUBSTITUTE(_xlfn.FILTERXML("&lt;t&gt;&lt;s&gt;"&amp;SUBSTITUTE(Q24,",","&lt;/s&gt;&lt;s&gt;")&amp;"&lt;/s&gt;&lt;/t&gt;","//s"),"cm",""))),MAX(VALUE(SUBSTITUTE(_xlfn.FILTERXML("&lt;t&gt;&lt;s&gt;"&amp;SUBSTITUTE(Q24,",","&lt;/s&gt;&lt;s&gt;")&amp;"&lt;/s&gt;&lt;/t&gt;","//s"),"mm","")))/10))</f>
        <v>1.5</v>
      </c>
      <c r="S24" t="str">
        <f>IF(OR('Model output'!P23="",ISNUMBER(SEARCH("Not identified", 'Model output'!P23)),ISNUMBER(SEARCH("Absent",'Model output'!P23)),AND(ISNUMBER(SEARCH("No",'Model output'!P23)),NOT(ISNUMBER(SEARCH("diagnostic",'Model output'!P23)))),ISNUMBER(SEARCH("Negative",'Model output'!P23))),"negative","positive")</f>
        <v>positive</v>
      </c>
      <c r="T24" t="str">
        <f>IF('Model output'!O23="","",'Model output'!O23)</f>
        <v>At least 7 foci</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Not mentioned</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16" t="str">
        <f>IF('Model output'!S23="","",'Model output'!S23)</f>
        <v>Minimal extrathyroidal extension present</v>
      </c>
      <c r="Y24" t="str">
        <f>IF(OR('Model output'!S23="",ISNUMBER(SEARCH("Absent",'Model output'!S23)),ISNUMBER(SEARCH("Not identified",'Model output'!S23)),AND(ISNUMBER(SEARCH("No",'Model output'!S23)),NOT(ISNUMBER(SEARCH("carcinoma",'Model output'!S23)))),ISNUMBER(SEARCH("negative",'Model output'!S23))),"negative",IF(Z24="positive","gETE", "positive"))</f>
        <v>positive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Yes</v>
      </c>
      <c r="AB24" t="str">
        <f>IF(AA24&lt;&gt;"Yes","",IF(OR('Model output'!U23="",ISNUMBER(SEARCH("Not identified",'Model output'!U23))),"",'Model output'!U23))</f>
        <v>BRAF (Not specified if it's V600E or other)</v>
      </c>
      <c r="AC24" s="1" t="str">
        <f>IF(OR('Model output'!V23="", 'Model output'!V23="No", AND(ISERROR(SEARCH("Positive",'Model output'!V23)), ISNUMBER(SEARCH("Negative",'Model output'!V23))), AND(ISNUMBER(SEARCH("Uninvolved",'Model output'!V23)),NOT(ISNUMBER(SEARCH("margins involved",'Model output'!V23)))), ISNUMBER(SEARCH("None",'Model output'!V23)), ISNUMBER(SEARCH("Free",'Model output'!V23)), ISNUMBER(SEARCH("1 mm",'Model output'!V23)), ISNUMBER(SEARCH("0.1 CM",'Model output'!V23)), ISNUMBER(SEARCH("less than 0.2 mm",'Model output'!V23)), ISNUMBER(SEARCH("less than 0.5 mm",'Model output'!V23)), ISNUMBER(SEARCH("less than 1.0 mm",'Model output'!V23)), ISNUMBER(SEARCH("noted very close",'Model output'!V23)), ISNUMBER(SEARCH("abut",'Model output'!V23)), ISNUMBER(SEARCH("not mentioned",'Model output'!V23)), ISNUMBER(SEARCH("Cannot be assessed",'Model output'!V23)), ISNUMBER(SEARCH("Not specified",'Model output'!V23)), ISNUMBER(SEARCH("Lymphocyte invasion - present",'Model output'!V23))), "negative", "positive")</f>
        <v>positive</v>
      </c>
      <c r="AE24" s="35" t="str" cm="1">
        <f t="array" ref="AE24">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cribriform",O24,1)),ISNUMBER(SEARCH("diffuse",O24,1)),ISNUMBER(SEARCH("columnar",O24,1)),ISNUMBER(SEARCH("solid",O24,1)),ISNUMBER(SEARCH("tall",N24,1)),ISNUMBER(SEARCH("hobnail",N24,1)),ISNUMBER(SEARCH("cribriform",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high</v>
      </c>
      <c r="AF24" s="36" t="str">
        <f t="shared" si="3"/>
        <v>1b</v>
      </c>
      <c r="AG24" s="36" t="str">
        <f t="shared" si="4"/>
        <v>0</v>
      </c>
      <c r="AH24" s="36" t="str">
        <f t="shared" si="11"/>
        <v>0</v>
      </c>
      <c r="AI24" s="42" t="str">
        <f t="shared" si="12"/>
        <v>I</v>
      </c>
      <c r="AJ24" s="39" t="s">
        <v>805</v>
      </c>
      <c r="AK24" s="41" t="s">
        <v>1119</v>
      </c>
      <c r="AL24" s="41" t="s">
        <v>1120</v>
      </c>
      <c r="AM24" s="41" t="s">
        <v>1123</v>
      </c>
      <c r="AN24" s="41" t="s">
        <v>68</v>
      </c>
      <c r="AO24" s="22">
        <f t="shared" si="5"/>
        <v>1</v>
      </c>
      <c r="AP24" s="1">
        <f t="shared" si="6"/>
        <v>1</v>
      </c>
      <c r="AQ24" s="1">
        <f t="shared" si="7"/>
        <v>1</v>
      </c>
      <c r="AR24" s="1">
        <f t="shared" si="8"/>
        <v>1</v>
      </c>
      <c r="AS24" s="14">
        <f t="shared" si="9"/>
        <v>1</v>
      </c>
      <c r="AT24" s="1"/>
    </row>
    <row r="25" spans="1:46">
      <c r="A25" t="str">
        <f>'Model output'!A24</f>
        <v>TCGA-BJ-A2P4</v>
      </c>
      <c r="B25" s="33">
        <v>29</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X</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
      </c>
      <c r="F25" t="str">
        <f t="shared" si="10"/>
        <v>negative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output'!G24)),AND(ISNUMBER(SEARCH("2",'Model output'!G24)),NOT(ISNUMBER(SEARCH("1 of 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
      </c>
      <c r="H25" t="str">
        <f>IF('Model output'!H24="","negative",IF(OR(ISNUMBER(SEARCH("lymph node",'Model output'!H24)),ISNUMBER(SEARCH("gland",'Model output'!H24)),ISNUMBER(SEARCH("lobe",'Model output'!H24)),ISNUMBER(SEARCH("isthmus",'Model output'!H24)),ISNUMBER(SEARCH("mediastinum",'Model output'!H24)),ISNUMBER(SEARCH("Not mentioned",'Model output'!H24)), ISNUMBER(SEARCH("Not applicable",'Model output'!H24)), ISNUMBER(SEARCH("paratracheal",'Model output'!H24)),ISNUMBER(SEARCH("fibroadipose tissue",'Model output'!H24)),ISNUMBER(SEARCH("thyroid node",'Model output'!H24)),ISNUMBER(SEARCH("skeletal muscle",'Model output'!H24)),ISNUMBER(SEARCH("Extranodal extension",'Model output'!H24)),ISNUMBER(SEARCH("right",'Model output'!H24)),ISNUMBER(SEARCH("left",'Model output'!H24)),ISNUMBER(SEARCH("Not specified",'Model output'!H24))),"negative","positive"))</f>
        <v>negative</v>
      </c>
      <c r="I25" t="str">
        <f>IF(OR('Model output'!I24="",'Model output'!I24="Not answered",'Model output'!I24="Not mentioned"),"",IF(ISNUMBER('Model output'!I24),'Model output'!I24,1))</f>
        <v/>
      </c>
      <c r="J25" t="str">
        <f>IF(OR('Model output'!J24="",'Model output'!J24="Not answered",'Model output'!J24="Not mentioned"),"",IF(AND(ISNUMBER('Model output'!J24),'Model output'!J24&lt;=I25),'Model output'!J24,IF(AND(ISNUMBER('Model output'!J24), 'Model output'!J24&gt;=DATE(2024,1,1)), MIN(DAY('Model output'!J24), MONTH('Model output'!J24), YEAR('Model output'!J24)), IF(ISNUMBER(SEARCH("0/",'Model output'!J24)),0,IF(ISNUMBER(SEARCH("/",'Model output'!J24)), VALUE(LEFT('Model output'!J24, SEARCH("/",'Model output'!J24)-1)),1)))))</f>
        <v/>
      </c>
      <c r="K25" t="str" cm="1">
        <f t="array" ref="K25">IF(COUNT(FIND({0,1,2,3,4,5,6,7,8,9},'Model output'!K24))&gt;0,'Model output'!K24,"")</f>
        <v/>
      </c>
      <c r="L25" s="25" t="str">
        <f t="shared" si="1"/>
        <v/>
      </c>
      <c r="M25" t="str" cm="1">
        <f t="array" ref="M25">IF(L25="","",IF(ISNUMBER(SEARCH("cm",L25)),MAX(VALUE(SUBSTITUTE(_xlfn.FILTERXML("&lt;t&gt;&lt;s&gt;"&amp;SUBSTITUTE(L25,",","&lt;/s&gt;&lt;s&gt;")&amp;"&lt;/s&gt;&lt;/t&gt;","//s"),"cm",""))),MAX(VALUE(SUBSTITUTE(_xlfn.FILTERXML("&lt;t&gt;&lt;s&gt;"&amp;SUBSTITUTE(L25,",","&lt;/s&gt;&lt;s&gt;")&amp;"&lt;/s&gt;&lt;/t&gt;","//s"),"mm","")))/10))</f>
        <v/>
      </c>
      <c r="N25" t="str">
        <f>IF('Model output'!L24="","",'Model output'!L24)</f>
        <v>Papillary carcinoma</v>
      </c>
      <c r="O25" t="str">
        <f>IF('Model output'!M24="","",'Model output'!M24)</f>
        <v>Not answered</v>
      </c>
      <c r="P25" t="str">
        <f>IF('Model output'!N24="","",'Model output'!N24)</f>
        <v>3.3 cm</v>
      </c>
      <c r="Q25" t="str">
        <f t="shared" si="2"/>
        <v>3.3cm</v>
      </c>
      <c r="R25" cm="1">
        <f t="array" ref="R25">IF(Q25="","",IF(ISNUMBER(SEARCH("cm",Q25)),MAX(VALUE(SUBSTITUTE(_xlfn.FILTERXML("&lt;t&gt;&lt;s&gt;"&amp;SUBSTITUTE(Q25,",","&lt;/s&gt;&lt;s&gt;")&amp;"&lt;/s&gt;&lt;/t&gt;","//s"),"cm",""))),MAX(VALUE(SUBSTITUTE(_xlfn.FILTERXML("&lt;t&gt;&lt;s&gt;"&amp;SUBSTITUTE(Q25,",","&lt;/s&gt;&lt;s&gt;")&amp;"&lt;/s&gt;&lt;/t&gt;","//s"),"mm","")))/10))</f>
        <v>3.3</v>
      </c>
      <c r="S25" t="str">
        <f>IF(OR('Model output'!P24="",ISNUMBER(SEARCH("Not identified", 'Model output'!P24)),ISNUMBER(SEARCH("Absent",'Model output'!P24)),AND(ISNUMBER(SEARCH("No",'Model output'!P24)),NOT(ISNUMBER(SEARCH("diagnostic",'Model output'!P24)))),ISNUMBER(SEARCH("Negative",'Model output'!P24))),"negative","positive")</f>
        <v>negative</v>
      </c>
      <c r="T25">
        <f>IF('Model output'!O24="","",'Model output'!O24)</f>
        <v>1</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positive</v>
      </c>
      <c r="X25" s="16" t="str">
        <f>IF('Model output'!S24="","",'Model output'!S24)</f>
        <v>Not identified</v>
      </c>
      <c r="Y25" t="str">
        <f>IF(OR('Model output'!S24="",ISNUMBER(SEARCH("Absent",'Model output'!S24)),ISNUMBER(SEARCH("Not identified",'Model output'!S24)),AND(ISNUMBER(SEARCH("No",'Model output'!S24)),NOT(ISNUMBER(SEARCH("carcinoma",'Model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Yes</v>
      </c>
      <c r="AB25" t="str">
        <f>IF(AA25&lt;&gt;"Yes","",IF(OR('Model output'!U24="",ISNUMBER(SEARCH("Not identified",'Model output'!U24))),"",'Model output'!U24))</f>
        <v>Positive for HRAS mutation</v>
      </c>
      <c r="AC25" s="1" t="str">
        <f>IF(OR('Model output'!V24="", 'Model output'!V24="No", AND(ISERROR(SEARCH("Positive",'Model output'!V24)), ISNUMBER(SEARCH("Negative",'Model output'!V24))), AND(ISNUMBER(SEARCH("Uninvolved",'Model output'!V24)),NOT(ISNUMBER(SEARCH("margins involved",'Model output'!V24)))), ISNUMBER(SEARCH("None",'Model output'!V24)), ISNUMBER(SEARCH("Free",'Model output'!V24)), ISNUMBER(SEARCH("1 mm",'Model output'!V24)), ISNUMBER(SEARCH("0.1 CM",'Model output'!V24)), ISNUMBER(SEARCH("less than 0.2 mm",'Model output'!V24)), ISNUMBER(SEARCH("less than 0.5 mm",'Model output'!V24)), ISNUMBER(SEARCH("less than 1.0 mm",'Model output'!V24)), ISNUMBER(SEARCH("noted very close",'Model output'!V24)), ISNUMBER(SEARCH("abut",'Model output'!V24)), ISNUMBER(SEARCH("not mentioned",'Model output'!V24)), ISNUMBER(SEARCH("Cannot be assessed",'Model output'!V24)), ISNUMBER(SEARCH("Not specified",'Model output'!V24)), ISNUMBER(SEARCH("Lymphocyte invasion - present",'Model output'!V24))), "negative", "positive")</f>
        <v>negative</v>
      </c>
      <c r="AE25" s="35"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cribriform",O25,1)),ISNUMBER(SEARCH("diffuse",O25,1)),ISNUMBER(SEARCH("columnar",O25,1)),ISNUMBER(SEARCH("solid",O25,1)),ISNUMBER(SEARCH("tall",N25,1)),ISNUMBER(SEARCH("hobnail",N25,1)),ISNUMBER(SEARCH("cribriform",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low</v>
      </c>
      <c r="AF25" s="36" t="str">
        <f t="shared" si="3"/>
        <v>2</v>
      </c>
      <c r="AG25" s="36" t="str">
        <f t="shared" si="4"/>
        <v>0</v>
      </c>
      <c r="AH25" s="36" t="str">
        <f t="shared" si="11"/>
        <v>0</v>
      </c>
      <c r="AI25" s="42" t="str">
        <f t="shared" si="12"/>
        <v>I</v>
      </c>
      <c r="AJ25" s="39" t="s">
        <v>807</v>
      </c>
      <c r="AK25" s="41" t="s">
        <v>1122</v>
      </c>
      <c r="AL25" s="41" t="s">
        <v>1123</v>
      </c>
      <c r="AM25" s="41" t="s">
        <v>1123</v>
      </c>
      <c r="AN25" s="41" t="s">
        <v>68</v>
      </c>
      <c r="AO25" s="22">
        <f t="shared" ca="1" si="5"/>
        <v>1</v>
      </c>
      <c r="AP25" s="1">
        <f t="shared" si="6"/>
        <v>1</v>
      </c>
      <c r="AQ25" s="1">
        <f t="shared" si="7"/>
        <v>1</v>
      </c>
      <c r="AR25" s="1">
        <f t="shared" si="8"/>
        <v>1</v>
      </c>
      <c r="AS25" s="14">
        <f t="shared" si="9"/>
        <v>1</v>
      </c>
      <c r="AT25" s="1"/>
    </row>
    <row r="26" spans="1:46">
      <c r="A26" t="str">
        <f>'Model output'!A25</f>
        <v>TCGA-BJ-A3EZ</v>
      </c>
      <c r="B26" s="33">
        <v>51</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3</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1b</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
      </c>
      <c r="F26" t="str">
        <f t="shared" si="10"/>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output'!G25)),AND(ISNUMBER(SEARCH("2",'Model output'!G25)),NOT(ISNUMBER(SEARCH("1 of 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central</v>
      </c>
      <c r="H26" t="str">
        <f>IF('Model output'!H25="","negative",IF(OR(ISNUMBER(SEARCH("lymph node",'Model output'!H25)),ISNUMBER(SEARCH("gland",'Model output'!H25)),ISNUMBER(SEARCH("lobe",'Model output'!H25)),ISNUMBER(SEARCH("isthmus",'Model output'!H25)),ISNUMBER(SEARCH("mediastinum",'Model output'!H25)),ISNUMBER(SEARCH("Not mentioned",'Model output'!H25)), ISNUMBER(SEARCH("Not applicable",'Model output'!H25)), ISNUMBER(SEARCH("paratracheal",'Model output'!H25)),ISNUMBER(SEARCH("fibroadipose tissue",'Model output'!H25)),ISNUMBER(SEARCH("thyroid node",'Model output'!H25)),ISNUMBER(SEARCH("skeletal muscle",'Model output'!H25)),ISNUMBER(SEARCH("Extranodal extension",'Model output'!H25)),ISNUMBER(SEARCH("right",'Model output'!H25)),ISNUMBER(SEARCH("left",'Model output'!H25)),ISNUMBER(SEARCH("Not specified",'Model output'!H25))),"negative","positive"))</f>
        <v>negative</v>
      </c>
      <c r="I26">
        <f>IF(OR('Model output'!I25="",'Model output'!I25="Not answered",'Model output'!I25="Not mentioned"),"",IF(ISNUMBER('Model output'!I25),'Model output'!I25,1))</f>
        <v>42</v>
      </c>
      <c r="J26">
        <f>IF(OR('Model output'!J25="",'Model output'!J25="Not answered",'Model output'!J25="Not mentioned"),"",IF(AND(ISNUMBER('Model output'!J25),'Model output'!J25&lt;=I26),'Model output'!J25,IF(AND(ISNUMBER('Model output'!J25), 'Model output'!J25&gt;=DATE(2024,1,1)), MIN(DAY('Model output'!J25), MONTH('Model output'!J25), YEAR('Model output'!J25)), IF(ISNUMBER(SEARCH("0/",'Model output'!J25)),0,IF(ISNUMBER(SEARCH("/",'Model output'!J25)), VALUE(LEFT('Model output'!J25, SEARCH("/",'Model output'!J25)-1)),1)))))</f>
        <v>6</v>
      </c>
      <c r="K26" t="str" cm="1">
        <f t="array" ref="K26">IF(COUNT(FIND({0,1,2,3,4,5,6,7,8,9},'Model output'!K25))&gt;0,'Model output'!K25,"")</f>
        <v/>
      </c>
      <c r="L26" s="25" t="str">
        <f t="shared" si="1"/>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 carcinoma</v>
      </c>
      <c r="O26" t="str">
        <f>IF('Model output'!M25="","",'Model output'!M25)</f>
        <v>Conventional</v>
      </c>
      <c r="P26" t="str">
        <f>IF('Model output'!N25="","",'Model output'!N25)</f>
        <v>2.4 cm</v>
      </c>
      <c r="Q26" t="str">
        <f t="shared" si="2"/>
        <v>2.4cm</v>
      </c>
      <c r="R26" cm="1">
        <f t="array" ref="R26">IF(Q26="","",IF(ISNUMBER(SEARCH("cm",Q26)),MAX(VALUE(SUBSTITUTE(_xlfn.FILTERXML("&lt;t&gt;&lt;s&gt;"&amp;SUBSTITUTE(Q26,",","&lt;/s&gt;&lt;s&gt;")&amp;"&lt;/s&gt;&lt;/t&gt;","//s"),"cm",""))),MAX(VALUE(SUBSTITUTE(_xlfn.FILTERXML("&lt;t&gt;&lt;s&gt;"&amp;SUBSTITUTE(Q26,",","&lt;/s&gt;&lt;s&gt;")&amp;"&lt;/s&gt;&lt;/t&gt;","//s"),"mm","")))/10))</f>
        <v>2.4</v>
      </c>
      <c r="S26" t="str">
        <f>IF(OR('Model output'!P25="",ISNUMBER(SEARCH("Not identified", 'Model output'!P25)),ISNUMBER(SEARCH("Absent",'Model output'!P25)),AND(ISNUMBER(SEARCH("No",'Model output'!P25)),NOT(ISNUMBER(SEARCH("diagnostic",'Model output'!P25)))),ISNUMBER(SEARCH("Negative",'Model output'!P25))),"negative","positive")</f>
        <v>positive</v>
      </c>
      <c r="T26">
        <f>IF('Model output'!O25="","",'Model output'!O25)</f>
        <v>3</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Extensive</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extensive</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16" t="str">
        <f>IF('Model output'!S25="","",'Model output'!S25)</f>
        <v>Present</v>
      </c>
      <c r="Y26" t="str">
        <f>IF(OR('Model output'!S25="",ISNUMBER(SEARCH("Absent",'Model output'!S25)),ISNUMBER(SEARCH("Not identified",'Model output'!S25)),AND(ISNUMBER(SEARCH("No",'Model output'!S25)),NOT(ISNUMBER(SEARCH("carcinoma",'Model output'!S25)))),ISNUMBER(SEARCH("negative",'Model output'!S25))),"negative",IF(Z26="positive","gETE", "positive"))</f>
        <v>positive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1" t="str">
        <f>IF(OR('Model output'!V25="", 'Model output'!V25="No", AND(ISERROR(SEARCH("Positive",'Model output'!V25)), ISNUMBER(SEARCH("Negative",'Model output'!V25))), AND(ISNUMBER(SEARCH("Uninvolved",'Model output'!V25)),NOT(ISNUMBER(SEARCH("margins involved",'Model output'!V25)))), ISNUMBER(SEARCH("None",'Model output'!V25)), ISNUMBER(SEARCH("Free",'Model output'!V25)), ISNUMBER(SEARCH("1 mm",'Model output'!V25)), ISNUMBER(SEARCH("0.1 CM",'Model output'!V25)), ISNUMBER(SEARCH("less than 0.2 mm",'Model output'!V25)), ISNUMBER(SEARCH("less than 0.5 mm",'Model output'!V25)), ISNUMBER(SEARCH("less than 1.0 mm",'Model output'!V25)), ISNUMBER(SEARCH("noted very close",'Model output'!V25)), ISNUMBER(SEARCH("abut",'Model output'!V25)), ISNUMBER(SEARCH("not mentioned",'Model output'!V25)), ISNUMBER(SEARCH("Cannot be assessed",'Model output'!V25)), ISNUMBER(SEARCH("Not specified",'Model output'!V25)), ISNUMBER(SEARCH("Lymphocyte invasion - present",'Model output'!V25))), "negative", "positive")</f>
        <v>positive</v>
      </c>
      <c r="AE26" s="35" t="str" cm="1">
        <f t="array" ref="AE26">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cribriform",O26,1)),ISNUMBER(SEARCH("diffuse",O26,1)),ISNUMBER(SEARCH("columnar",O26,1)),ISNUMBER(SEARCH("solid",O26,1)),ISNUMBER(SEARCH("tall",N26,1)),ISNUMBER(SEARCH("hobnail",N26,1)),ISNUMBER(SEARCH("cribriform",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high</v>
      </c>
      <c r="AF26" s="36" t="str">
        <f t="shared" si="3"/>
        <v>2</v>
      </c>
      <c r="AG26" s="36" t="str">
        <f t="shared" si="4"/>
        <v>1a</v>
      </c>
      <c r="AH26" s="36" t="str">
        <f t="shared" si="11"/>
        <v>0</v>
      </c>
      <c r="AI26" s="42" t="str">
        <f t="shared" si="12"/>
        <v>I</v>
      </c>
      <c r="AJ26" s="39" t="s">
        <v>805</v>
      </c>
      <c r="AK26" s="41" t="s">
        <v>1118</v>
      </c>
      <c r="AL26" s="41" t="s">
        <v>1119</v>
      </c>
      <c r="AM26" s="41" t="s">
        <v>1123</v>
      </c>
      <c r="AN26" s="41" t="s">
        <v>68</v>
      </c>
      <c r="AO26" s="22">
        <f t="shared" si="5"/>
        <v>1</v>
      </c>
      <c r="AP26" s="1">
        <f t="shared" si="6"/>
        <v>0</v>
      </c>
      <c r="AQ26" s="1">
        <f t="shared" si="7"/>
        <v>0</v>
      </c>
      <c r="AR26" s="1">
        <f t="shared" si="8"/>
        <v>1</v>
      </c>
      <c r="AS26" s="14">
        <f t="shared" si="9"/>
        <v>1</v>
      </c>
      <c r="AT26" s="1"/>
    </row>
    <row r="27" spans="1:46">
      <c r="A27" t="str">
        <f>'Model output'!A26</f>
        <v>TCGA-BJ-A3F0</v>
      </c>
      <c r="B27" s="33">
        <v>64</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1b</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X</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10"/>
        <v>negative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output'!G26)),AND(ISNUMBER(SEARCH("2",'Model output'!G26)),NOT(ISNUMBER(SEARCH("1 of 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
      </c>
      <c r="H27" t="str">
        <f>IF('Model output'!H26="","negative",IF(OR(ISNUMBER(SEARCH("lymph node",'Model output'!H26)),ISNUMBER(SEARCH("gland",'Model output'!H26)),ISNUMBER(SEARCH("lobe",'Model output'!H26)),ISNUMBER(SEARCH("isthmus",'Model output'!H26)),ISNUMBER(SEARCH("mediastinum",'Model output'!H26)),ISNUMBER(SEARCH("Not mentioned",'Model output'!H26)), ISNUMBER(SEARCH("Not applicable",'Model output'!H26)), ISNUMBER(SEARCH("paratracheal",'Model output'!H26)),ISNUMBER(SEARCH("fibroadipose tissue",'Model output'!H26)),ISNUMBER(SEARCH("thyroid node",'Model output'!H26)),ISNUMBER(SEARCH("skeletal muscle",'Model output'!H26)),ISNUMBER(SEARCH("Extranodal extension",'Model output'!H26)),ISNUMBER(SEARCH("right",'Model output'!H26)),ISNUMBER(SEARCH("left",'Model output'!H26)),ISNUMBER(SEARCH("Not specified",'Model output'!H26))),"negative","positive"))</f>
        <v>negative</v>
      </c>
      <c r="I27" t="str">
        <f>IF(OR('Model output'!I26="",'Model output'!I26="Not answered",'Model output'!I26="Not mentioned"),"",IF(ISNUMBER('Model output'!I26),'Model output'!I26,1))</f>
        <v/>
      </c>
      <c r="J27" t="str">
        <f>IF(OR('Model output'!J26="",'Model output'!J26="Not answered",'Model output'!J26="Not mentioned"),"",IF(AND(ISNUMBER('Model output'!J26),'Model output'!J26&lt;=I27),'Model output'!J26,IF(AND(ISNUMBER('Model output'!J26), 'Model output'!J26&gt;=DATE(2024,1,1)), MIN(DAY('Model output'!J26), MONTH('Model output'!J26), YEAR('Model output'!J26)), IF(ISNUMBER(SEARCH("0/",'Model output'!J26)),0,IF(ISNUMBER(SEARCH("/",'Model output'!J26)), VALUE(LEFT('Model output'!J26, SEARCH("/",'Model output'!J26)-1)),1)))))</f>
        <v/>
      </c>
      <c r="K27" t="str" cm="1">
        <f t="array" ref="K27">IF(COUNT(FIND({0,1,2,3,4,5,6,7,8,9},'Model output'!K26))&gt;0,'Model output'!K26,"")</f>
        <v/>
      </c>
      <c r="L27" s="25" t="str">
        <f t="shared" si="1"/>
        <v/>
      </c>
      <c r="M27" t="str" cm="1">
        <f t="array" ref="M27">IF(L27="","",IF(ISNUMBER(SEARCH("cm",L27)),MAX(VALUE(SUBSTITUTE(_xlfn.FILTERXML("&lt;t&gt;&lt;s&gt;"&amp;SUBSTITUTE(L27,",","&lt;/s&gt;&lt;s&gt;")&amp;"&lt;/s&gt;&lt;/t&gt;","//s"),"cm",""))),MAX(VALUE(SUBSTITUTE(_xlfn.FILTERXML("&lt;t&gt;&lt;s&gt;"&amp;SUBSTITUTE(L27,",","&lt;/s&gt;&lt;s&gt;")&amp;"&lt;/s&gt;&lt;/t&gt;","//s"),"mm","")))/10))</f>
        <v/>
      </c>
      <c r="N27" t="str">
        <f>IF('Model output'!L26="","",'Model output'!L26)</f>
        <v>Papillary carcinoma</v>
      </c>
      <c r="O27" t="str">
        <f>IF('Model output'!M26="","",'Model output'!M26)</f>
        <v>Encapsulated follicular variant</v>
      </c>
      <c r="P27" t="str">
        <f>IF('Model output'!N26="","",'Model output'!N26)</f>
        <v>1.4 cm</v>
      </c>
      <c r="Q27" t="str">
        <f t="shared" si="2"/>
        <v>1.4cm</v>
      </c>
      <c r="R27" cm="1">
        <f t="array" ref="R27">IF(Q27="","",IF(ISNUMBER(SEARCH("cm",Q27)),MAX(VALUE(SUBSTITUTE(_xlfn.FILTERXML("&lt;t&gt;&lt;s&gt;"&amp;SUBSTITUTE(Q27,",","&lt;/s&gt;&lt;s&gt;")&amp;"&lt;/s&gt;&lt;/t&gt;","//s"),"cm",""))),MAX(VALUE(SUBSTITUTE(_xlfn.FILTERXML("&lt;t&gt;&lt;s&gt;"&amp;SUBSTITUTE(Q27,",","&lt;/s&gt;&lt;s&gt;")&amp;"&lt;/s&gt;&lt;/t&gt;","//s"),"mm","")))/10))</f>
        <v>1.4</v>
      </c>
      <c r="S27" t="str">
        <f>IF(OR('Model output'!P26="",ISNUMBER(SEARCH("Not identified", 'Model output'!P26)),ISNUMBER(SEARCH("Absent",'Model output'!P26)),AND(ISNUMBER(SEARCH("No",'Model output'!P26)),NOT(ISNUMBER(SEARCH("diagnostic",'Model output'!P26)))),ISNUMBER(SEARCH("Negative",'Model output'!P26))),"negative","positive")</f>
        <v>negative</v>
      </c>
      <c r="T27">
        <f>IF('Model output'!O26="","",'Model output'!O26)</f>
        <v>1</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s="16" t="str">
        <f>IF('Model output'!S26="","",'Model output'!S26)</f>
        <v>Not identified</v>
      </c>
      <c r="Y27" t="str">
        <f>IF(OR('Model output'!S26="",ISNUMBER(SEARCH("Absent",'Model output'!S26)),ISNUMBER(SEARCH("Not identified",'Model output'!S26)),AND(ISNUMBER(SEARCH("No",'Model output'!S26)),NOT(ISNUMBER(SEARCH("carcinoma",'Model output'!S26)))),ISNUMBER(SEARCH("negative",'Model output'!S26))),"negative",IF(Z27="positive","gETE", "positive"))</f>
        <v>negative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1" t="str">
        <f>IF(OR('Model output'!V26="", 'Model output'!V26="No", AND(ISERROR(SEARCH("Positive",'Model output'!V26)), ISNUMBER(SEARCH("Negative",'Model output'!V26))), AND(ISNUMBER(SEARCH("Uninvolved",'Model output'!V26)),NOT(ISNUMBER(SEARCH("margins involved",'Model output'!V26)))), ISNUMBER(SEARCH("None",'Model output'!V26)), ISNUMBER(SEARCH("Free",'Model output'!V26)), ISNUMBER(SEARCH("1 mm",'Model output'!V26)), ISNUMBER(SEARCH("0.1 CM",'Model output'!V26)), ISNUMBER(SEARCH("less than 0.2 mm",'Model output'!V26)), ISNUMBER(SEARCH("less than 0.5 mm",'Model output'!V26)), ISNUMBER(SEARCH("less than 1.0 mm",'Model output'!V26)), ISNUMBER(SEARCH("noted very close",'Model output'!V26)), ISNUMBER(SEARCH("abut",'Model output'!V26)), ISNUMBER(SEARCH("not mentioned",'Model output'!V26)), ISNUMBER(SEARCH("Cannot be assessed",'Model output'!V26)), ISNUMBER(SEARCH("Not specified",'Model output'!V26)), ISNUMBER(SEARCH("Lymphocyte invasion - present",'Model output'!V26))), "negative", "positive")</f>
        <v>negative</v>
      </c>
      <c r="AE27" s="35" t="str" cm="1">
        <f t="array" aca="1" ref="AE27" ca="1">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cribriform",O27,1)),ISNUMBER(SEARCH("diffuse",O27,1)),ISNUMBER(SEARCH("columnar",O27,1)),ISNUMBER(SEARCH("solid",O27,1)),ISNUMBER(SEARCH("tall",N27,1)),ISNUMBER(SEARCH("hobnail",N27,1)),ISNUMBER(SEARCH("cribriform",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low</v>
      </c>
      <c r="AF27" s="36" t="str">
        <f t="shared" si="3"/>
        <v>1b</v>
      </c>
      <c r="AG27" s="36" t="str">
        <f t="shared" si="4"/>
        <v>0</v>
      </c>
      <c r="AH27" s="36" t="str">
        <f t="shared" si="11"/>
        <v>0</v>
      </c>
      <c r="AI27" s="42" t="str">
        <f t="shared" si="12"/>
        <v>I</v>
      </c>
      <c r="AJ27" s="39" t="s">
        <v>807</v>
      </c>
      <c r="AK27" s="41" t="s">
        <v>1119</v>
      </c>
      <c r="AL27" s="41" t="s">
        <v>1123</v>
      </c>
      <c r="AM27" s="41" t="s">
        <v>1123</v>
      </c>
      <c r="AN27" s="41" t="s">
        <v>68</v>
      </c>
      <c r="AO27" s="22">
        <f t="shared" ca="1" si="5"/>
        <v>1</v>
      </c>
      <c r="AP27" s="1">
        <f t="shared" si="6"/>
        <v>1</v>
      </c>
      <c r="AQ27" s="1">
        <f t="shared" si="7"/>
        <v>1</v>
      </c>
      <c r="AR27" s="1">
        <f t="shared" si="8"/>
        <v>1</v>
      </c>
      <c r="AS27" s="14">
        <f t="shared" si="9"/>
        <v>1</v>
      </c>
      <c r="AT27" s="1"/>
    </row>
    <row r="28" spans="1:46">
      <c r="A28" t="str">
        <f>'Model output'!A27</f>
        <v>TCGA-BJ-A3PR</v>
      </c>
      <c r="B28" s="33">
        <v>69</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2</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0</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
      </c>
      <c r="F28" t="str">
        <f t="shared" si="10"/>
        <v>negative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output'!G27)),AND(ISNUMBER(SEARCH("2",'Model output'!G27)),NOT(ISNUMBER(SEARCH("1 of 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
      </c>
      <c r="H28" t="str">
        <f>IF('Model output'!H27="","negative",IF(OR(ISNUMBER(SEARCH("lymph node",'Model output'!H27)),ISNUMBER(SEARCH("gland",'Model output'!H27)),ISNUMBER(SEARCH("lobe",'Model output'!H27)),ISNUMBER(SEARCH("isthmus",'Model output'!H27)),ISNUMBER(SEARCH("mediastinum",'Model output'!H27)),ISNUMBER(SEARCH("Not mentioned",'Model output'!H27)), ISNUMBER(SEARCH("Not applicable",'Model output'!H27)), ISNUMBER(SEARCH("paratracheal",'Model output'!H27)),ISNUMBER(SEARCH("fibroadipose tissue",'Model output'!H27)),ISNUMBER(SEARCH("thyroid node",'Model output'!H27)),ISNUMBER(SEARCH("skeletal muscle",'Model output'!H27)),ISNUMBER(SEARCH("Extranodal extension",'Model output'!H27)),ISNUMBER(SEARCH("right",'Model output'!H27)),ISNUMBER(SEARCH("left",'Model output'!H27)),ISNUMBER(SEARCH("Not specified",'Model output'!H27))),"negative","positive"))</f>
        <v>negative</v>
      </c>
      <c r="I28">
        <f>IF(OR('Model output'!I27="",'Model output'!I27="Not answered",'Model output'!I27="Not mentioned"),"",IF(ISNUMBER('Model output'!I27),'Model output'!I27,1))</f>
        <v>6</v>
      </c>
      <c r="J28">
        <f>IF(OR('Model output'!J27="",'Model output'!J27="Not answered",'Model output'!J27="Not mentioned"),"",IF(AND(ISNUMBER('Model output'!J27),'Model output'!J27&lt;=I28),'Model output'!J27,IF(AND(ISNUMBER('Model output'!J27), 'Model output'!J27&gt;=DATE(2024,1,1)), MIN(DAY('Model output'!J27), MONTH('Model output'!J27), YEAR('Model output'!J27)), IF(ISNUMBER(SEARCH("0/",'Model output'!J27)),0,IF(ISNUMBER(SEARCH("/",'Model output'!J27)), VALUE(LEFT('Model output'!J27, SEARCH("/",'Model output'!J27)-1)),1)))))</f>
        <v>0</v>
      </c>
      <c r="K28" t="str" cm="1">
        <f t="array" ref="K28">IF(COUNT(FIND({0,1,2,3,4,5,6,7,8,9},'Model output'!K27))&gt;0,'Model output'!K27,"")</f>
        <v/>
      </c>
      <c r="L28" s="25" t="str">
        <f t="shared" si="1"/>
        <v/>
      </c>
      <c r="M28" t="str" cm="1">
        <f t="array" ref="M28">IF(L28="","",IF(ISNUMBER(SEARCH("cm",L28)),MAX(VALUE(SUBSTITUTE(_xlfn.FILTERXML("&lt;t&gt;&lt;s&gt;"&amp;SUBSTITUTE(L28,",","&lt;/s&gt;&lt;s&gt;")&amp;"&lt;/s&gt;&lt;/t&gt;","//s"),"cm",""))),MAX(VALUE(SUBSTITUTE(_xlfn.FILTERXML("&lt;t&gt;&lt;s&gt;"&amp;SUBSTITUTE(L28,",","&lt;/s&gt;&lt;s&gt;")&amp;"&lt;/s&gt;&lt;/t&gt;","//s"),"mm","")))/10))</f>
        <v/>
      </c>
      <c r="N28" t="str">
        <f>IF('Model output'!L27="","",'Model output'!L27)</f>
        <v>Papillary Carcinoma</v>
      </c>
      <c r="O28" t="str">
        <f>IF('Model output'!M27="","",'Model output'!M27)</f>
        <v/>
      </c>
      <c r="P28" t="str">
        <f>IF('Model output'!N27="","",'Model output'!N27)</f>
        <v>2.5 cm</v>
      </c>
      <c r="Q28" t="str">
        <f t="shared" si="2"/>
        <v>2.5cm</v>
      </c>
      <c r="R28" cm="1">
        <f t="array" ref="R28">IF(Q28="","",IF(ISNUMBER(SEARCH("cm",Q28)),MAX(VALUE(SUBSTITUTE(_xlfn.FILTERXML("&lt;t&gt;&lt;s&gt;"&amp;SUBSTITUTE(Q28,",","&lt;/s&gt;&lt;s&gt;")&amp;"&lt;/s&gt;&lt;/t&gt;","//s"),"cm",""))),MAX(VALUE(SUBSTITUTE(_xlfn.FILTERXML("&lt;t&gt;&lt;s&gt;"&amp;SUBSTITUTE(Q28,",","&lt;/s&gt;&lt;s&gt;")&amp;"&lt;/s&gt;&lt;/t&gt;","//s"),"mm","")))/10))</f>
        <v>2.5</v>
      </c>
      <c r="S28" t="str">
        <f>IF(OR('Model output'!P27="",ISNUMBER(SEARCH("Not identified", 'Model output'!P27)),ISNUMBER(SEARCH("Absent",'Model output'!P27)),AND(ISNUMBER(SEARCH("No",'Model output'!P27)),NOT(ISNUMBER(SEARCH("diagnostic",'Model output'!P27)))),ISNUMBER(SEARCH("Negative",'Model output'!P27))),"negative","positive")</f>
        <v>negative</v>
      </c>
      <c r="T28">
        <f>IF('Model output'!O27="","",'Model output'!O27)</f>
        <v>1</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16" t="str">
        <f>IF('Model output'!S27="","",'Model output'!S27)</f>
        <v>Present</v>
      </c>
      <c r="Y28" t="str">
        <f>IF(OR('Model output'!S27="",ISNUMBER(SEARCH("Absent",'Model output'!S27)),ISNUMBER(SEARCH("Not identified",'Model output'!S27)),AND(ISNUMBER(SEARCH("No",'Model output'!S27)),NOT(ISNUMBER(SEARCH("carcinoma",'Model output'!S27)))),ISNUMBER(SEARCH("negative",'Model output'!S27))),"negative",IF(Z28="positive","gETE", "positive"))</f>
        <v>positive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negative</v>
      </c>
      <c r="AA28" t="str">
        <f>IF('Model output'!T27="","",IF('Model output'!T27="Not mentioned", "No", "Yes"))</f>
        <v/>
      </c>
      <c r="AB28" t="str">
        <f>IF(AA28&lt;&gt;"Yes","",IF(OR('Model output'!U27="",ISNUMBER(SEARCH("Not identified",'Model output'!U27))),"",'Model output'!U27))</f>
        <v/>
      </c>
      <c r="AC28" s="1" t="str">
        <f>IF(OR('Model output'!V27="", 'Model output'!V27="No", AND(ISERROR(SEARCH("Positive",'Model output'!V27)), ISNUMBER(SEARCH("Negative",'Model output'!V27))), AND(ISNUMBER(SEARCH("Uninvolved",'Model output'!V27)),NOT(ISNUMBER(SEARCH("margins involved",'Model output'!V27)))), ISNUMBER(SEARCH("None",'Model output'!V27)), ISNUMBER(SEARCH("Free",'Model output'!V27)), ISNUMBER(SEARCH("1 mm",'Model output'!V27)), ISNUMBER(SEARCH("0.1 CM",'Model output'!V27)), ISNUMBER(SEARCH("less than 0.2 mm",'Model output'!V27)), ISNUMBER(SEARCH("less than 0.5 mm",'Model output'!V27)), ISNUMBER(SEARCH("less than 1.0 mm",'Model output'!V27)), ISNUMBER(SEARCH("noted very close",'Model output'!V27)), ISNUMBER(SEARCH("abut",'Model output'!V27)), ISNUMBER(SEARCH("not mentioned",'Model output'!V27)), ISNUMBER(SEARCH("Cannot be assessed",'Model output'!V27)), ISNUMBER(SEARCH("Not specified",'Model output'!V27)), ISNUMBER(SEARCH("Lymphocyte invasion - present",'Model output'!V27))), "negative", "positive")</f>
        <v>positive</v>
      </c>
      <c r="AE28" s="35"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cribriform",O28,1)),ISNUMBER(SEARCH("diffuse",O28,1)),ISNUMBER(SEARCH("columnar",O28,1)),ISNUMBER(SEARCH("solid",O28,1)),ISNUMBER(SEARCH("tall",N28,1)),ISNUMBER(SEARCH("hobnail",N28,1)),ISNUMBER(SEARCH("cribriform",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36" t="str">
        <f t="shared" si="3"/>
        <v>2</v>
      </c>
      <c r="AG28" s="36" t="str">
        <f t="shared" si="4"/>
        <v>0</v>
      </c>
      <c r="AH28" s="36" t="str">
        <f t="shared" si="11"/>
        <v>0</v>
      </c>
      <c r="AI28" s="42" t="str">
        <f t="shared" si="12"/>
        <v>I</v>
      </c>
      <c r="AJ28" s="39" t="s">
        <v>805</v>
      </c>
      <c r="AK28" s="41" t="s">
        <v>1122</v>
      </c>
      <c r="AL28" s="41" t="s">
        <v>1120</v>
      </c>
      <c r="AM28" s="41" t="s">
        <v>1123</v>
      </c>
      <c r="AN28" s="41" t="s">
        <v>68</v>
      </c>
      <c r="AO28" s="22">
        <f t="shared" si="5"/>
        <v>1</v>
      </c>
      <c r="AP28" s="1">
        <f t="shared" si="6"/>
        <v>1</v>
      </c>
      <c r="AQ28" s="1">
        <f t="shared" si="7"/>
        <v>1</v>
      </c>
      <c r="AR28" s="1">
        <f t="shared" si="8"/>
        <v>1</v>
      </c>
      <c r="AS28" s="14">
        <f t="shared" si="9"/>
        <v>1</v>
      </c>
      <c r="AT28" s="1"/>
    </row>
    <row r="29" spans="1:46">
      <c r="A29" t="str">
        <f>'Model output'!A28</f>
        <v>TCGA-BJ-A3PT</v>
      </c>
      <c r="B29" s="33">
        <v>51</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3</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
      </c>
      <c r="F29" t="str">
        <f t="shared" si="1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output'!G28)),AND(ISNUMBER(SEARCH("2",'Model output'!G28)),NOT(ISNUMBER(SEARCH("1 of 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output'!H28="","negative",IF(OR(ISNUMBER(SEARCH("lymph node",'Model output'!H28)),ISNUMBER(SEARCH("gland",'Model output'!H28)),ISNUMBER(SEARCH("lobe",'Model output'!H28)),ISNUMBER(SEARCH("isthmus",'Model output'!H28)),ISNUMBER(SEARCH("mediastinum",'Model output'!H28)),ISNUMBER(SEARCH("Not mentioned",'Model output'!H28)), ISNUMBER(SEARCH("Not applicable",'Model output'!H28)), ISNUMBER(SEARCH("paratracheal",'Model output'!H28)),ISNUMBER(SEARCH("fibroadipose tissue",'Model output'!H28)),ISNUMBER(SEARCH("thyroid node",'Model output'!H28)),ISNUMBER(SEARCH("skeletal muscle",'Model output'!H28)),ISNUMBER(SEARCH("Extranodal extension",'Model output'!H28)),ISNUMBER(SEARCH("right",'Model output'!H28)),ISNUMBER(SEARCH("left",'Model output'!H28)),ISNUMBER(SEARCH("Not specified",'Model output'!H28))),"negative","positive"))</f>
        <v>negative</v>
      </c>
      <c r="I29">
        <f>IF(OR('Model output'!I28="",'Model output'!I28="Not answered",'Model output'!I28="Not mentioned"),"",IF(ISNUMBER('Model output'!I28),'Model output'!I28,1))</f>
        <v>0</v>
      </c>
      <c r="J29">
        <f>IF(OR('Model output'!J28="",'Model output'!J28="Not answered",'Model output'!J28="Not mentioned"),"",IF(AND(ISNUMBER('Model output'!J28),'Model output'!J28&lt;=I29),'Model output'!J28,IF(AND(ISNUMBER('Model output'!J28), 'Model output'!J28&gt;=DATE(2024,1,1)), MIN(DAY('Model output'!J28), MONTH('Model output'!J28), YEAR('Model output'!J28)), IF(ISNUMBER(SEARCH("0/",'Model output'!J28)),0,IF(ISNUMBER(SEARCH("/",'Model output'!J28)), VALUE(LEFT('Model output'!J28, SEARCH("/",'Model output'!J28)-1)),1)))))</f>
        <v>0</v>
      </c>
      <c r="K29" t="str" cm="1">
        <f t="array" ref="K29">IF(COUNT(FIND({0,1,2,3,4,5,6,7,8,9},'Model output'!K28))&gt;0,'Model output'!K28,"")</f>
        <v/>
      </c>
      <c r="L29" s="25" t="str">
        <f t="shared" si="1"/>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 carcinoma, follicular variant, non-encapsulated</v>
      </c>
      <c r="O29" t="str">
        <f>IF('Model output'!M28="","",'Model output'!M28)</f>
        <v/>
      </c>
      <c r="P29" t="str">
        <f>IF('Model output'!N28="","",'Model output'!N28)</f>
        <v>1.5 cm</v>
      </c>
      <c r="Q29" t="str">
        <f t="shared" si="2"/>
        <v>1.5cm</v>
      </c>
      <c r="R29" cm="1">
        <f t="array" ref="R29">IF(Q29="","",IF(ISNUMBER(SEARCH("cm",Q29)),MAX(VALUE(SUBSTITUTE(_xlfn.FILTERXML("&lt;t&gt;&lt;s&gt;"&amp;SUBSTITUTE(Q29,",","&lt;/s&gt;&lt;s&gt;")&amp;"&lt;/s&gt;&lt;/t&gt;","//s"),"cm",""))),MAX(VALUE(SUBSTITUTE(_xlfn.FILTERXML("&lt;t&gt;&lt;s&gt;"&amp;SUBSTITUTE(Q29,",","&lt;/s&gt;&lt;s&gt;")&amp;"&lt;/s&gt;&lt;/t&gt;","//s"),"mm","")))/10))</f>
        <v>1.5</v>
      </c>
      <c r="S29" t="str">
        <f>IF(OR('Model output'!P28="",ISNUMBER(SEARCH("Not identified", 'Model output'!P28)),ISNUMBER(SEARCH("Absent",'Model output'!P28)),AND(ISNUMBER(SEARCH("No",'Model output'!P28)),NOT(ISNUMBER(SEARCH("diagnostic",'Model output'!P28)))),ISNUMBER(SEARCH("Negative",'Model output'!P28))),"negative","positive")</f>
        <v>negative</v>
      </c>
      <c r="T29">
        <f>IF('Model output'!O28="","",'Model output'!O28)</f>
        <v>2</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positive</v>
      </c>
      <c r="X29" s="16" t="str">
        <f>IF('Model output'!S28="","",'Model output'!S28)</f>
        <v>Present</v>
      </c>
      <c r="Y29" t="str">
        <f>IF(OR('Model output'!S28="",ISNUMBER(SEARCH("Absent",'Model output'!S28)),ISNUMBER(SEARCH("Not identified",'Model output'!S28)),AND(ISNUMBER(SEARCH("No",'Model output'!S28)),NOT(ISNUMBER(SEARCH("carcinoma",'Model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Yes</v>
      </c>
      <c r="AB29" t="str">
        <f>IF(AA29&lt;&gt;"Yes","",IF(OR('Model output'!U28="",ISNUMBER(SEARCH("Not identified",'Model output'!U28))),"",'Model output'!U28))</f>
        <v>HRAS codon 61 mutation</v>
      </c>
      <c r="AC29" s="1" t="str">
        <f>IF(OR('Model output'!V28="", 'Model output'!V28="No", AND(ISERROR(SEARCH("Positive",'Model output'!V28)), ISNUMBER(SEARCH("Negative",'Model output'!V28))), AND(ISNUMBER(SEARCH("Uninvolved",'Model output'!V28)),NOT(ISNUMBER(SEARCH("margins involved",'Model output'!V28)))), ISNUMBER(SEARCH("None",'Model output'!V28)), ISNUMBER(SEARCH("Free",'Model output'!V28)), ISNUMBER(SEARCH("1 mm",'Model output'!V28)), ISNUMBER(SEARCH("0.1 CM",'Model output'!V28)), ISNUMBER(SEARCH("less than 0.2 mm",'Model output'!V28)), ISNUMBER(SEARCH("less than 0.5 mm",'Model output'!V28)), ISNUMBER(SEARCH("less than 1.0 mm",'Model output'!V28)), ISNUMBER(SEARCH("noted very close",'Model output'!V28)), ISNUMBER(SEARCH("abut",'Model output'!V28)), ISNUMBER(SEARCH("not mentioned",'Model output'!V28)), ISNUMBER(SEARCH("Cannot be assessed",'Model output'!V28)), ISNUMBER(SEARCH("Not specified",'Model output'!V28)), ISNUMBER(SEARCH("Lymphocyte invasion - present",'Model output'!V28))), "negative", "positive")</f>
        <v>positive</v>
      </c>
      <c r="AE29" s="35"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cribriform",O29,1)),ISNUMBER(SEARCH("diffuse",O29,1)),ISNUMBER(SEARCH("columnar",O29,1)),ISNUMBER(SEARCH("solid",O29,1)),ISNUMBER(SEARCH("tall",N29,1)),ISNUMBER(SEARCH("hobnail",N29,1)),ISNUMBER(SEARCH("cribriform",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high</v>
      </c>
      <c r="AF29" s="36" t="str">
        <f t="shared" si="3"/>
        <v>1b</v>
      </c>
      <c r="AG29" s="36" t="str">
        <f t="shared" si="4"/>
        <v>0</v>
      </c>
      <c r="AH29" s="36" t="str">
        <f t="shared" si="11"/>
        <v>0</v>
      </c>
      <c r="AI29" s="42" t="str">
        <f t="shared" si="12"/>
        <v>I</v>
      </c>
      <c r="AJ29" s="39" t="s">
        <v>805</v>
      </c>
      <c r="AK29" s="41" t="s">
        <v>1119</v>
      </c>
      <c r="AL29" s="41" t="s">
        <v>1123</v>
      </c>
      <c r="AM29" s="41" t="s">
        <v>1123</v>
      </c>
      <c r="AN29" s="41" t="s">
        <v>68</v>
      </c>
      <c r="AO29" s="22">
        <f t="shared" si="5"/>
        <v>1</v>
      </c>
      <c r="AP29" s="1">
        <f t="shared" si="6"/>
        <v>1</v>
      </c>
      <c r="AQ29" s="1">
        <f t="shared" si="7"/>
        <v>1</v>
      </c>
      <c r="AR29" s="1">
        <f t="shared" si="8"/>
        <v>1</v>
      </c>
      <c r="AS29" s="14">
        <f t="shared" si="9"/>
        <v>1</v>
      </c>
      <c r="AT29" s="1"/>
    </row>
    <row r="30" spans="1:46">
      <c r="A30" t="str">
        <f>'Model output'!A29</f>
        <v>TCGA-BJ-A3PU</v>
      </c>
      <c r="B30" s="33">
        <v>52</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3</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
      </c>
      <c r="F30" t="str">
        <f t="shared" si="1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output'!G29)),AND(ISNUMBER(SEARCH("2",'Model output'!G29)),NOT(ISNUMBER(SEARCH("1 of 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central</v>
      </c>
      <c r="H30" t="str">
        <f>IF('Model output'!H29="","negative",IF(OR(ISNUMBER(SEARCH("lymph node",'Model output'!H29)),ISNUMBER(SEARCH("gland",'Model output'!H29)),ISNUMBER(SEARCH("lobe",'Model output'!H29)),ISNUMBER(SEARCH("isthmus",'Model output'!H29)),ISNUMBER(SEARCH("mediastinum",'Model output'!H29)),ISNUMBER(SEARCH("Not mentioned",'Model output'!H29)), ISNUMBER(SEARCH("Not applicable",'Model output'!H29)), ISNUMBER(SEARCH("paratracheal",'Model output'!H29)),ISNUMBER(SEARCH("fibroadipose tissue",'Model output'!H29)),ISNUMBER(SEARCH("thyroid node",'Model output'!H29)),ISNUMBER(SEARCH("skeletal muscle",'Model output'!H29)),ISNUMBER(SEARCH("Extranodal extension",'Model output'!H29)),ISNUMBER(SEARCH("right",'Model output'!H29)),ISNUMBER(SEARCH("left",'Model output'!H29)),ISNUMBER(SEARCH("Not specified",'Model output'!H29))),"negative","positive"))</f>
        <v>negative</v>
      </c>
      <c r="I30">
        <f>IF(OR('Model output'!I29="",'Model output'!I29="Not answered",'Model output'!I29="Not mentioned"),"",IF(ISNUMBER('Model output'!I29),'Model output'!I29,1))</f>
        <v>7</v>
      </c>
      <c r="J30">
        <f>IF(OR('Model output'!J29="",'Model output'!J29="Not answered",'Model output'!J29="Not mentioned"),"",IF(AND(ISNUMBER('Model output'!J29),'Model output'!J29&lt;=I30),'Model output'!J29,IF(AND(ISNUMBER('Model output'!J29), 'Model output'!J29&gt;=DATE(2024,1,1)), MIN(DAY('Model output'!J29), MONTH('Model output'!J29), YEAR('Model output'!J29)), IF(ISNUMBER(SEARCH("0/",'Model output'!J29)),0,IF(ISNUMBER(SEARCH("/",'Model output'!J29)), VALUE(LEFT('Model output'!J29, SEARCH("/",'Model output'!J29)-1)),1)))))</f>
        <v>7</v>
      </c>
      <c r="K30" t="str" cm="1">
        <f t="array" ref="K30">IF(COUNT(FIND({0,1,2,3,4,5,6,7,8,9},'Model output'!K29))&gt;0,'Model output'!K29,"")</f>
        <v/>
      </c>
      <c r="L30" s="25" t="str">
        <f t="shared" si="1"/>
        <v/>
      </c>
      <c r="M30" t="str" cm="1">
        <f t="array" ref="M30">IF(L30="","",IF(ISNUMBER(SEARCH("cm",L30)),MAX(VALUE(SUBSTITUTE(_xlfn.FILTERXML("&lt;t&gt;&lt;s&gt;"&amp;SUBSTITUTE(L30,",","&lt;/s&gt;&lt;s&gt;")&amp;"&lt;/s&gt;&lt;/t&gt;","//s"),"cm",""))),MAX(VALUE(SUBSTITUTE(_xlfn.FILTERXML("&lt;t&gt;&lt;s&gt;"&amp;SUBSTITUTE(L30,",","&lt;/s&gt;&lt;s&gt;")&amp;"&lt;/s&gt;&lt;/t&gt;","//s"),"mm","")))/10))</f>
        <v/>
      </c>
      <c r="N30" t="str">
        <f>IF('Model output'!L29="","",'Model output'!L29)</f>
        <v>Papillary carcinoma</v>
      </c>
      <c r="O30" t="str">
        <f>IF('Model output'!M29="","",'Model output'!M29)</f>
        <v>Follicular variant</v>
      </c>
      <c r="P30" t="str">
        <f>IF('Model output'!N29="","",'Model output'!N29)</f>
        <v>2.6 cm</v>
      </c>
      <c r="Q30" t="str">
        <f t="shared" si="2"/>
        <v>2.6cm</v>
      </c>
      <c r="R30" cm="1">
        <f t="array" ref="R30">IF(Q30="","",IF(ISNUMBER(SEARCH("cm",Q30)),MAX(VALUE(SUBSTITUTE(_xlfn.FILTERXML("&lt;t&gt;&lt;s&gt;"&amp;SUBSTITUTE(Q30,",","&lt;/s&gt;&lt;s&gt;")&amp;"&lt;/s&gt;&lt;/t&gt;","//s"),"cm",""))),MAX(VALUE(SUBSTITUTE(_xlfn.FILTERXML("&lt;t&gt;&lt;s&gt;"&amp;SUBSTITUTE(Q30,",","&lt;/s&gt;&lt;s&gt;")&amp;"&lt;/s&gt;&lt;/t&gt;","//s"),"mm","")))/10))</f>
        <v>2.6</v>
      </c>
      <c r="S30" t="str">
        <f>IF(OR('Model output'!P29="",ISNUMBER(SEARCH("Not identified", 'Model output'!P29)),ISNUMBER(SEARCH("Absent",'Model output'!P29)),AND(ISNUMBER(SEARCH("No",'Model output'!P29)),NOT(ISNUMBER(SEARCH("diagnostic",'Model output'!P29)))),ISNUMBER(SEARCH("Negative",'Model output'!P29))),"negative","positive")</f>
        <v>positive</v>
      </c>
      <c r="T30">
        <f>IF('Model output'!O29="","",'Model output'!O29)</f>
        <v>1</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16" t="str">
        <f>IF('Model output'!S29="","",'Model output'!S29)</f>
        <v>Perithyroidal fibradipose tissue, Skeletal muscle</v>
      </c>
      <c r="Y30" t="str">
        <f>IF(OR('Model output'!S29="",ISNUMBER(SEARCH("Absent",'Model output'!S29)),ISNUMBER(SEARCH("Not identified",'Model output'!S29)),AND(ISNUMBER(SEARCH("No",'Model output'!S29)),NOT(ISNUMBER(SEARCH("carcinoma",'Model output'!S29)))),ISNUMBER(SEARCH("negative",'Model output'!S29))),"negative",IF(Z30="positive","gETE", "positive"))</f>
        <v>gETE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positive</v>
      </c>
      <c r="AA30" t="str">
        <f>IF('Model output'!T29="","",IF('Model output'!T29="Not mentioned", "No", "Yes"))</f>
        <v/>
      </c>
      <c r="AB30" t="str">
        <f>IF(AA30&lt;&gt;"Yes","",IF(OR('Model output'!U29="",ISNUMBER(SEARCH("Not identified",'Model output'!U29))),"",'Model output'!U29))</f>
        <v/>
      </c>
      <c r="AC30" s="1" t="str">
        <f>IF(OR('Model output'!V29="", 'Model output'!V29="No", AND(ISERROR(SEARCH("Positive",'Model output'!V29)), ISNUMBER(SEARCH("Negative",'Model output'!V29))), AND(ISNUMBER(SEARCH("Uninvolved",'Model output'!V29)),NOT(ISNUMBER(SEARCH("margins involved",'Model output'!V29)))), ISNUMBER(SEARCH("None",'Model output'!V29)), ISNUMBER(SEARCH("Free",'Model output'!V29)), ISNUMBER(SEARCH("1 mm",'Model output'!V29)), ISNUMBER(SEARCH("0.1 CM",'Model output'!V29)), ISNUMBER(SEARCH("less than 0.2 mm",'Model output'!V29)), ISNUMBER(SEARCH("less than 0.5 mm",'Model output'!V29)), ISNUMBER(SEARCH("less than 1.0 mm",'Model output'!V29)), ISNUMBER(SEARCH("noted very close",'Model output'!V29)), ISNUMBER(SEARCH("abut",'Model output'!V29)), ISNUMBER(SEARCH("not mentioned",'Model output'!V29)), ISNUMBER(SEARCH("Cannot be assessed",'Model output'!V29)), ISNUMBER(SEARCH("Not specified",'Model output'!V29)), ISNUMBER(SEARCH("Lymphocyte invasion - present",'Model output'!V29))), "negative", "positive")</f>
        <v>positive</v>
      </c>
      <c r="AE30" s="35" t="str" cm="1">
        <f t="array" ref="AE30">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cribriform",O30,1)),ISNUMBER(SEARCH("diffuse",O30,1)),ISNUMBER(SEARCH("columnar",O30,1)),ISNUMBER(SEARCH("solid",O30,1)),ISNUMBER(SEARCH("tall",N30,1)),ISNUMBER(SEARCH("hobnail",N30,1)),ISNUMBER(SEARCH("cribriform",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high</v>
      </c>
      <c r="AF30" s="36" t="str">
        <f t="shared" si="3"/>
        <v>3b</v>
      </c>
      <c r="AG30" s="36" t="str">
        <f t="shared" si="4"/>
        <v>1a</v>
      </c>
      <c r="AH30" s="36" t="str">
        <f t="shared" si="11"/>
        <v>0</v>
      </c>
      <c r="AI30" s="42" t="str">
        <f t="shared" si="12"/>
        <v>I</v>
      </c>
      <c r="AJ30" s="39" t="s">
        <v>805</v>
      </c>
      <c r="AK30" s="41" t="s">
        <v>1118</v>
      </c>
      <c r="AL30" s="41" t="s">
        <v>651</v>
      </c>
      <c r="AM30" s="41" t="s">
        <v>1123</v>
      </c>
      <c r="AN30" s="41" t="s">
        <v>68</v>
      </c>
      <c r="AO30" s="22">
        <f t="shared" si="5"/>
        <v>1</v>
      </c>
      <c r="AP30" s="1">
        <f t="shared" si="6"/>
        <v>1</v>
      </c>
      <c r="AQ30" s="1">
        <f t="shared" si="7"/>
        <v>1</v>
      </c>
      <c r="AR30" s="1">
        <f t="shared" si="8"/>
        <v>1</v>
      </c>
      <c r="AS30" s="14">
        <f t="shared" si="9"/>
        <v>1</v>
      </c>
      <c r="AT30" s="1"/>
    </row>
    <row r="31" spans="1:46">
      <c r="A31" t="str">
        <f>'Model output'!A30</f>
        <v>TCGA-BJ-A45D</v>
      </c>
      <c r="B31" s="33">
        <v>36</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0</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
      </c>
      <c r="F31" t="str">
        <f t="shared" si="10"/>
        <v>negative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output'!G30)),AND(ISNUMBER(SEARCH("2",'Model output'!G30)),NOT(ISNUMBER(SEARCH("1 of 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
      </c>
      <c r="H31" t="str">
        <f>IF('Model output'!H30="","negative",IF(OR(ISNUMBER(SEARCH("lymph node",'Model output'!H30)),ISNUMBER(SEARCH("gland",'Model output'!H30)),ISNUMBER(SEARCH("lobe",'Model output'!H30)),ISNUMBER(SEARCH("isthmus",'Model output'!H30)),ISNUMBER(SEARCH("mediastinum",'Model output'!H30)),ISNUMBER(SEARCH("Not mentioned",'Model output'!H30)), ISNUMBER(SEARCH("Not applicable",'Model output'!H30)), ISNUMBER(SEARCH("paratracheal",'Model output'!H30)),ISNUMBER(SEARCH("fibroadipose tissue",'Model output'!H30)),ISNUMBER(SEARCH("thyroid node",'Model output'!H30)),ISNUMBER(SEARCH("skeletal muscle",'Model output'!H30)),ISNUMBER(SEARCH("Extranodal extension",'Model output'!H30)),ISNUMBER(SEARCH("right",'Model output'!H30)),ISNUMBER(SEARCH("left",'Model output'!H30)),ISNUMBER(SEARCH("Not specified",'Model output'!H30))),"negative","positive"))</f>
        <v>negative</v>
      </c>
      <c r="I31">
        <f>IF(OR('Model output'!I30="",'Model output'!I30="Not answered",'Model output'!I30="Not mentioned"),"",IF(ISNUMBER('Model output'!I30),'Model output'!I30,1))</f>
        <v>1</v>
      </c>
      <c r="J31">
        <f>IF(OR('Model output'!J30="",'Model output'!J30="Not answered",'Model output'!J30="Not mentioned"),"",IF(AND(ISNUMBER('Model output'!J30),'Model output'!J30&lt;=I31),'Model output'!J30,IF(AND(ISNUMBER('Model output'!J30), 'Model output'!J30&gt;=DATE(2024,1,1)), MIN(DAY('Model output'!J30), MONTH('Model output'!J30), YEAR('Model output'!J30)), IF(ISNUMBER(SEARCH("0/",'Model output'!J30)),0,IF(ISNUMBER(SEARCH("/",'Model output'!J30)), VALUE(LEFT('Model output'!J30, SEARCH("/",'Model output'!J30)-1)),1)))))</f>
        <v>0</v>
      </c>
      <c r="K31" t="str" cm="1">
        <f t="array" ref="K31">IF(COUNT(FIND({0,1,2,3,4,5,6,7,8,9},'Model output'!K30))&gt;0,'Model output'!K30,"")</f>
        <v/>
      </c>
      <c r="L31" s="25" t="str">
        <f t="shared" si="1"/>
        <v/>
      </c>
      <c r="M31" t="str" cm="1">
        <f t="array" ref="M31">IF(L31="","",IF(ISNUMBER(SEARCH("cm",L31)),MAX(VALUE(SUBSTITUTE(_xlfn.FILTERXML("&lt;t&gt;&lt;s&gt;"&amp;SUBSTITUTE(L31,",","&lt;/s&gt;&lt;s&gt;")&amp;"&lt;/s&gt;&lt;/t&gt;","//s"),"cm",""))),MAX(VALUE(SUBSTITUTE(_xlfn.FILTERXML("&lt;t&gt;&lt;s&gt;"&amp;SUBSTITUTE(L31,",","&lt;/s&gt;&lt;s&gt;")&amp;"&lt;/s&gt;&lt;/t&gt;","//s"),"mm","")))/10))</f>
        <v/>
      </c>
      <c r="N31" t="str">
        <f>IF('Model output'!L30="","",'Model output'!L30)</f>
        <v>Papillary carcinoma, encapsulated follicular variant</v>
      </c>
      <c r="O31" t="str">
        <f>IF('Model output'!M30="","",'Model output'!M30)</f>
        <v/>
      </c>
      <c r="P31" t="str">
        <f>IF('Model output'!N30="","",'Model output'!N30)</f>
        <v>2.5 cm</v>
      </c>
      <c r="Q31" t="str">
        <f t="shared" si="2"/>
        <v>2.5cm</v>
      </c>
      <c r="R31" cm="1">
        <f t="array" ref="R31">IF(Q31="","",IF(ISNUMBER(SEARCH("cm",Q31)),MAX(VALUE(SUBSTITUTE(_xlfn.FILTERXML("&lt;t&gt;&lt;s&gt;"&amp;SUBSTITUTE(Q31,",","&lt;/s&gt;&lt;s&gt;")&amp;"&lt;/s&gt;&lt;/t&gt;","//s"),"cm",""))),MAX(VALUE(SUBSTITUTE(_xlfn.FILTERXML("&lt;t&gt;&lt;s&gt;"&amp;SUBSTITUTE(Q31,",","&lt;/s&gt;&lt;s&gt;")&amp;"&lt;/s&gt;&lt;/t&gt;","//s"),"mm","")))/10))</f>
        <v>2.5</v>
      </c>
      <c r="S31" t="str">
        <f>IF(OR('Model output'!P30="",ISNUMBER(SEARCH("Not identified", 'Model output'!P30)),ISNUMBER(SEARCH("Absent",'Model output'!P30)),AND(ISNUMBER(SEARCH("No",'Model output'!P30)),NOT(ISNUMBER(SEARCH("diagnostic",'Model output'!P30)))),ISNUMBER(SEARCH("Negative",'Model output'!P30))),"negative","positive")</f>
        <v>positive</v>
      </c>
      <c r="T31">
        <f>IF('Model output'!O30="","",'Model output'!O30)</f>
        <v>1</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16" t="str">
        <f>IF('Model output'!S30="","",'Model output'!S30)</f>
        <v/>
      </c>
      <c r="Y31" t="str">
        <f>IF(OR('Model output'!S30="",ISNUMBER(SEARCH("Absent",'Model output'!S30)),ISNUMBER(SEARCH("Not identified",'Model output'!S30)),AND(ISNUMBER(SEARCH("No",'Model output'!S30)),NOT(ISNUMBER(SEARCH("carcinoma",'Model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1" t="str">
        <f>IF(OR('Model output'!V30="", 'Model output'!V30="No", AND(ISERROR(SEARCH("Positive",'Model output'!V30)), ISNUMBER(SEARCH("Negative",'Model output'!V30))), AND(ISNUMBER(SEARCH("Uninvolved",'Model output'!V30)),NOT(ISNUMBER(SEARCH("margins involved",'Model output'!V30)))), ISNUMBER(SEARCH("None",'Model output'!V30)), ISNUMBER(SEARCH("Free",'Model output'!V30)), ISNUMBER(SEARCH("1 mm",'Model output'!V30)), ISNUMBER(SEARCH("0.1 CM",'Model output'!V30)), ISNUMBER(SEARCH("less than 0.2 mm",'Model output'!V30)), ISNUMBER(SEARCH("less than 0.5 mm",'Model output'!V30)), ISNUMBER(SEARCH("less than 1.0 mm",'Model output'!V30)), ISNUMBER(SEARCH("noted very close",'Model output'!V30)), ISNUMBER(SEARCH("abut",'Model output'!V30)), ISNUMBER(SEARCH("not mentioned",'Model output'!V30)), ISNUMBER(SEARCH("Cannot be assessed",'Model output'!V30)), ISNUMBER(SEARCH("Not specified",'Model output'!V30)), ISNUMBER(SEARCH("Lymphocyte invasion - present",'Model output'!V30))), "negative", "positive")</f>
        <v>negative</v>
      </c>
      <c r="AE31" s="35"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cribriform",O31,1)),ISNUMBER(SEARCH("diffuse",O31,1)),ISNUMBER(SEARCH("columnar",O31,1)),ISNUMBER(SEARCH("solid",O31,1)),ISNUMBER(SEARCH("tall",N31,1)),ISNUMBER(SEARCH("hobnail",N31,1)),ISNUMBER(SEARCH("cribriform",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intermediate</v>
      </c>
      <c r="AF31" s="36" t="str">
        <f t="shared" si="3"/>
        <v>2</v>
      </c>
      <c r="AG31" s="36" t="str">
        <f t="shared" si="4"/>
        <v>0</v>
      </c>
      <c r="AH31" s="36" t="str">
        <f t="shared" si="11"/>
        <v>0</v>
      </c>
      <c r="AI31" s="42" t="str">
        <f t="shared" si="12"/>
        <v>I</v>
      </c>
      <c r="AJ31" s="39" t="s">
        <v>807</v>
      </c>
      <c r="AK31" s="41" t="s">
        <v>1122</v>
      </c>
      <c r="AL31" s="41" t="s">
        <v>1120</v>
      </c>
      <c r="AM31" s="41" t="s">
        <v>1123</v>
      </c>
      <c r="AN31" s="41" t="s">
        <v>68</v>
      </c>
      <c r="AO31" s="22">
        <f t="shared" ca="1" si="5"/>
        <v>0</v>
      </c>
      <c r="AP31" s="1">
        <f t="shared" si="6"/>
        <v>1</v>
      </c>
      <c r="AQ31" s="1">
        <f t="shared" si="7"/>
        <v>1</v>
      </c>
      <c r="AR31" s="1">
        <f t="shared" si="8"/>
        <v>1</v>
      </c>
      <c r="AS31" s="14">
        <f t="shared" si="9"/>
        <v>1</v>
      </c>
      <c r="AT31" s="1"/>
    </row>
    <row r="32" spans="1:46">
      <c r="A32" t="str">
        <f>'Model output'!A31</f>
        <v>TCGA-BJ-A45E</v>
      </c>
      <c r="B32" s="33">
        <v>46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1a</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0</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10"/>
        <v>negative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output'!G31)),AND(ISNUMBER(SEARCH("2",'Model output'!G31)),NOT(ISNUMBER(SEARCH("1 of 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
      </c>
      <c r="H32" t="str">
        <f>IF('Model output'!H31="","negative",IF(OR(ISNUMBER(SEARCH("lymph node",'Model output'!H31)),ISNUMBER(SEARCH("gland",'Model output'!H31)),ISNUMBER(SEARCH("lobe",'Model output'!H31)),ISNUMBER(SEARCH("isthmus",'Model output'!H31)),ISNUMBER(SEARCH("mediastinum",'Model output'!H31)),ISNUMBER(SEARCH("Not mentioned",'Model output'!H31)), ISNUMBER(SEARCH("Not applicable",'Model output'!H31)), ISNUMBER(SEARCH("paratracheal",'Model output'!H31)),ISNUMBER(SEARCH("fibroadipose tissue",'Model output'!H31)),ISNUMBER(SEARCH("thyroid node",'Model output'!H31)),ISNUMBER(SEARCH("skeletal muscle",'Model output'!H31)),ISNUMBER(SEARCH("Extranodal extension",'Model output'!H31)),ISNUMBER(SEARCH("right",'Model output'!H31)),ISNUMBER(SEARCH("left",'Model output'!H31)),ISNUMBER(SEARCH("Not specified",'Model output'!H31))),"negative","positive"))</f>
        <v>negative</v>
      </c>
      <c r="I32">
        <f>IF(OR('Model output'!I31="",'Model output'!I31="Not answered",'Model output'!I31="Not mentioned"),"",IF(ISNUMBER('Model output'!I31),'Model output'!I31,1))</f>
        <v>4</v>
      </c>
      <c r="J32">
        <f>IF(OR('Model output'!J31="",'Model output'!J31="Not answered",'Model output'!J31="Not mentioned"),"",IF(AND(ISNUMBER('Model output'!J31),'Model output'!J31&lt;=I32),'Model output'!J31,IF(AND(ISNUMBER('Model output'!J31), 'Model output'!J31&gt;=DATE(2024,1,1)), MIN(DAY('Model output'!J31), MONTH('Model output'!J31), YEAR('Model output'!J31)), IF(ISNUMBER(SEARCH("0/",'Model output'!J31)),0,IF(ISNUMBER(SEARCH("/",'Model output'!J31)), VALUE(LEFT('Model output'!J31, SEARCH("/",'Model output'!J31)-1)),1)))))</f>
        <v>0</v>
      </c>
      <c r="K32" t="str" cm="1">
        <f t="array" ref="K32">IF(COUNT(FIND({0,1,2,3,4,5,6,7,8,9},'Model output'!K31))&gt;0,'Model output'!K31,"")</f>
        <v/>
      </c>
      <c r="L32" s="25" t="str">
        <f t="shared" si="1"/>
        <v/>
      </c>
      <c r="M32" t="str" cm="1">
        <f t="array" ref="M32">IF(L32="","",IF(ISNUMBER(SEARCH("cm",L32)),MAX(VALUE(SUBSTITUTE(_xlfn.FILTERXML("&lt;t&gt;&lt;s&gt;"&amp;SUBSTITUTE(L32,",","&lt;/s&gt;&lt;s&gt;")&amp;"&lt;/s&gt;&lt;/t&gt;","//s"),"cm",""))),MAX(VALUE(SUBSTITUTE(_xlfn.FILTERXML("&lt;t&gt;&lt;s&gt;"&amp;SUBSTITUTE(L32,",","&lt;/s&gt;&lt;s&gt;")&amp;"&lt;/s&gt;&lt;/t&gt;","//s"),"mm","")))/10))</f>
        <v/>
      </c>
      <c r="N32" t="str">
        <f>IF('Model output'!L31="","",'Model output'!L31)</f>
        <v>Papillary carcinoma</v>
      </c>
      <c r="O32" t="str">
        <f>IF('Model output'!M31="","",'Model output'!M31)</f>
        <v>Oncocytic/Warthin-Like Variant</v>
      </c>
      <c r="P32" t="str">
        <f>IF('Model output'!N31="","",'Model output'!N31)</f>
        <v>0.5 cm</v>
      </c>
      <c r="Q32" t="str">
        <f t="shared" si="2"/>
        <v>0.5cm</v>
      </c>
      <c r="R32" cm="1">
        <f t="array" ref="R32">IF(Q32="","",IF(ISNUMBER(SEARCH("cm",Q32)),MAX(VALUE(SUBSTITUTE(_xlfn.FILTERXML("&lt;t&gt;&lt;s&gt;"&amp;SUBSTITUTE(Q32,",","&lt;/s&gt;&lt;s&gt;")&amp;"&lt;/s&gt;&lt;/t&gt;","//s"),"cm",""))),MAX(VALUE(SUBSTITUTE(_xlfn.FILTERXML("&lt;t&gt;&lt;s&gt;"&amp;SUBSTITUTE(Q32,",","&lt;/s&gt;&lt;s&gt;")&amp;"&lt;/s&gt;&lt;/t&gt;","//s"),"mm","")))/10))</f>
        <v>0.5</v>
      </c>
      <c r="S32" t="str">
        <f>IF(OR('Model output'!P31="",ISNUMBER(SEARCH("Not identified", 'Model output'!P31)),ISNUMBER(SEARCH("Absent",'Model output'!P31)),AND(ISNUMBER(SEARCH("No",'Model output'!P31)),NOT(ISNUMBER(SEARCH("diagnostic",'Model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16" t="str">
        <f>IF('Model output'!S31="","",'Model output'!S31)</f>
        <v/>
      </c>
      <c r="Y32" t="str">
        <f>IF(OR('Model output'!S31="",ISNUMBER(SEARCH("Absent",'Model output'!S31)),ISNUMBER(SEARCH("Not identified",'Model output'!S31)),AND(ISNUMBER(SEARCH("No",'Model output'!S31)),NOT(ISNUMBER(SEARCH("carcinoma",'Model output'!S31)))),ISNUMBER(SEARCH("negative",'Model output'!S31))),"negative",IF(Z32="positive","gETE", "positive"))</f>
        <v>negative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Yes</v>
      </c>
      <c r="AB32" t="str">
        <f>IF(AA32&lt;&gt;"Yes","",IF(OR('Model output'!U31="",ISNUMBER(SEARCH("Not identified",'Model output'!U31))),"",'Model output'!U31))</f>
        <v/>
      </c>
      <c r="AC32" s="1" t="str">
        <f>IF(OR('Model output'!V31="", 'Model output'!V31="No", AND(ISERROR(SEARCH("Positive",'Model output'!V31)), ISNUMBER(SEARCH("Negative",'Model output'!V31))), AND(ISNUMBER(SEARCH("Uninvolved",'Model output'!V31)),NOT(ISNUMBER(SEARCH("margins involved",'Model output'!V31)))), ISNUMBER(SEARCH("None",'Model output'!V31)), ISNUMBER(SEARCH("Free",'Model output'!V31)), ISNUMBER(SEARCH("1 mm",'Model output'!V31)), ISNUMBER(SEARCH("0.1 CM",'Model output'!V31)), ISNUMBER(SEARCH("less than 0.2 mm",'Model output'!V31)), ISNUMBER(SEARCH("less than 0.5 mm",'Model output'!V31)), ISNUMBER(SEARCH("less than 1.0 mm",'Model output'!V31)), ISNUMBER(SEARCH("noted very close",'Model output'!V31)), ISNUMBER(SEARCH("abut",'Model output'!V31)), ISNUMBER(SEARCH("not mentioned",'Model output'!V31)), ISNUMBER(SEARCH("Cannot be assessed",'Model output'!V31)), ISNUMBER(SEARCH("Not specified",'Model output'!V31)), ISNUMBER(SEARCH("Lymphocyte invasion - present",'Model output'!V31))), "negative", "positive")</f>
        <v>negative</v>
      </c>
      <c r="AE32" s="35"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cribriform",O32,1)),ISNUMBER(SEARCH("diffuse",O32,1)),ISNUMBER(SEARCH("columnar",O32,1)),ISNUMBER(SEARCH("solid",O32,1)),ISNUMBER(SEARCH("tall",N32,1)),ISNUMBER(SEARCH("hobnail",N32,1)),ISNUMBER(SEARCH("cribriform",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36" t="str">
        <f t="shared" si="3"/>
        <v>1a</v>
      </c>
      <c r="AG32" s="36" t="str">
        <f t="shared" si="4"/>
        <v>0</v>
      </c>
      <c r="AH32" s="36" t="str">
        <f t="shared" si="11"/>
        <v>0</v>
      </c>
      <c r="AI32" s="42" t="str">
        <f t="shared" si="12"/>
        <v>I</v>
      </c>
      <c r="AJ32" s="39" t="s">
        <v>807</v>
      </c>
      <c r="AK32" s="41" t="s">
        <v>651</v>
      </c>
      <c r="AL32" s="41" t="s">
        <v>1120</v>
      </c>
      <c r="AM32" s="41" t="s">
        <v>1123</v>
      </c>
      <c r="AN32" s="41" t="s">
        <v>68</v>
      </c>
      <c r="AO32" s="22">
        <f t="shared" ca="1" si="5"/>
        <v>0</v>
      </c>
      <c r="AP32" s="1">
        <f t="shared" si="6"/>
        <v>1</v>
      </c>
      <c r="AQ32" s="1">
        <f t="shared" si="7"/>
        <v>1</v>
      </c>
      <c r="AR32" s="1">
        <f t="shared" si="8"/>
        <v>1</v>
      </c>
      <c r="AS32" s="14">
        <f t="shared" si="9"/>
        <v>1</v>
      </c>
      <c r="AT32" s="1"/>
    </row>
    <row r="33" spans="1:46">
      <c r="A33" t="str">
        <f>'Model output'!A32</f>
        <v>TCGA-BJ-A45G</v>
      </c>
      <c r="B33" s="33">
        <v>48</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2</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1a</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
      </c>
      <c r="F33" t="str">
        <f t="shared" si="10"/>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output'!G32)),AND(ISNUMBER(SEARCH("2",'Model output'!G32)),NOT(ISNUMBER(SEARCH("1 of 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output'!H32="","negative",IF(OR(ISNUMBER(SEARCH("lymph node",'Model output'!H32)),ISNUMBER(SEARCH("gland",'Model output'!H32)),ISNUMBER(SEARCH("lobe",'Model output'!H32)),ISNUMBER(SEARCH("isthmus",'Model output'!H32)),ISNUMBER(SEARCH("mediastinum",'Model output'!H32)),ISNUMBER(SEARCH("Not mentioned",'Model output'!H32)), ISNUMBER(SEARCH("Not applicable",'Model output'!H32)), ISNUMBER(SEARCH("paratracheal",'Model output'!H32)),ISNUMBER(SEARCH("fibroadipose tissue",'Model output'!H32)),ISNUMBER(SEARCH("thyroid node",'Model output'!H32)),ISNUMBER(SEARCH("skeletal muscle",'Model output'!H32)),ISNUMBER(SEARCH("Extranodal extension",'Model output'!H32)),ISNUMBER(SEARCH("right",'Model output'!H32)),ISNUMBER(SEARCH("left",'Model output'!H32)),ISNUMBER(SEARCH("Not specified",'Model output'!H32))),"negative","positive"))</f>
        <v>negative</v>
      </c>
      <c r="I33">
        <f>IF(OR('Model output'!I32="",'Model output'!I32="Not answered",'Model output'!I32="Not mentioned"),"",IF(ISNUMBER('Model output'!I32),'Model output'!I32,1))</f>
        <v>7</v>
      </c>
      <c r="J33">
        <f>IF(OR('Model output'!J32="",'Model output'!J32="Not answered",'Model output'!J32="Not mentioned"),"",IF(AND(ISNUMBER('Model output'!J32),'Model output'!J32&lt;=I33),'Model output'!J32,IF(AND(ISNUMBER('Model output'!J32), 'Model output'!J32&gt;=DATE(2024,1,1)), MIN(DAY('Model output'!J32), MONTH('Model output'!J32), YEAR('Model output'!J32)), IF(ISNUMBER(SEARCH("0/",'Model output'!J32)),0,IF(ISNUMBER(SEARCH("/",'Model output'!J32)), VALUE(LEFT('Model output'!J32, SEARCH("/",'Model output'!J32)-1)),1)))))</f>
        <v>4</v>
      </c>
      <c r="K33" t="str" cm="1">
        <f t="array" ref="K33">IF(COUNT(FIND({0,1,2,3,4,5,6,7,8,9},'Model output'!K32))&gt;0,'Model output'!K32,"")</f>
        <v/>
      </c>
      <c r="L33" s="25" t="str">
        <f t="shared" si="1"/>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 carcinoma, encapsulated follicular variant</v>
      </c>
      <c r="O33" t="str">
        <f>IF('Model output'!M32="","",'Model output'!M32)</f>
        <v/>
      </c>
      <c r="P33" t="str">
        <f>IF('Model output'!N32="","",'Model output'!N32)</f>
        <v>2.5 cm</v>
      </c>
      <c r="Q33" t="str">
        <f t="shared" si="2"/>
        <v>2.5cm</v>
      </c>
      <c r="R33" cm="1">
        <f t="array" ref="R33">IF(Q33="","",IF(ISNUMBER(SEARCH("cm",Q33)),MAX(VALUE(SUBSTITUTE(_xlfn.FILTERXML("&lt;t&gt;&lt;s&gt;"&amp;SUBSTITUTE(Q33,",","&lt;/s&gt;&lt;s&gt;")&amp;"&lt;/s&gt;&lt;/t&gt;","//s"),"cm",""))),MAX(VALUE(SUBSTITUTE(_xlfn.FILTERXML("&lt;t&gt;&lt;s&gt;"&amp;SUBSTITUTE(Q33,",","&lt;/s&gt;&lt;s&gt;")&amp;"&lt;/s&gt;&lt;/t&gt;","//s"),"mm","")))/10))</f>
        <v>2.5</v>
      </c>
      <c r="S33" t="str">
        <f>IF(OR('Model output'!P32="",ISNUMBER(SEARCH("Not identified", 'Model output'!P32)),ISNUMBER(SEARCH("Absent",'Model output'!P32)),AND(ISNUMBER(SEARCH("No",'Model output'!P32)),NOT(ISNUMBER(SEARCH("diagnostic",'Model output'!P32)))),ISNUMBER(SEARCH("Negative",'Model output'!P32))),"negative","positive")</f>
        <v>positive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positive</v>
      </c>
      <c r="X33" s="16" t="str">
        <f>IF('Model output'!S32="","",'Model output'!S32)</f>
        <v/>
      </c>
      <c r="Y33" t="str">
        <f>IF(OR('Model output'!S32="",ISNUMBER(SEARCH("Absent",'Model output'!S32)),ISNUMBER(SEARCH("Not identified",'Model output'!S32)),AND(ISNUMBER(SEARCH("No",'Model output'!S32)),NOT(ISNUMBER(SEARCH("carcinoma",'Model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1" t="str">
        <f>IF(OR('Model output'!V32="", 'Model output'!V32="No", AND(ISERROR(SEARCH("Positive",'Model output'!V32)), ISNUMBER(SEARCH("Negative",'Model output'!V32))), AND(ISNUMBER(SEARCH("Uninvolved",'Model output'!V32)),NOT(ISNUMBER(SEARCH("margins involved",'Model output'!V32)))), ISNUMBER(SEARCH("None",'Model output'!V32)), ISNUMBER(SEARCH("Free",'Model output'!V32)), ISNUMBER(SEARCH("1 mm",'Model output'!V32)), ISNUMBER(SEARCH("0.1 CM",'Model output'!V32)), ISNUMBER(SEARCH("less than 0.2 mm",'Model output'!V32)), ISNUMBER(SEARCH("less than 0.5 mm",'Model output'!V32)), ISNUMBER(SEARCH("less than 1.0 mm",'Model output'!V32)), ISNUMBER(SEARCH("noted very close",'Model output'!V32)), ISNUMBER(SEARCH("abut",'Model output'!V32)), ISNUMBER(SEARCH("not mentioned",'Model output'!V32)), ISNUMBER(SEARCH("Cannot be assessed",'Model output'!V32)), ISNUMBER(SEARCH("Not specified",'Model output'!V32)), ISNUMBER(SEARCH("Lymphocyte invasion - present",'Model output'!V32))), "negative", "positive")</f>
        <v>negative</v>
      </c>
      <c r="AE33" s="35"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cribriform",O33,1)),ISNUMBER(SEARCH("diffuse",O33,1)),ISNUMBER(SEARCH("columnar",O33,1)),ISNUMBER(SEARCH("solid",O33,1)),ISNUMBER(SEARCH("tall",N33,1)),ISNUMBER(SEARCH("hobnail",N33,1)),ISNUMBER(SEARCH("cribriform",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36" t="str">
        <f t="shared" si="3"/>
        <v>2</v>
      </c>
      <c r="AG33" s="36" t="str">
        <f t="shared" si="4"/>
        <v>1a</v>
      </c>
      <c r="AH33" s="36" t="str">
        <f t="shared" si="11"/>
        <v>0</v>
      </c>
      <c r="AI33" s="42" t="str">
        <f t="shared" si="12"/>
        <v>I</v>
      </c>
      <c r="AJ33" s="39" t="s">
        <v>809</v>
      </c>
      <c r="AK33" s="41" t="s">
        <v>1122</v>
      </c>
      <c r="AL33" s="41" t="s">
        <v>651</v>
      </c>
      <c r="AM33" s="41" t="s">
        <v>1123</v>
      </c>
      <c r="AN33" s="41" t="s">
        <v>68</v>
      </c>
      <c r="AO33" s="22">
        <f t="shared" ca="1" si="5"/>
        <v>1</v>
      </c>
      <c r="AP33" s="1">
        <f t="shared" si="6"/>
        <v>1</v>
      </c>
      <c r="AQ33" s="1">
        <f t="shared" si="7"/>
        <v>1</v>
      </c>
      <c r="AR33" s="1">
        <f t="shared" si="8"/>
        <v>1</v>
      </c>
      <c r="AS33" s="14">
        <f t="shared" si="9"/>
        <v>1</v>
      </c>
      <c r="AT33" s="1"/>
    </row>
    <row r="34" spans="1:46">
      <c r="A34" t="str">
        <f>'Model output'!A33</f>
        <v>TCGA-BJ-A45H</v>
      </c>
      <c r="B34" s="33">
        <v>45</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3</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X</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
      </c>
      <c r="F34" t="str">
        <f t="shared" si="10"/>
        <v>positive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output'!G33)),AND(ISNUMBER(SEARCH("2",'Model output'!G33)),NOT(ISNUMBER(SEARCH("1 of 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central</v>
      </c>
      <c r="H34" t="str">
        <f>IF('Model output'!H33="","negative",IF(OR(ISNUMBER(SEARCH("lymph node",'Model output'!H33)),ISNUMBER(SEARCH("gland",'Model output'!H33)),ISNUMBER(SEARCH("lobe",'Model output'!H33)),ISNUMBER(SEARCH("isthmus",'Model output'!H33)),ISNUMBER(SEARCH("mediastinum",'Model output'!H33)),ISNUMBER(SEARCH("Not mentioned",'Model output'!H33)), ISNUMBER(SEARCH("Not applicable",'Model output'!H33)), ISNUMBER(SEARCH("paratracheal",'Model output'!H33)),ISNUMBER(SEARCH("fibroadipose tissue",'Model output'!H33)),ISNUMBER(SEARCH("thyroid node",'Model output'!H33)),ISNUMBER(SEARCH("skeletal muscle",'Model output'!H33)),ISNUMBER(SEARCH("Extranodal extension",'Model output'!H33)),ISNUMBER(SEARCH("right",'Model output'!H33)),ISNUMBER(SEARCH("left",'Model output'!H33)),ISNUMBER(SEARCH("Not specified",'Model output'!H33))),"negative","positive"))</f>
        <v>negative</v>
      </c>
      <c r="I34" t="str">
        <f>IF(OR('Model output'!I33="",'Model output'!I33="Not answered",'Model output'!I33="Not mentioned"),"",IF(ISNUMBER('Model output'!I33),'Model output'!I33,1))</f>
        <v/>
      </c>
      <c r="J34" t="str">
        <f>IF(OR('Model output'!J33="",'Model output'!J33="Not answered",'Model output'!J33="Not mentioned"),"",IF(AND(ISNUMBER('Model output'!J33),'Model output'!J33&lt;=I34),'Model output'!J33,IF(AND(ISNUMBER('Model output'!J33), 'Model output'!J33&gt;=DATE(2024,1,1)), MIN(DAY('Model output'!J33), MONTH('Model output'!J33), YEAR('Model output'!J33)), IF(ISNUMBER(SEARCH("0/",'Model output'!J33)),0,IF(ISNUMBER(SEARCH("/",'Model output'!J33)), VALUE(LEFT('Model output'!J33, SEARCH("/",'Model output'!J33)-1)),1)))))</f>
        <v/>
      </c>
      <c r="K34" t="str" cm="1">
        <f t="array" ref="K34">IF(COUNT(FIND({0,1,2,3,4,5,6,7,8,9},'Model output'!K33))&gt;0,'Model output'!K33,"")</f>
        <v/>
      </c>
      <c r="L34" s="25" t="str">
        <f t="shared" si="1"/>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v>
      </c>
      <c r="O34" t="str">
        <f>IF('Model output'!M33="","",'Model output'!M33)</f>
        <v>Conventional</v>
      </c>
      <c r="P34" t="str">
        <f>IF('Model output'!N33="","",'Model output'!N33)</f>
        <v>1.5 cm</v>
      </c>
      <c r="Q34" t="str">
        <f t="shared" si="2"/>
        <v>1.5cm</v>
      </c>
      <c r="R34" cm="1">
        <f t="array" ref="R34">IF(Q34="","",IF(ISNUMBER(SEARCH("cm",Q34)),MAX(VALUE(SUBSTITUTE(_xlfn.FILTERXML("&lt;t&gt;&lt;s&gt;"&amp;SUBSTITUTE(Q34,",","&lt;/s&gt;&lt;s&gt;")&amp;"&lt;/s&gt;&lt;/t&gt;","//s"),"cm",""))),MAX(VALUE(SUBSTITUTE(_xlfn.FILTERXML("&lt;t&gt;&lt;s&gt;"&amp;SUBSTITUTE(Q34,",","&lt;/s&gt;&lt;s&gt;")&amp;"&lt;/s&gt;&lt;/t&gt;","//s"),"mm","")))/10))</f>
        <v>1.5</v>
      </c>
      <c r="S34" t="str">
        <f>IF(OR('Model output'!P33="",ISNUMBER(SEARCH("Not identified", 'Model output'!P33)),ISNUMBER(SEARCH("Absent",'Model output'!P33)),AND(ISNUMBER(SEARCH("No",'Model output'!P33)),NOT(ISNUMBER(SEARCH("diagnostic",'Model output'!P33)))),ISNUMBER(SEARCH("Negative",'Model output'!P33))),"negative","positive")</f>
        <v>positive</v>
      </c>
      <c r="T34">
        <f>IF('Model output'!O33="","",'Model output'!O33)</f>
        <v>2</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negative</v>
      </c>
      <c r="X34" s="16" t="str">
        <f>IF('Model output'!S33="","",'Model output'!S33)</f>
        <v>Present</v>
      </c>
      <c r="Y34" t="str">
        <f>IF(OR('Model output'!S33="",ISNUMBER(SEARCH("Absent",'Model output'!S33)),ISNUMBER(SEARCH("Not identified",'Model output'!S33)),AND(ISNUMBER(SEARCH("No",'Model output'!S33)),NOT(ISNUMBER(SEARCH("carcinoma",'Model output'!S33)))),ISNUMBER(SEARCH("negative",'Model output'!S33))),"negative",IF(Z34="positive","gETE", "positive"))</f>
        <v>positive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Yes</v>
      </c>
      <c r="AB34" t="str">
        <f>IF(AA34&lt;&gt;"Yes","",IF(OR('Model output'!U33="",ISNUMBER(SEARCH("Not identified",'Model output'!U33))),"",'Model output'!U33))</f>
        <v>p.V600E, c.1798T&gt;A (Right) and p.V600E, c.1799T&gt;A (Left)</v>
      </c>
      <c r="AC34" s="1" t="str">
        <f>IF(OR('Model output'!V33="", 'Model output'!V33="No", AND(ISERROR(SEARCH("Positive",'Model output'!V33)), ISNUMBER(SEARCH("Negative",'Model output'!V33))), AND(ISNUMBER(SEARCH("Uninvolved",'Model output'!V33)),NOT(ISNUMBER(SEARCH("margins involved",'Model output'!V33)))), ISNUMBER(SEARCH("None",'Model output'!V33)), ISNUMBER(SEARCH("Free",'Model output'!V33)), ISNUMBER(SEARCH("1 mm",'Model output'!V33)), ISNUMBER(SEARCH("0.1 CM",'Model output'!V33)), ISNUMBER(SEARCH("less than 0.2 mm",'Model output'!V33)), ISNUMBER(SEARCH("less than 0.5 mm",'Model output'!V33)), ISNUMBER(SEARCH("less than 1.0 mm",'Model output'!V33)), ISNUMBER(SEARCH("noted very close",'Model output'!V33)), ISNUMBER(SEARCH("abut",'Model output'!V33)), ISNUMBER(SEARCH("not mentioned",'Model output'!V33)), ISNUMBER(SEARCH("Cannot be assessed",'Model output'!V33)), ISNUMBER(SEARCH("Not specified",'Model output'!V33)), ISNUMBER(SEARCH("Lymphocyte invasion - present",'Model output'!V33))), "negative", "positive")</f>
        <v>positive</v>
      </c>
      <c r="AE34" s="35" t="str" cm="1">
        <f t="array" ref="AE34">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cribriform",O34,1)),ISNUMBER(SEARCH("diffuse",O34,1)),ISNUMBER(SEARCH("columnar",O34,1)),ISNUMBER(SEARCH("solid",O34,1)),ISNUMBER(SEARCH("tall",N34,1)),ISNUMBER(SEARCH("hobnail",N34,1)),ISNUMBER(SEARCH("cribriform",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high</v>
      </c>
      <c r="AF34" s="36" t="str">
        <f t="shared" si="3"/>
        <v>1b</v>
      </c>
      <c r="AG34" s="36" t="str">
        <f t="shared" si="4"/>
        <v>0</v>
      </c>
      <c r="AH34" s="36" t="str">
        <f t="shared" si="11"/>
        <v>0</v>
      </c>
      <c r="AI34" s="42" t="str">
        <f t="shared" si="12"/>
        <v>I</v>
      </c>
      <c r="AJ34" s="39" t="s">
        <v>805</v>
      </c>
      <c r="AK34" s="41" t="s">
        <v>1118</v>
      </c>
      <c r="AL34" s="41" t="s">
        <v>1123</v>
      </c>
      <c r="AM34" s="41" t="s">
        <v>1123</v>
      </c>
      <c r="AN34" s="41" t="s">
        <v>68</v>
      </c>
      <c r="AO34" s="22">
        <f t="shared" si="5"/>
        <v>1</v>
      </c>
      <c r="AP34" s="1">
        <f t="shared" si="6"/>
        <v>0</v>
      </c>
      <c r="AQ34" s="1">
        <f t="shared" si="7"/>
        <v>1</v>
      </c>
      <c r="AR34" s="1">
        <f t="shared" si="8"/>
        <v>1</v>
      </c>
      <c r="AS34" s="14">
        <f t="shared" si="9"/>
        <v>1</v>
      </c>
      <c r="AT34" s="1"/>
    </row>
    <row r="35" spans="1:46">
      <c r="A35" t="str">
        <f>'Model output'!A34</f>
        <v>TCGA-BJ-A45I</v>
      </c>
      <c r="B35" s="33">
        <v>51</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3</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0</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
      </c>
      <c r="F35" t="str">
        <f t="shared" si="10"/>
        <v>negative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output'!G34)),AND(ISNUMBER(SEARCH("2",'Model output'!G34)),NOT(ISNUMBER(SEARCH("1 of 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
      </c>
      <c r="H35" t="str">
        <f>IF('Model output'!H34="","negative",IF(OR(ISNUMBER(SEARCH("lymph node",'Model output'!H34)),ISNUMBER(SEARCH("gland",'Model output'!H34)),ISNUMBER(SEARCH("lobe",'Model output'!H34)),ISNUMBER(SEARCH("isthmus",'Model output'!H34)),ISNUMBER(SEARCH("mediastinum",'Model output'!H34)),ISNUMBER(SEARCH("Not mentioned",'Model output'!H34)), ISNUMBER(SEARCH("Not applicable",'Model output'!H34)), ISNUMBER(SEARCH("paratracheal",'Model output'!H34)),ISNUMBER(SEARCH("fibroadipose tissue",'Model output'!H34)),ISNUMBER(SEARCH("thyroid node",'Model output'!H34)),ISNUMBER(SEARCH("skeletal muscle",'Model output'!H34)),ISNUMBER(SEARCH("Extranodal extension",'Model output'!H34)),ISNUMBER(SEARCH("right",'Model output'!H34)),ISNUMBER(SEARCH("left",'Model output'!H34)),ISNUMBER(SEARCH("Not specified",'Model output'!H34))),"negative","positive"))</f>
        <v>negative</v>
      </c>
      <c r="I35">
        <f>IF(OR('Model output'!I34="",'Model output'!I34="Not answered",'Model output'!I34="Not mentioned"),"",IF(ISNUMBER('Model output'!I34),'Model output'!I34,1))</f>
        <v>6</v>
      </c>
      <c r="J35">
        <f>IF(OR('Model output'!J34="",'Model output'!J34="Not answered",'Model output'!J34="Not mentioned"),"",IF(AND(ISNUMBER('Model output'!J34),'Model output'!J34&lt;=I35),'Model output'!J34,IF(AND(ISNUMBER('Model output'!J34), 'Model output'!J34&gt;=DATE(2024,1,1)), MIN(DAY('Model output'!J34), MONTH('Model output'!J34), YEAR('Model output'!J34)), IF(ISNUMBER(SEARCH("0/",'Model output'!J34)),0,IF(ISNUMBER(SEARCH("/",'Model output'!J34)), VALUE(LEFT('Model output'!J34, SEARCH("/",'Model output'!J34)-1)),1)))))</f>
        <v>0</v>
      </c>
      <c r="K35" t="str" cm="1">
        <f t="array" ref="K35">IF(COUNT(FIND({0,1,2,3,4,5,6,7,8,9},'Model output'!K34))&gt;0,'Model output'!K34,"")</f>
        <v/>
      </c>
      <c r="L35" s="25" t="str">
        <f t="shared" si="1"/>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 carcinoma</v>
      </c>
      <c r="O35" t="str">
        <f>IF('Model output'!M34="","",'Model output'!M34)</f>
        <v>Tall cell variant</v>
      </c>
      <c r="P35" t="str">
        <f>IF('Model output'!N34="","",'Model output'!N34)</f>
        <v>2.1 cm</v>
      </c>
      <c r="Q35" t="str">
        <f t="shared" si="2"/>
        <v>2.1cm</v>
      </c>
      <c r="R35" cm="1">
        <f t="array" ref="R35">IF(Q35="","",IF(ISNUMBER(SEARCH("cm",Q35)),MAX(VALUE(SUBSTITUTE(_xlfn.FILTERXML("&lt;t&gt;&lt;s&gt;"&amp;SUBSTITUTE(Q35,",","&lt;/s&gt;&lt;s&gt;")&amp;"&lt;/s&gt;&lt;/t&gt;","//s"),"cm",""))),MAX(VALUE(SUBSTITUTE(_xlfn.FILTERXML("&lt;t&gt;&lt;s&gt;"&amp;SUBSTITUTE(Q35,",","&lt;/s&gt;&lt;s&gt;")&amp;"&lt;/s&gt;&lt;/t&gt;","//s"),"mm","")))/10))</f>
        <v>2.1</v>
      </c>
      <c r="S35" t="str">
        <f>IF(OR('Model output'!P34="",ISNUMBER(SEARCH("Not identified", 'Model output'!P34)),ISNUMBER(SEARCH("Absent",'Model output'!P34)),AND(ISNUMBER(SEARCH("No",'Model output'!P34)),NOT(ISNUMBER(SEARCH("diagnostic",'Model output'!P34)))),ISNUMBER(SEARCH("Negative",'Model output'!P34))),"negative","positive")</f>
        <v>negative</v>
      </c>
      <c r="T35">
        <f>IF('Model output'!O34="","",'Model output'!O34)</f>
        <v>2</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16" t="str">
        <f>IF('Model output'!S34="","",'Model output'!S34)</f>
        <v>Present</v>
      </c>
      <c r="Y35" t="str">
        <f>IF(OR('Model output'!S34="",ISNUMBER(SEARCH("Absent",'Model output'!S34)),ISNUMBER(SEARCH("Not identified",'Model output'!S34)),AND(ISNUMBER(SEARCH("No",'Model output'!S34)),NOT(ISNUMBER(SEARCH("carcinoma",'Model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Yes</v>
      </c>
      <c r="AB35" t="str">
        <f>IF(AA35&lt;&gt;"Yes","",IF(OR('Model output'!U34="",ISNUMBER(SEARCH("Not identified",'Model output'!U34))),"",'Model output'!U34))</f>
        <v>DRAF mutation</v>
      </c>
      <c r="AC35" s="1" t="str">
        <f>IF(OR('Model output'!V34="", 'Model output'!V34="No", AND(ISERROR(SEARCH("Positive",'Model output'!V34)), ISNUMBER(SEARCH("Negative",'Model output'!V34))), AND(ISNUMBER(SEARCH("Uninvolved",'Model output'!V34)),NOT(ISNUMBER(SEARCH("margins involved",'Model output'!V34)))), ISNUMBER(SEARCH("None",'Model output'!V34)), ISNUMBER(SEARCH("Free",'Model output'!V34)), ISNUMBER(SEARCH("1 mm",'Model output'!V34)), ISNUMBER(SEARCH("0.1 CM",'Model output'!V34)), ISNUMBER(SEARCH("less than 0.2 mm",'Model output'!V34)), ISNUMBER(SEARCH("less than 0.5 mm",'Model output'!V34)), ISNUMBER(SEARCH("less than 1.0 mm",'Model output'!V34)), ISNUMBER(SEARCH("noted very close",'Model output'!V34)), ISNUMBER(SEARCH("abut",'Model output'!V34)), ISNUMBER(SEARCH("not mentioned",'Model output'!V34)), ISNUMBER(SEARCH("Cannot be assessed",'Model output'!V34)), ISNUMBER(SEARCH("Not specified",'Model output'!V34)), ISNUMBER(SEARCH("Lymphocyte invasion - present",'Model output'!V34))), "negative", "positive")</f>
        <v>positive</v>
      </c>
      <c r="AE35" s="35"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cribriform",O35,1)),ISNUMBER(SEARCH("diffuse",O35,1)),ISNUMBER(SEARCH("columnar",O35,1)),ISNUMBER(SEARCH("solid",O35,1)),ISNUMBER(SEARCH("tall",N35,1)),ISNUMBER(SEARCH("hobnail",N35,1)),ISNUMBER(SEARCH("cribriform",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36" t="str">
        <f t="shared" si="3"/>
        <v>2</v>
      </c>
      <c r="AG35" s="36" t="str">
        <f t="shared" si="4"/>
        <v>0</v>
      </c>
      <c r="AH35" s="36" t="str">
        <f t="shared" si="11"/>
        <v>0</v>
      </c>
      <c r="AI35" s="42" t="str">
        <f t="shared" si="12"/>
        <v>I</v>
      </c>
      <c r="AJ35" s="39" t="s">
        <v>805</v>
      </c>
      <c r="AK35" s="41" t="s">
        <v>1118</v>
      </c>
      <c r="AL35" s="41" t="s">
        <v>1120</v>
      </c>
      <c r="AM35" s="41" t="s">
        <v>1123</v>
      </c>
      <c r="AN35" s="41" t="s">
        <v>68</v>
      </c>
      <c r="AO35" s="22">
        <f t="shared" si="5"/>
        <v>1</v>
      </c>
      <c r="AP35" s="1">
        <f t="shared" si="6"/>
        <v>0</v>
      </c>
      <c r="AQ35" s="1">
        <f t="shared" si="7"/>
        <v>1</v>
      </c>
      <c r="AR35" s="1">
        <f t="shared" si="8"/>
        <v>1</v>
      </c>
      <c r="AS35" s="14">
        <f t="shared" si="9"/>
        <v>1</v>
      </c>
      <c r="AT35" s="1"/>
    </row>
    <row r="36" spans="1:46">
      <c r="A36" t="str">
        <f>'Model output'!A35</f>
        <v>TCGA-BJ-A45J</v>
      </c>
      <c r="B36" s="33">
        <v>39</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1a</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1a</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1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output'!G35)),AND(ISNUMBER(SEARCH("2",'Model output'!G35)),NOT(ISNUMBER(SEARCH("1 of 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central</v>
      </c>
      <c r="H36" t="str">
        <f>IF('Model output'!H35="","negative",IF(OR(ISNUMBER(SEARCH("lymph node",'Model output'!H35)),ISNUMBER(SEARCH("gland",'Model output'!H35)),ISNUMBER(SEARCH("lobe",'Model output'!H35)),ISNUMBER(SEARCH("isthmus",'Model output'!H35)),ISNUMBER(SEARCH("mediastinum",'Model output'!H35)),ISNUMBER(SEARCH("Not mentioned",'Model output'!H35)), ISNUMBER(SEARCH("Not applicable",'Model output'!H35)), ISNUMBER(SEARCH("paratracheal",'Model output'!H35)),ISNUMBER(SEARCH("fibroadipose tissue",'Model output'!H35)),ISNUMBER(SEARCH("thyroid node",'Model output'!H35)),ISNUMBER(SEARCH("skeletal muscle",'Model output'!H35)),ISNUMBER(SEARCH("Extranodal extension",'Model output'!H35)),ISNUMBER(SEARCH("right",'Model output'!H35)),ISNUMBER(SEARCH("left",'Model output'!H35)),ISNUMBER(SEARCH("Not specified",'Model output'!H35))),"negative","positive"))</f>
        <v>negative</v>
      </c>
      <c r="I36">
        <f>IF(OR('Model output'!I35="",'Model output'!I35="Not answered",'Model output'!I35="Not mentioned"),"",IF(ISNUMBER('Model output'!I35),'Model output'!I35,1))</f>
        <v>2</v>
      </c>
      <c r="J36">
        <f>IF(OR('Model output'!J35="",'Model output'!J35="Not answered",'Model output'!J35="Not mentioned"),"",IF(AND(ISNUMBER('Model output'!J35),'Model output'!J35&lt;=I36),'Model output'!J35,IF(AND(ISNUMBER('Model output'!J35), 'Model output'!J35&gt;=DATE(2024,1,1)), MIN(DAY('Model output'!J35), MONTH('Model output'!J35), YEAR('Model output'!J35)), IF(ISNUMBER(SEARCH("0/",'Model output'!J35)),0,IF(ISNUMBER(SEARCH("/",'Model output'!J35)), VALUE(LEFT('Model output'!J35, SEARCH("/",'Model output'!J35)-1)),1)))))</f>
        <v>2</v>
      </c>
      <c r="K36" t="str" cm="1">
        <f t="array" ref="K36">IF(COUNT(FIND({0,1,2,3,4,5,6,7,8,9},'Model output'!K35))&gt;0,'Model output'!K35,"")</f>
        <v/>
      </c>
      <c r="L36" s="25" t="str">
        <f t="shared" si="1"/>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 carcinoma tall cell variant</v>
      </c>
      <c r="O36" t="str">
        <f>IF('Model output'!M35="","",'Model output'!M35)</f>
        <v>Tall cell</v>
      </c>
      <c r="P36" t="str">
        <f>IF('Model output'!N35="","",'Model output'!N35)</f>
        <v>0.3 cm</v>
      </c>
      <c r="Q36" t="str">
        <f t="shared" si="2"/>
        <v>0.3cm</v>
      </c>
      <c r="R36" cm="1">
        <f t="array" ref="R36">IF(Q36="","",IF(ISNUMBER(SEARCH("cm",Q36)),MAX(VALUE(SUBSTITUTE(_xlfn.FILTERXML("&lt;t&gt;&lt;s&gt;"&amp;SUBSTITUTE(Q36,",","&lt;/s&gt;&lt;s&gt;")&amp;"&lt;/s&gt;&lt;/t&gt;","//s"),"cm",""))),MAX(VALUE(SUBSTITUTE(_xlfn.FILTERXML("&lt;t&gt;&lt;s&gt;"&amp;SUBSTITUTE(Q36,",","&lt;/s&gt;&lt;s&gt;")&amp;"&lt;/s&gt;&lt;/t&gt;","//s"),"mm","")))/10))</f>
        <v>0.3</v>
      </c>
      <c r="S36" t="str">
        <f>IF(OR('Model output'!P35="",ISNUMBER(SEARCH("Not identified", 'Model output'!P35)),ISNUMBER(SEARCH("Absent",'Model output'!P35)),AND(ISNUMBER(SEARCH("No",'Model output'!P35)),NOT(ISNUMBER(SEARCH("diagnostic",'Model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negative</v>
      </c>
      <c r="X36" s="16" t="str">
        <f>IF('Model output'!S35="","",'Model output'!S35)</f>
        <v/>
      </c>
      <c r="Y36" t="str">
        <f>IF(OR('Model output'!S35="",ISNUMBER(SEARCH("Absent",'Model output'!S35)),ISNUMBER(SEARCH("Not identified",'Model output'!S35)),AND(ISNUMBER(SEARCH("No",'Model output'!S35)),NOT(ISNUMBER(SEARCH("carcinoma",'Model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Yes</v>
      </c>
      <c r="AB36" t="str">
        <f>IF(AA36&lt;&gt;"Yes","",IF(OR('Model output'!U35="",ISNUMBER(SEARCH("Not identified",'Model output'!U35))),"",'Model output'!U35))</f>
        <v>p.V600E, c.099T&gt;A</v>
      </c>
      <c r="AC36" s="1" t="str">
        <f>IF(OR('Model output'!V35="", 'Model output'!V35="No", AND(ISERROR(SEARCH("Positive",'Model output'!V35)), ISNUMBER(SEARCH("Negative",'Model output'!V35))), AND(ISNUMBER(SEARCH("Uninvolved",'Model output'!V35)),NOT(ISNUMBER(SEARCH("margins involved",'Model output'!V35)))), ISNUMBER(SEARCH("None",'Model output'!V35)), ISNUMBER(SEARCH("Free",'Model output'!V35)), ISNUMBER(SEARCH("1 mm",'Model output'!V35)), ISNUMBER(SEARCH("0.1 CM",'Model output'!V35)), ISNUMBER(SEARCH("less than 0.2 mm",'Model output'!V35)), ISNUMBER(SEARCH("less than 0.5 mm",'Model output'!V35)), ISNUMBER(SEARCH("less than 1.0 mm",'Model output'!V35)), ISNUMBER(SEARCH("noted very close",'Model output'!V35)), ISNUMBER(SEARCH("abut",'Model output'!V35)), ISNUMBER(SEARCH("not mentioned",'Model output'!V35)), ISNUMBER(SEARCH("Cannot be assessed",'Model output'!V35)), ISNUMBER(SEARCH("Not specified",'Model output'!V35)), ISNUMBER(SEARCH("Lymphocyte invasion - present",'Model output'!V35))), "negative", "positive")</f>
        <v>negative</v>
      </c>
      <c r="AE36" s="35" t="str" cm="1">
        <f t="array" aca="1" ref="AE36" ca="1">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cribriform",O36,1)),ISNUMBER(SEARCH("diffuse",O36,1)),ISNUMBER(SEARCH("columnar",O36,1)),ISNUMBER(SEARCH("solid",O36,1)),ISNUMBER(SEARCH("tall",N36,1)),ISNUMBER(SEARCH("hobnail",N36,1)),ISNUMBER(SEARCH("cribriform",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intermediate</v>
      </c>
      <c r="AF36" s="36" t="str">
        <f t="shared" si="3"/>
        <v>1a</v>
      </c>
      <c r="AG36" s="36" t="str">
        <f t="shared" si="4"/>
        <v>1a</v>
      </c>
      <c r="AH36" s="36" t="str">
        <f t="shared" si="11"/>
        <v>0</v>
      </c>
      <c r="AI36" s="42" t="str">
        <f t="shared" si="12"/>
        <v>I</v>
      </c>
      <c r="AJ36" s="39" t="s">
        <v>809</v>
      </c>
      <c r="AK36" s="41" t="s">
        <v>651</v>
      </c>
      <c r="AL36" s="41" t="s">
        <v>651</v>
      </c>
      <c r="AM36" s="41" t="s">
        <v>1123</v>
      </c>
      <c r="AN36" s="41" t="s">
        <v>68</v>
      </c>
      <c r="AO36" s="22">
        <f t="shared" ca="1" si="5"/>
        <v>1</v>
      </c>
      <c r="AP36" s="1">
        <f t="shared" si="6"/>
        <v>1</v>
      </c>
      <c r="AQ36" s="1">
        <f t="shared" si="7"/>
        <v>1</v>
      </c>
      <c r="AR36" s="1">
        <f t="shared" si="8"/>
        <v>1</v>
      </c>
      <c r="AS36" s="14">
        <f t="shared" si="9"/>
        <v>1</v>
      </c>
      <c r="AT36" s="1"/>
    </row>
    <row r="37" spans="1:46">
      <c r="A37" t="str">
        <f>'Model output'!A36</f>
        <v>TCGA-BJ-A45K</v>
      </c>
      <c r="B37" s="33">
        <v>33</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2</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
      </c>
      <c r="F37" t="str">
        <f t="shared" si="1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output'!G36)),AND(ISNUMBER(SEARCH("2",'Model output'!G36)),NOT(ISNUMBER(SEARCH("1 of 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output'!H36="","negative",IF(OR(ISNUMBER(SEARCH("lymph node",'Model output'!H36)),ISNUMBER(SEARCH("gland",'Model output'!H36)),ISNUMBER(SEARCH("lobe",'Model output'!H36)),ISNUMBER(SEARCH("isthmus",'Model output'!H36)),ISNUMBER(SEARCH("mediastinum",'Model output'!H36)),ISNUMBER(SEARCH("Not mentioned",'Model output'!H36)), ISNUMBER(SEARCH("Not applicable",'Model output'!H36)), ISNUMBER(SEARCH("paratracheal",'Model output'!H36)),ISNUMBER(SEARCH("fibroadipose tissue",'Model output'!H36)),ISNUMBER(SEARCH("thyroid node",'Model output'!H36)),ISNUMBER(SEARCH("skeletal muscle",'Model output'!H36)),ISNUMBER(SEARCH("Extranodal extension",'Model output'!H36)),ISNUMBER(SEARCH("right",'Model output'!H36)),ISNUMBER(SEARCH("left",'Model output'!H36)),ISNUMBER(SEARCH("Not specified",'Model output'!H36))),"negative","positive"))</f>
        <v>negative</v>
      </c>
      <c r="I37">
        <f>IF(OR('Model output'!I36="",'Model output'!I36="Not answered",'Model output'!I36="Not mentioned"),"",IF(ISNUMBER('Model output'!I36),'Model output'!I36,1))</f>
        <v>8</v>
      </c>
      <c r="J37">
        <f>IF(OR('Model output'!J36="",'Model output'!J36="Not answered",'Model output'!J36="Not mentioned"),"",IF(AND(ISNUMBER('Model output'!J36),'Model output'!J36&lt;=I37),'Model output'!J36,IF(AND(ISNUMBER('Model output'!J36), 'Model output'!J36&gt;=DATE(2024,1,1)), MIN(DAY('Model output'!J36), MONTH('Model output'!J36), YEAR('Model output'!J36)), IF(ISNUMBER(SEARCH("0/",'Model output'!J36)),0,IF(ISNUMBER(SEARCH("/",'Model output'!J36)), VALUE(LEFT('Model output'!J36, SEARCH("/",'Model output'!J36)-1)),1)))))</f>
        <v>0</v>
      </c>
      <c r="K37" t="str" cm="1">
        <f t="array" ref="K37">IF(COUNT(FIND({0,1,2,3,4,5,6,7,8,9},'Model output'!K36))&gt;0,'Model output'!K36,"")</f>
        <v/>
      </c>
      <c r="L37" s="25" t="str">
        <f t="shared" si="1"/>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 follicular variant, non-encapsulated</v>
      </c>
      <c r="O37" t="str">
        <f>IF('Model output'!M36="","",'Model output'!M36)</f>
        <v/>
      </c>
      <c r="P37" t="str">
        <f>IF('Model output'!N36="","",'Model output'!N36)</f>
        <v>2.3 cm</v>
      </c>
      <c r="Q37" t="str">
        <f t="shared" si="2"/>
        <v>2.3cm</v>
      </c>
      <c r="R37" cm="1">
        <f t="array" ref="R37">IF(Q37="","",IF(ISNUMBER(SEARCH("cm",Q37)),MAX(VALUE(SUBSTITUTE(_xlfn.FILTERXML("&lt;t&gt;&lt;s&gt;"&amp;SUBSTITUTE(Q37,",","&lt;/s&gt;&lt;s&gt;")&amp;"&lt;/s&gt;&lt;/t&gt;","//s"),"cm",""))),MAX(VALUE(SUBSTITUTE(_xlfn.FILTERXML("&lt;t&gt;&lt;s&gt;"&amp;SUBSTITUTE(Q37,",","&lt;/s&gt;&lt;s&gt;")&amp;"&lt;/s&gt;&lt;/t&gt;","//s"),"mm","")))/10))</f>
        <v>2.2999999999999998</v>
      </c>
      <c r="S37" t="str">
        <f>IF(OR('Model output'!P36="",ISNUMBER(SEARCH("Not identified", 'Model output'!P36)),ISNUMBER(SEARCH("Absent",'Model output'!P36)),AND(ISNUMBER(SEARCH("No",'Model output'!P36)),NOT(ISNUMBER(SEARCH("diagnostic",'Model output'!P36)))),ISNUMBER(SEARCH("Negative",'Model output'!P36))),"negative","positive")</f>
        <v>negative</v>
      </c>
      <c r="T37">
        <f>IF('Model output'!O36="","",'Model output'!O36)</f>
        <v>2</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negative</v>
      </c>
      <c r="X37" s="16" t="str">
        <f>IF('Model output'!S36="","",'Model output'!S36)</f>
        <v/>
      </c>
      <c r="Y37" t="str">
        <f>IF(OR('Model output'!S36="",ISNUMBER(SEARCH("Absent",'Model output'!S36)),ISNUMBER(SEARCH("Not identified",'Model output'!S36)),AND(ISNUMBER(SEARCH("No",'Model output'!S36)),NOT(ISNUMBER(SEARCH("carcinoma",'Model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1" t="str">
        <f>IF(OR('Model output'!V36="", 'Model output'!V36="No", AND(ISERROR(SEARCH("Positive",'Model output'!V36)), ISNUMBER(SEARCH("Negative",'Model output'!V36))), AND(ISNUMBER(SEARCH("Uninvolved",'Model output'!V36)),NOT(ISNUMBER(SEARCH("margins involved",'Model output'!V36)))), ISNUMBER(SEARCH("None",'Model output'!V36)), ISNUMBER(SEARCH("Free",'Model output'!V36)), ISNUMBER(SEARCH("1 mm",'Model output'!V36)), ISNUMBER(SEARCH("0.1 CM",'Model output'!V36)), ISNUMBER(SEARCH("less than 0.2 mm",'Model output'!V36)), ISNUMBER(SEARCH("less than 0.5 mm",'Model output'!V36)), ISNUMBER(SEARCH("less than 1.0 mm",'Model output'!V36)), ISNUMBER(SEARCH("noted very close",'Model output'!V36)), ISNUMBER(SEARCH("abut",'Model output'!V36)), ISNUMBER(SEARCH("not mentioned",'Model output'!V36)), ISNUMBER(SEARCH("Cannot be assessed",'Model output'!V36)), ISNUMBER(SEARCH("Not specified",'Model output'!V36)), ISNUMBER(SEARCH("Lymphocyte invasion - present",'Model output'!V36))), "negative", "positive")</f>
        <v>negative</v>
      </c>
      <c r="AE37" s="35" t="str" cm="1">
        <f t="array" aca="1" ref="AE37" ca="1">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cribriform",O37,1)),ISNUMBER(SEARCH("diffuse",O37,1)),ISNUMBER(SEARCH("columnar",O37,1)),ISNUMBER(SEARCH("solid",O37,1)),ISNUMBER(SEARCH("tall",N37,1)),ISNUMBER(SEARCH("hobnail",N37,1)),ISNUMBER(SEARCH("cribriform",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low</v>
      </c>
      <c r="AF37" s="36" t="str">
        <f t="shared" si="3"/>
        <v>2</v>
      </c>
      <c r="AG37" s="36" t="str">
        <f t="shared" si="4"/>
        <v>0</v>
      </c>
      <c r="AH37" s="36" t="str">
        <f t="shared" si="11"/>
        <v>0</v>
      </c>
      <c r="AI37" s="42" t="str">
        <f t="shared" si="12"/>
        <v>I</v>
      </c>
      <c r="AJ37" s="39" t="s">
        <v>807</v>
      </c>
      <c r="AK37" s="41" t="s">
        <v>1122</v>
      </c>
      <c r="AL37" s="41" t="s">
        <v>1120</v>
      </c>
      <c r="AM37" s="41" t="s">
        <v>1123</v>
      </c>
      <c r="AN37" s="41" t="s">
        <v>68</v>
      </c>
      <c r="AO37" s="22">
        <f t="shared" ca="1" si="5"/>
        <v>1</v>
      </c>
      <c r="AP37" s="1">
        <f t="shared" si="6"/>
        <v>1</v>
      </c>
      <c r="AQ37" s="1">
        <f t="shared" si="7"/>
        <v>1</v>
      </c>
      <c r="AR37" s="1">
        <f t="shared" si="8"/>
        <v>1</v>
      </c>
      <c r="AS37" s="14">
        <f t="shared" si="9"/>
        <v>1</v>
      </c>
      <c r="AT37" s="1"/>
    </row>
    <row r="38" spans="1:46">
      <c r="A38" t="str">
        <f>'Model output'!A37</f>
        <v>TCGA-BJ-A4O8</v>
      </c>
      <c r="B38" s="33">
        <v>47</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3</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1a</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10"/>
        <v>positive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output'!G37)),AND(ISNUMBER(SEARCH("2",'Model output'!G37)),NOT(ISNUMBER(SEARCH("1 of 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central</v>
      </c>
      <c r="H38" t="str">
        <f>IF('Model output'!H37="","negative",IF(OR(ISNUMBER(SEARCH("lymph node",'Model output'!H37)),ISNUMBER(SEARCH("gland",'Model output'!H37)),ISNUMBER(SEARCH("lobe",'Model output'!H37)),ISNUMBER(SEARCH("isthmus",'Model output'!H37)),ISNUMBER(SEARCH("mediastinum",'Model output'!H37)),ISNUMBER(SEARCH("Not mentioned",'Model output'!H37)), ISNUMBER(SEARCH("Not applicable",'Model output'!H37)), ISNUMBER(SEARCH("paratracheal",'Model output'!H37)),ISNUMBER(SEARCH("fibroadipose tissue",'Model output'!H37)),ISNUMBER(SEARCH("thyroid node",'Model output'!H37)),ISNUMBER(SEARCH("skeletal muscle",'Model output'!H37)),ISNUMBER(SEARCH("Extranodal extension",'Model output'!H37)),ISNUMBER(SEARCH("right",'Model output'!H37)),ISNUMBER(SEARCH("left",'Model output'!H37)),ISNUMBER(SEARCH("Not specified",'Model output'!H37))),"negative","positive"))</f>
        <v>negative</v>
      </c>
      <c r="I38">
        <f>IF(OR('Model output'!I37="",'Model output'!I37="Not answered",'Model output'!I37="Not mentioned"),"",IF(ISNUMBER('Model output'!I37),'Model output'!I37,1))</f>
        <v>14</v>
      </c>
      <c r="J38">
        <f>IF(OR('Model output'!J37="",'Model output'!J37="Not answered",'Model output'!J37="Not mentioned"),"",IF(AND(ISNUMBER('Model output'!J37),'Model output'!J37&lt;=I38),'Model output'!J37,IF(AND(ISNUMBER('Model output'!J37), 'Model output'!J37&gt;=DATE(2024,1,1)), MIN(DAY('Model output'!J37), MONTH('Model output'!J37), YEAR('Model output'!J37)), IF(ISNUMBER(SEARCH("0/",'Model output'!J37)),0,IF(ISNUMBER(SEARCH("/",'Model output'!J37)), VALUE(LEFT('Model output'!J37, SEARCH("/",'Model output'!J37)-1)),1)))))</f>
        <v>6</v>
      </c>
      <c r="K38" t="str" cm="1">
        <f t="array" ref="K38">IF(COUNT(FIND({0,1,2,3,4,5,6,7,8,9},'Model output'!K37))&gt;0,'Model output'!K37,"")</f>
        <v/>
      </c>
      <c r="L38" s="25" t="str">
        <f t="shared" si="1"/>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 carcinoma</v>
      </c>
      <c r="O38" t="str">
        <f>IF('Model output'!M37="","",'Model output'!M37)</f>
        <v>Conventional, Infiltrative</v>
      </c>
      <c r="P38" t="str">
        <f>IF('Model output'!N37="","",'Model output'!N37)</f>
        <v>1.5 cm</v>
      </c>
      <c r="Q38" t="str">
        <f t="shared" si="2"/>
        <v>1.5cm</v>
      </c>
      <c r="R38" cm="1">
        <f t="array" ref="R38">IF(Q38="","",IF(ISNUMBER(SEARCH("cm",Q38)),MAX(VALUE(SUBSTITUTE(_xlfn.FILTERXML("&lt;t&gt;&lt;s&gt;"&amp;SUBSTITUTE(Q38,",","&lt;/s&gt;&lt;s&gt;")&amp;"&lt;/s&gt;&lt;/t&gt;","//s"),"cm",""))),MAX(VALUE(SUBSTITUTE(_xlfn.FILTERXML("&lt;t&gt;&lt;s&gt;"&amp;SUBSTITUTE(Q38,",","&lt;/s&gt;&lt;s&gt;")&amp;"&lt;/s&gt;&lt;/t&gt;","//s"),"mm","")))/10))</f>
        <v>1.5</v>
      </c>
      <c r="S38" t="str">
        <f>IF(OR('Model output'!P37="",ISNUMBER(SEARCH("Not identified", 'Model output'!P37)),ISNUMBER(SEARCH("Absent",'Model output'!P37)),AND(ISNUMBER(SEARCH("No",'Model output'!P37)),NOT(ISNUMBER(SEARCH("diagnostic",'Model output'!P37)))),ISNUMBER(SEARCH("Negative",'Model output'!P37))),"negative","positive")</f>
        <v>negative</v>
      </c>
      <c r="T38">
        <f>IF('Model output'!O37="","",'Model output'!O37)</f>
        <v>2</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positive</v>
      </c>
      <c r="X38" s="16" t="str">
        <f>IF('Model output'!S37="","",'Model output'!S37)</f>
        <v>Not Identified</v>
      </c>
      <c r="Y38" t="str">
        <f>IF(OR('Model output'!S37="",ISNUMBER(SEARCH("Absent",'Model output'!S37)),ISNUMBER(SEARCH("Not identified",'Model output'!S37)),AND(ISNUMBER(SEARCH("No",'Model output'!S37)),NOT(ISNUMBER(SEARCH("carcinoma",'Model output'!S37)))),ISNUMBER(SEARCH("negative",'Model output'!S37))),"negative",IF(Z38="positive","gETE", "positive"))</f>
        <v>negative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Yes</v>
      </c>
      <c r="AB38" t="str">
        <f>IF(AA38&lt;&gt;"Yes","",IF(OR('Model output'!U37="",ISNUMBER(SEARCH("Not identified",'Model output'!U37))),"",'Model output'!U37))</f>
        <v>BRAF p.V600E</v>
      </c>
      <c r="AC38" s="1" t="str">
        <f>IF(OR('Model output'!V37="", 'Model output'!V37="No", AND(ISERROR(SEARCH("Positive",'Model output'!V37)), ISNUMBER(SEARCH("Negative",'Model output'!V37))), AND(ISNUMBER(SEARCH("Uninvolved",'Model output'!V37)),NOT(ISNUMBER(SEARCH("margins involved",'Model output'!V37)))), ISNUMBER(SEARCH("None",'Model output'!V37)), ISNUMBER(SEARCH("Free",'Model output'!V37)), ISNUMBER(SEARCH("1 mm",'Model output'!V37)), ISNUMBER(SEARCH("0.1 CM",'Model output'!V37)), ISNUMBER(SEARCH("less than 0.2 mm",'Model output'!V37)), ISNUMBER(SEARCH("less than 0.5 mm",'Model output'!V37)), ISNUMBER(SEARCH("less than 1.0 mm",'Model output'!V37)), ISNUMBER(SEARCH("noted very close",'Model output'!V37)), ISNUMBER(SEARCH("abut",'Model output'!V37)), ISNUMBER(SEARCH("not mentioned",'Model output'!V37)), ISNUMBER(SEARCH("Cannot be assessed",'Model output'!V37)), ISNUMBER(SEARCH("Not specified",'Model output'!V37)), ISNUMBER(SEARCH("Lymphocyte invasion - present",'Model output'!V37))), "negative", "positive")</f>
        <v>negative</v>
      </c>
      <c r="AE38" s="35"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cribriform",O38,1)),ISNUMBER(SEARCH("diffuse",O38,1)),ISNUMBER(SEARCH("columnar",O38,1)),ISNUMBER(SEARCH("solid",O38,1)),ISNUMBER(SEARCH("tall",N38,1)),ISNUMBER(SEARCH("hobnail",N38,1)),ISNUMBER(SEARCH("cribriform",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intermediate</v>
      </c>
      <c r="AF38" s="36" t="str">
        <f t="shared" si="3"/>
        <v>1b</v>
      </c>
      <c r="AG38" s="36" t="str">
        <f t="shared" si="4"/>
        <v>1a</v>
      </c>
      <c r="AH38" s="36" t="str">
        <f t="shared" si="11"/>
        <v>0</v>
      </c>
      <c r="AI38" s="42" t="str">
        <f t="shared" si="12"/>
        <v>I</v>
      </c>
      <c r="AJ38" s="39" t="s">
        <v>809</v>
      </c>
      <c r="AK38" s="41" t="s">
        <v>1119</v>
      </c>
      <c r="AL38" s="41" t="s">
        <v>651</v>
      </c>
      <c r="AM38" s="41" t="s">
        <v>1123</v>
      </c>
      <c r="AN38" s="41" t="s">
        <v>68</v>
      </c>
      <c r="AO38" s="22">
        <f t="shared" ca="1" si="5"/>
        <v>1</v>
      </c>
      <c r="AP38" s="1">
        <f t="shared" si="6"/>
        <v>1</v>
      </c>
      <c r="AQ38" s="1">
        <f t="shared" si="7"/>
        <v>1</v>
      </c>
      <c r="AR38" s="1">
        <f t="shared" si="8"/>
        <v>1</v>
      </c>
      <c r="AS38" s="14">
        <f t="shared" si="9"/>
        <v>1</v>
      </c>
      <c r="AT38" s="1"/>
    </row>
    <row r="39" spans="1:46">
      <c r="A39" t="str">
        <f>'Model output'!A38</f>
        <v>TCGA-BJ-A4O9</v>
      </c>
      <c r="B39" s="33">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2</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
      </c>
      <c r="F39" t="str">
        <f t="shared" si="1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output'!G38)),AND(ISNUMBER(SEARCH("2",'Model output'!G38)),NOT(ISNUMBER(SEARCH("1 of 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output'!H38="","negative",IF(OR(ISNUMBER(SEARCH("lymph node",'Model output'!H38)),ISNUMBER(SEARCH("gland",'Model output'!H38)),ISNUMBER(SEARCH("lobe",'Model output'!H38)),ISNUMBER(SEARCH("isthmus",'Model output'!H38)),ISNUMBER(SEARCH("mediastinum",'Model output'!H38)),ISNUMBER(SEARCH("Not mentioned",'Model output'!H38)), ISNUMBER(SEARCH("Not applicable",'Model output'!H38)), ISNUMBER(SEARCH("paratracheal",'Model output'!H38)),ISNUMBER(SEARCH("fibroadipose tissue",'Model output'!H38)),ISNUMBER(SEARCH("thyroid node",'Model output'!H38)),ISNUMBER(SEARCH("skeletal muscle",'Model output'!H38)),ISNUMBER(SEARCH("Extranodal extension",'Model output'!H38)),ISNUMBER(SEARCH("right",'Model output'!H38)),ISNUMBER(SEARCH("left",'Model output'!H38)),ISNUMBER(SEARCH("Not specified",'Model output'!H38))),"negative","positive"))</f>
        <v>negative</v>
      </c>
      <c r="I39">
        <f>IF(OR('Model output'!I38="",'Model output'!I38="Not answered",'Model output'!I38="Not mentioned"),"",IF(ISNUMBER('Model output'!I38),'Model output'!I38,1))</f>
        <v>8</v>
      </c>
      <c r="J39">
        <f>IF(OR('Model output'!J38="",'Model output'!J38="Not answered",'Model output'!J38="Not mentioned"),"",IF(AND(ISNUMBER('Model output'!J38),'Model output'!J38&lt;=I39),'Model output'!J38,IF(AND(ISNUMBER('Model output'!J38), 'Model output'!J38&gt;=DATE(2024,1,1)), MIN(DAY('Model output'!J38), MONTH('Model output'!J38), YEAR('Model output'!J38)), IF(ISNUMBER(SEARCH("0/",'Model output'!J38)),0,IF(ISNUMBER(SEARCH("/",'Model output'!J38)), VALUE(LEFT('Model output'!J38, SEARCH("/",'Model output'!J38)-1)),1)))))</f>
        <v>0</v>
      </c>
      <c r="K39" t="str" cm="1">
        <f t="array" ref="K39">IF(COUNT(FIND({0,1,2,3,4,5,6,7,8,9},'Model output'!K38))&gt;0,'Model output'!K38,"")</f>
        <v/>
      </c>
      <c r="L39" s="25" t="str">
        <f t="shared" si="1"/>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 encapsulated follicular variant</v>
      </c>
      <c r="O39" t="str">
        <f>IF('Model output'!M38="","",'Model output'!M38)</f>
        <v/>
      </c>
      <c r="P39" t="str">
        <f>IF('Model output'!N38="","",'Model output'!N38)</f>
        <v>3.8 cm</v>
      </c>
      <c r="Q39" t="str">
        <f t="shared" si="2"/>
        <v>3.8cm</v>
      </c>
      <c r="R39" cm="1">
        <f t="array" ref="R39">IF(Q39="","",IF(ISNUMBER(SEARCH("cm",Q39)),MAX(VALUE(SUBSTITUTE(_xlfn.FILTERXML("&lt;t&gt;&lt;s&gt;"&amp;SUBSTITUTE(Q39,",","&lt;/s&gt;&lt;s&gt;")&amp;"&lt;/s&gt;&lt;/t&gt;","//s"),"cm",""))),MAX(VALUE(SUBSTITUTE(_xlfn.FILTERXML("&lt;t&gt;&lt;s&gt;"&amp;SUBSTITUTE(Q39,",","&lt;/s&gt;&lt;s&gt;")&amp;"&lt;/s&gt;&lt;/t&gt;","//s"),"mm","")))/10))</f>
        <v>3.8</v>
      </c>
      <c r="S39" t="str">
        <f>IF(OR('Model output'!P38="",ISNUMBER(SEARCH("Not identified", 'Model output'!P38)),ISNUMBER(SEARCH("Absent",'Model output'!P38)),AND(ISNUMBER(SEARCH("No",'Model output'!P38)),NOT(ISNUMBER(SEARCH("diagnostic",'Model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16" t="str">
        <f>IF('Model output'!S38="","",'Model output'!S38)</f>
        <v>Not Identified</v>
      </c>
      <c r="Y39" t="str">
        <f>IF(OR('Model output'!S38="",ISNUMBER(SEARCH("Absent",'Model output'!S38)),ISNUMBER(SEARCH("Not identified",'Model output'!S38)),AND(ISNUMBER(SEARCH("No",'Model output'!S38)),NOT(ISNUMBER(SEARCH("carcinoma",'Model output'!S38)))),ISNUMBER(SEARCH("negative",'Model output'!S38))),"negative",IF(Z39="positive","gETE", "positive"))</f>
        <v>negative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Yes</v>
      </c>
      <c r="AB39" t="str">
        <f>IF(AA39&lt;&gt;"Yes","",IF(OR('Model output'!U38="",ISNUMBER(SEARCH("Not identified",'Model output'!U38))),"",'Model output'!U38))</f>
        <v>BRAF (p.V600E, C,1799T&gt;A)</v>
      </c>
      <c r="AC39" s="1" t="str">
        <f>IF(OR('Model output'!V38="", 'Model output'!V38="No", AND(ISERROR(SEARCH("Positive",'Model output'!V38)), ISNUMBER(SEARCH("Negative",'Model output'!V38))), AND(ISNUMBER(SEARCH("Uninvolved",'Model output'!V38)),NOT(ISNUMBER(SEARCH("margins involved",'Model output'!V38)))), ISNUMBER(SEARCH("None",'Model output'!V38)), ISNUMBER(SEARCH("Free",'Model output'!V38)), ISNUMBER(SEARCH("1 mm",'Model output'!V38)), ISNUMBER(SEARCH("0.1 CM",'Model output'!V38)), ISNUMBER(SEARCH("less than 0.2 mm",'Model output'!V38)), ISNUMBER(SEARCH("less than 0.5 mm",'Model output'!V38)), ISNUMBER(SEARCH("less than 1.0 mm",'Model output'!V38)), ISNUMBER(SEARCH("noted very close",'Model output'!V38)), ISNUMBER(SEARCH("abut",'Model output'!V38)), ISNUMBER(SEARCH("not mentioned",'Model output'!V38)), ISNUMBER(SEARCH("Cannot be assessed",'Model output'!V38)), ISNUMBER(SEARCH("Not specified",'Model output'!V38)), ISNUMBER(SEARCH("Lymphocyte invasion - present",'Model output'!V38))), "negative", "positive")</f>
        <v>negative</v>
      </c>
      <c r="AE39" s="35"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cribriform",O39,1)),ISNUMBER(SEARCH("diffuse",O39,1)),ISNUMBER(SEARCH("columnar",O39,1)),ISNUMBER(SEARCH("solid",O39,1)),ISNUMBER(SEARCH("tall",N39,1)),ISNUMBER(SEARCH("hobnail",N39,1)),ISNUMBER(SEARCH("cribriform",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low</v>
      </c>
      <c r="AF39" s="36" t="str">
        <f t="shared" si="3"/>
        <v>2</v>
      </c>
      <c r="AG39" s="36" t="str">
        <f t="shared" si="4"/>
        <v>0</v>
      </c>
      <c r="AH39" s="36" t="str">
        <f t="shared" si="11"/>
        <v>0</v>
      </c>
      <c r="AI39" s="42" t="str">
        <f t="shared" si="12"/>
        <v>I</v>
      </c>
      <c r="AJ39" s="39" t="s">
        <v>807</v>
      </c>
      <c r="AK39" s="41" t="s">
        <v>1122</v>
      </c>
      <c r="AL39" s="41" t="s">
        <v>1120</v>
      </c>
      <c r="AM39" s="41" t="s">
        <v>1123</v>
      </c>
      <c r="AN39" s="41" t="s">
        <v>68</v>
      </c>
      <c r="AO39" s="22">
        <f t="shared" ca="1" si="5"/>
        <v>1</v>
      </c>
      <c r="AP39" s="1">
        <f t="shared" si="6"/>
        <v>1</v>
      </c>
      <c r="AQ39" s="1">
        <f t="shared" si="7"/>
        <v>1</v>
      </c>
      <c r="AR39" s="1">
        <f t="shared" si="8"/>
        <v>1</v>
      </c>
      <c r="AS39" s="14">
        <f t="shared" si="9"/>
        <v>1</v>
      </c>
      <c r="AT39" s="1"/>
    </row>
    <row r="40" spans="1:46">
      <c r="A40" t="str">
        <f>'Model output'!A39</f>
        <v>TCGA-DE-A0Y2</v>
      </c>
      <c r="B40" s="33">
        <v>30</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1a</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x</v>
      </c>
      <c r="F40" t="str">
        <f t="shared" si="10"/>
        <v>positive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output'!G39)),AND(ISNUMBER(SEARCH("2",'Model output'!G39)),NOT(ISNUMBER(SEARCH("1 of 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lateral</v>
      </c>
      <c r="H40" t="str">
        <f>IF('Model output'!H39="","negative",IF(OR(ISNUMBER(SEARCH("lymph node",'Model output'!H39)),ISNUMBER(SEARCH("gland",'Model output'!H39)),ISNUMBER(SEARCH("lobe",'Model output'!H39)),ISNUMBER(SEARCH("isthmus",'Model output'!H39)),ISNUMBER(SEARCH("mediastinum",'Model output'!H39)),ISNUMBER(SEARCH("Not mentioned",'Model output'!H39)), ISNUMBER(SEARCH("Not applicable",'Model output'!H39)), ISNUMBER(SEARCH("paratracheal",'Model output'!H39)),ISNUMBER(SEARCH("fibroadipose tissue",'Model output'!H39)),ISNUMBER(SEARCH("thyroid node",'Model output'!H39)),ISNUMBER(SEARCH("skeletal muscle",'Model output'!H39)),ISNUMBER(SEARCH("Extranodal extension",'Model output'!H39)),ISNUMBER(SEARCH("right",'Model output'!H39)),ISNUMBER(SEARCH("left",'Model output'!H39)),ISNUMBER(SEARCH("Not specified",'Model output'!H39))),"negative","positive"))</f>
        <v>negative</v>
      </c>
      <c r="I40">
        <f>IF(OR('Model output'!I39="",'Model output'!I39="Not answered",'Model output'!I39="Not mentioned"),"",IF(ISNUMBER('Model output'!I39),'Model output'!I39,1))</f>
        <v>10</v>
      </c>
      <c r="J40">
        <f>IF(OR('Model output'!J39="",'Model output'!J39="Not answered",'Model output'!J39="Not mentioned"),"",IF(AND(ISNUMBER('Model output'!J39),'Model output'!J39&lt;=I40),'Model output'!J39,IF(AND(ISNUMBER('Model output'!J39), 'Model output'!J39&gt;=DATE(2024,1,1)), MIN(DAY('Model output'!J39), MONTH('Model output'!J39), YEAR('Model output'!J39)), IF(ISNUMBER(SEARCH("0/",'Model output'!J39)),0,IF(ISNUMBER(SEARCH("/",'Model output'!J39)), VALUE(LEFT('Model output'!J39, SEARCH("/",'Model output'!J39)-1)),1)))))</f>
        <v>5</v>
      </c>
      <c r="K40" t="str" cm="1">
        <f t="array" ref="K40">IF(COUNT(FIND({0,1,2,3,4,5,6,7,8,9},'Model output'!K39))&gt;0,'Model output'!K39,"")</f>
        <v>5 mm</v>
      </c>
      <c r="L40" s="25" t="str">
        <f t="shared" si="1"/>
        <v>5mm</v>
      </c>
      <c r="M40" cm="1">
        <f t="array" ref="M40">IF(L40="","",IF(ISNUMBER(SEARCH("cm",L40)),MAX(VALUE(SUBSTITUTE(_xlfn.FILTERXML("&lt;t&gt;&lt;s&gt;"&amp;SUBSTITUTE(L40,",","&lt;/s&gt;&lt;s&gt;")&amp;"&lt;/s&gt;&lt;/t&gt;","//s"),"cm",""))),MAX(VALUE(SUBSTITUTE(_xlfn.FILTERXML("&lt;t&gt;&lt;s&gt;"&amp;SUBSTITUTE(L40,",","&lt;/s&gt;&lt;s&gt;")&amp;"&lt;/s&gt;&lt;/t&gt;","//s"),"mm","")))/10))</f>
        <v>0.5</v>
      </c>
      <c r="N40" t="str">
        <f>IF('Model output'!L39="","",'Model output'!L39)</f>
        <v>papillary thyroid carcinoma</v>
      </c>
      <c r="O40" t="str">
        <f>IF('Model output'!M39="","",'Model output'!M39)</f>
        <v/>
      </c>
      <c r="P40" t="str">
        <f>IF('Model output'!N39="","",'Model output'!N39)</f>
        <v>2.4 x 2.2 x 1.3 cm</v>
      </c>
      <c r="Q40" t="str">
        <f t="shared" si="2"/>
        <v>2.4,2.2,1.3cm</v>
      </c>
      <c r="R40" cm="1">
        <f t="array" ref="R40">IF(Q40="","",IF(ISNUMBER(SEARCH("cm",Q40)),MAX(VALUE(SUBSTITUTE(_xlfn.FILTERXML("&lt;t&gt;&lt;s&gt;"&amp;SUBSTITUTE(Q40,",","&lt;/s&gt;&lt;s&gt;")&amp;"&lt;/s&gt;&lt;/t&gt;","//s"),"cm",""))),MAX(VALUE(SUBSTITUTE(_xlfn.FILTERXML("&lt;t&gt;&lt;s&gt;"&amp;SUBSTITUTE(Q40,",","&lt;/s&gt;&lt;s&gt;")&amp;"&lt;/s&gt;&lt;/t&gt;","//s"),"mm","")))/10))</f>
        <v>2.4</v>
      </c>
      <c r="S40" t="str">
        <f>IF(OR('Model output'!P39="",ISNUMBER(SEARCH("Not identified", 'Model output'!P39)),ISNUMBER(SEARCH("Absent",'Model output'!P39)),AND(ISNUMBER(SEARCH("No",'Model output'!P39)),NOT(ISNUMBER(SEARCH("diagnostic",'Model output'!P39)))),ISNUMBER(SEARCH("Negative",'Model output'!P39))),"negative","positive")</f>
        <v>negative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16" t="str">
        <f>IF('Model output'!S39="","",'Model output'!S39)</f>
        <v/>
      </c>
      <c r="Y40" t="str">
        <f>IF(OR('Model output'!S39="",ISNUMBER(SEARCH("Absent",'Model output'!S39)),ISNUMBER(SEARCH("Not identified",'Model output'!S39)),AND(ISNUMBER(SEARCH("No",'Model output'!S39)),NOT(ISNUMBER(SEARCH("carcinoma",'Model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No</v>
      </c>
      <c r="AB40" t="str">
        <f>IF(AA40&lt;&gt;"Yes","",IF(OR('Model output'!U39="",ISNUMBER(SEARCH("Not identified",'Model output'!U39))),"",'Model output'!U39))</f>
        <v/>
      </c>
      <c r="AC40" s="1" t="str">
        <f>IF(OR('Model output'!V39="", 'Model output'!V39="No", AND(ISERROR(SEARCH("Positive",'Model output'!V39)), ISNUMBER(SEARCH("Negative",'Model output'!V39))), AND(ISNUMBER(SEARCH("Uninvolved",'Model output'!V39)),NOT(ISNUMBER(SEARCH("margins involved",'Model output'!V39)))), ISNUMBER(SEARCH("None",'Model output'!V39)), ISNUMBER(SEARCH("Free",'Model output'!V39)), ISNUMBER(SEARCH("1 mm",'Model output'!V39)), ISNUMBER(SEARCH("0.1 CM",'Model output'!V39)), ISNUMBER(SEARCH("less than 0.2 mm",'Model output'!V39)), ISNUMBER(SEARCH("less than 0.5 mm",'Model output'!V39)), ISNUMBER(SEARCH("less than 1.0 mm",'Model output'!V39)), ISNUMBER(SEARCH("noted very close",'Model output'!V39)), ISNUMBER(SEARCH("abut",'Model output'!V39)), ISNUMBER(SEARCH("not mentioned",'Model output'!V39)), ISNUMBER(SEARCH("Cannot be assessed",'Model output'!V39)), ISNUMBER(SEARCH("Not specified",'Model output'!V39)), ISNUMBER(SEARCH("Lymphocyte invasion - present",'Model output'!V39))), "negative", "positive")</f>
        <v>negative</v>
      </c>
      <c r="AE40" s="35"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cribriform",O40,1)),ISNUMBER(SEARCH("diffuse",O40,1)),ISNUMBER(SEARCH("columnar",O40,1)),ISNUMBER(SEARCH("solid",O40,1)),ISNUMBER(SEARCH("tall",N40,1)),ISNUMBER(SEARCH("hobnail",N40,1)),ISNUMBER(SEARCH("cribriform",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36" t="str">
        <f t="shared" si="3"/>
        <v>2</v>
      </c>
      <c r="AG40" s="36" t="str">
        <f t="shared" si="4"/>
        <v>1b</v>
      </c>
      <c r="AH40" s="36" t="str">
        <f t="shared" si="11"/>
        <v>0</v>
      </c>
      <c r="AI40" s="42" t="str">
        <f t="shared" si="12"/>
        <v>I</v>
      </c>
      <c r="AJ40" s="39" t="s">
        <v>809</v>
      </c>
      <c r="AK40" s="41" t="s">
        <v>1122</v>
      </c>
      <c r="AL40" s="41" t="s">
        <v>651</v>
      </c>
      <c r="AM40" s="41" t="s">
        <v>1123</v>
      </c>
      <c r="AN40" s="41" t="s">
        <v>68</v>
      </c>
      <c r="AO40" s="22">
        <f t="shared" ca="1" si="5"/>
        <v>1</v>
      </c>
      <c r="AP40" s="1">
        <f t="shared" si="6"/>
        <v>1</v>
      </c>
      <c r="AQ40" s="1">
        <f t="shared" si="7"/>
        <v>0</v>
      </c>
      <c r="AR40" s="1">
        <f t="shared" si="8"/>
        <v>1</v>
      </c>
      <c r="AS40" s="14">
        <f t="shared" si="9"/>
        <v>1</v>
      </c>
      <c r="AT40" s="1"/>
    </row>
    <row r="41" spans="1:46">
      <c r="A41" t="str">
        <f>'Model output'!A40</f>
        <v>TCGA-DE-A2OL</v>
      </c>
      <c r="B41" s="33">
        <v>44</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x</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10"/>
        <v>negative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output'!G40)),AND(ISNUMBER(SEARCH("2",'Model output'!G40)),NOT(ISNUMBER(SEARCH("1 of 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
      </c>
      <c r="H41" t="str">
        <f>IF('Model output'!H40="","negative",IF(OR(ISNUMBER(SEARCH("lymph node",'Model output'!H40)),ISNUMBER(SEARCH("gland",'Model output'!H40)),ISNUMBER(SEARCH("lobe",'Model output'!H40)),ISNUMBER(SEARCH("isthmus",'Model output'!H40)),ISNUMBER(SEARCH("mediastinum",'Model output'!H40)),ISNUMBER(SEARCH("Not mentioned",'Model output'!H40)), ISNUMBER(SEARCH("Not applicable",'Model output'!H40)), ISNUMBER(SEARCH("paratracheal",'Model output'!H40)),ISNUMBER(SEARCH("fibroadipose tissue",'Model output'!H40)),ISNUMBER(SEARCH("thyroid node",'Model output'!H40)),ISNUMBER(SEARCH("skeletal muscle",'Model output'!H40)),ISNUMBER(SEARCH("Extranodal extension",'Model output'!H40)),ISNUMBER(SEARCH("right",'Model output'!H40)),ISNUMBER(SEARCH("left",'Model output'!H40)),ISNUMBER(SEARCH("Not specified",'Model output'!H40))),"negative","positive"))</f>
        <v>negative</v>
      </c>
      <c r="I41">
        <f>IF(OR('Model output'!I40="",'Model output'!I40="Not answered",'Model output'!I40="Not mentioned"),"",IF(ISNUMBER('Model output'!I40),'Model output'!I40,1))</f>
        <v>1</v>
      </c>
      <c r="J41">
        <f>IF(OR('Model output'!J40="",'Model output'!J40="Not answered",'Model output'!J40="Not mentioned"),"",IF(AND(ISNUMBER('Model output'!J40),'Model output'!J40&lt;=I41),'Model output'!J40,IF(AND(ISNUMBER('Model output'!J40), 'Model output'!J40&gt;=DATE(2024,1,1)), MIN(DAY('Model output'!J40), MONTH('Model output'!J40), YEAR('Model output'!J40)), IF(ISNUMBER(SEARCH("0/",'Model output'!J40)),0,IF(ISNUMBER(SEARCH("/",'Model output'!J40)), VALUE(LEFT('Model output'!J40, SEARCH("/",'Model output'!J40)-1)),1)))))</f>
        <v>0</v>
      </c>
      <c r="K41" t="str" cm="1">
        <f t="array" ref="K41">IF(COUNT(FIND({0,1,2,3,4,5,6,7,8,9},'Model output'!K40))&gt;0,'Model output'!K40,"")</f>
        <v/>
      </c>
      <c r="L41" s="25" t="str">
        <f t="shared" si="1"/>
        <v/>
      </c>
      <c r="M41" t="str" cm="1">
        <f t="array" ref="M41">IF(L41="","",IF(ISNUMBER(SEARCH("cm",L41)),MAX(VALUE(SUBSTITUTE(_xlfn.FILTERXML("&lt;t&gt;&lt;s&gt;"&amp;SUBSTITUTE(L41,",","&lt;/s&gt;&lt;s&gt;")&amp;"&lt;/s&gt;&lt;/t&gt;","//s"),"cm",""))),MAX(VALUE(SUBSTITUTE(_xlfn.FILTERXML("&lt;t&gt;&lt;s&gt;"&amp;SUBSTITUTE(L41,",","&lt;/s&gt;&lt;s&gt;")&amp;"&lt;/s&gt;&lt;/t&gt;","//s"),"mm","")))/10))</f>
        <v/>
      </c>
      <c r="N41" t="str">
        <f>IF('Model output'!L40="","",'Model output'!L40)</f>
        <v>papillary thyroid carcinoma</v>
      </c>
      <c r="O41" t="str">
        <f>IF('Model output'!M40="","",'Model output'!M40)</f>
        <v>follicular variant, encapsulated</v>
      </c>
      <c r="P41" t="str">
        <f>IF('Model output'!N40="","",'Model output'!N40)</f>
        <v>2.9 cm</v>
      </c>
      <c r="Q41" t="str">
        <f t="shared" si="2"/>
        <v>2.9cm</v>
      </c>
      <c r="R41" cm="1">
        <f t="array" ref="R41">IF(Q41="","",IF(ISNUMBER(SEARCH("cm",Q41)),MAX(VALUE(SUBSTITUTE(_xlfn.FILTERXML("&lt;t&gt;&lt;s&gt;"&amp;SUBSTITUTE(Q41,",","&lt;/s&gt;&lt;s&gt;")&amp;"&lt;/s&gt;&lt;/t&gt;","//s"),"cm",""))),MAX(VALUE(SUBSTITUTE(_xlfn.FILTERXML("&lt;t&gt;&lt;s&gt;"&amp;SUBSTITUTE(Q41,",","&lt;/s&gt;&lt;s&gt;")&amp;"&lt;/s&gt;&lt;/t&gt;","//s"),"mm","")))/10))</f>
        <v>2.9</v>
      </c>
      <c r="S41" t="str">
        <f>IF(OR('Model output'!P40="",ISNUMBER(SEARCH("Not identified", 'Model output'!P40)),ISNUMBER(SEARCH("Absent",'Model output'!P40)),AND(ISNUMBER(SEARCH("No",'Model output'!P40)),NOT(ISNUMBER(SEARCH("diagnostic",'Model output'!P40)))),ISNUMBER(SEARCH("Negative",'Model output'!P40))),"negative","positive")</f>
        <v>negative</v>
      </c>
      <c r="T41">
        <f>IF('Model output'!O40="","",'Model output'!O40)</f>
        <v>1</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16" t="str">
        <f>IF('Model output'!S40="","",'Model output'!S40)</f>
        <v>negative</v>
      </c>
      <c r="Y41" t="str">
        <f>IF(OR('Model output'!S40="",ISNUMBER(SEARCH("Absent",'Model output'!S40)),ISNUMBER(SEARCH("Not identified",'Model output'!S40)),AND(ISNUMBER(SEARCH("No",'Model output'!S40)),NOT(ISNUMBER(SEARCH("carcinoma",'Model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Yes</v>
      </c>
      <c r="AB41" t="str">
        <f>IF(AA41&lt;&gt;"Yes","",IF(OR('Model output'!U40="",ISNUMBER(SEARCH("Not identified",'Model output'!U40))),"",'Model output'!U40))</f>
        <v/>
      </c>
      <c r="AC41" s="1" t="str">
        <f>IF(OR('Model output'!V40="", 'Model output'!V40="No", AND(ISERROR(SEARCH("Positive",'Model output'!V40)), ISNUMBER(SEARCH("Negative",'Model output'!V40))), AND(ISNUMBER(SEARCH("Uninvolved",'Model output'!V40)),NOT(ISNUMBER(SEARCH("margins involved",'Model output'!V40)))), ISNUMBER(SEARCH("None",'Model output'!V40)), ISNUMBER(SEARCH("Free",'Model output'!V40)), ISNUMBER(SEARCH("1 mm",'Model output'!V40)), ISNUMBER(SEARCH("0.1 CM",'Model output'!V40)), ISNUMBER(SEARCH("less than 0.2 mm",'Model output'!V40)), ISNUMBER(SEARCH("less than 0.5 mm",'Model output'!V40)), ISNUMBER(SEARCH("less than 1.0 mm",'Model output'!V40)), ISNUMBER(SEARCH("noted very close",'Model output'!V40)), ISNUMBER(SEARCH("abut",'Model output'!V40)), ISNUMBER(SEARCH("not mentioned",'Model output'!V40)), ISNUMBER(SEARCH("Cannot be assessed",'Model output'!V40)), ISNUMBER(SEARCH("Not specified",'Model output'!V40)), ISNUMBER(SEARCH("Lymphocyte invasion - present",'Model output'!V40))), "negative", "positive")</f>
        <v>negative</v>
      </c>
      <c r="AE41" s="35"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cribriform",O41,1)),ISNUMBER(SEARCH("diffuse",O41,1)),ISNUMBER(SEARCH("columnar",O41,1)),ISNUMBER(SEARCH("solid",O41,1)),ISNUMBER(SEARCH("tall",N41,1)),ISNUMBER(SEARCH("hobnail",N41,1)),ISNUMBER(SEARCH("cribriform",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low</v>
      </c>
      <c r="AF41" s="36" t="str">
        <f t="shared" si="3"/>
        <v>2</v>
      </c>
      <c r="AG41" s="36" t="str">
        <f t="shared" si="4"/>
        <v>0</v>
      </c>
      <c r="AH41" s="36" t="str">
        <f t="shared" si="11"/>
        <v>0</v>
      </c>
      <c r="AI41" s="42" t="str">
        <f t="shared" si="12"/>
        <v>I</v>
      </c>
      <c r="AJ41" s="39" t="s">
        <v>807</v>
      </c>
      <c r="AK41" s="41" t="s">
        <v>1122</v>
      </c>
      <c r="AL41" s="41" t="s">
        <v>1123</v>
      </c>
      <c r="AM41" s="41" t="s">
        <v>1123</v>
      </c>
      <c r="AN41" s="41" t="s">
        <v>68</v>
      </c>
      <c r="AO41" s="22">
        <f t="shared" ca="1" si="5"/>
        <v>1</v>
      </c>
      <c r="AP41" s="1">
        <f t="shared" si="6"/>
        <v>1</v>
      </c>
      <c r="AQ41" s="1">
        <f t="shared" si="7"/>
        <v>1</v>
      </c>
      <c r="AR41" s="1">
        <f t="shared" si="8"/>
        <v>1</v>
      </c>
      <c r="AS41" s="14">
        <f t="shared" si="9"/>
        <v>1</v>
      </c>
      <c r="AT41" s="1"/>
    </row>
    <row r="42" spans="1:46">
      <c r="A42" t="str">
        <f>'Model output'!A41</f>
        <v>TCGA-DE-A3KN</v>
      </c>
      <c r="B42" s="33">
        <v>49</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3</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1b</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10"/>
        <v>positive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output'!G41)),AND(ISNUMBER(SEARCH("2",'Model output'!G41)),NOT(ISNUMBER(SEARCH("1 of 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central</v>
      </c>
      <c r="H42" t="str">
        <f>IF('Model output'!H41="","negative",IF(OR(ISNUMBER(SEARCH("lymph node",'Model output'!H41)),ISNUMBER(SEARCH("gland",'Model output'!H41)),ISNUMBER(SEARCH("lobe",'Model output'!H41)),ISNUMBER(SEARCH("isthmus",'Model output'!H41)),ISNUMBER(SEARCH("mediastinum",'Model output'!H41)),ISNUMBER(SEARCH("Not mentioned",'Model output'!H41)), ISNUMBER(SEARCH("Not applicable",'Model output'!H41)), ISNUMBER(SEARCH("paratracheal",'Model output'!H41)),ISNUMBER(SEARCH("fibroadipose tissue",'Model output'!H41)),ISNUMBER(SEARCH("thyroid node",'Model output'!H41)),ISNUMBER(SEARCH("skeletal muscle",'Model output'!H41)),ISNUMBER(SEARCH("Extranodal extension",'Model output'!H41)),ISNUMBER(SEARCH("right",'Model output'!H41)),ISNUMBER(SEARCH("left",'Model output'!H41)),ISNUMBER(SEARCH("Not specified",'Model output'!H41))),"negative","positive"))</f>
        <v>negative</v>
      </c>
      <c r="I42">
        <f>IF(OR('Model output'!I41="",'Model output'!I41="Not answered",'Model output'!I41="Not mentioned"),"",IF(ISNUMBER('Model output'!I41),'Model output'!I41,1))</f>
        <v>9</v>
      </c>
      <c r="J42">
        <f>IF(OR('Model output'!J41="",'Model output'!J41="Not answered",'Model output'!J41="Not mentioned"),"",IF(AND(ISNUMBER('Model output'!J41),'Model output'!J41&lt;=I42),'Model output'!J41,IF(AND(ISNUMBER('Model output'!J41), 'Model output'!J41&gt;=DATE(2024,1,1)), MIN(DAY('Model output'!J41), MONTH('Model output'!J41), YEAR('Model output'!J41)), IF(ISNUMBER(SEARCH("0/",'Model output'!J41)),0,IF(ISNUMBER(SEARCH("/",'Model output'!J41)), VALUE(LEFT('Model output'!J41, SEARCH("/",'Model output'!J41)-1)),1)))))</f>
        <v>5</v>
      </c>
      <c r="K42" t="str" cm="1">
        <f t="array" ref="K42">IF(COUNT(FIND({0,1,2,3,4,5,6,7,8,9},'Model output'!K41))&gt;0,'Model output'!K41,"")</f>
        <v>0.6 cm</v>
      </c>
      <c r="L42" s="25" t="str">
        <f t="shared" si="1"/>
        <v>0.6cm</v>
      </c>
      <c r="M42" cm="1">
        <f t="array" ref="M42">IF(L42="","",IF(ISNUMBER(SEARCH("cm",L42)),MAX(VALUE(SUBSTITUTE(_xlfn.FILTERXML("&lt;t&gt;&lt;s&gt;"&amp;SUBSTITUTE(L42,",","&lt;/s&gt;&lt;s&gt;")&amp;"&lt;/s&gt;&lt;/t&gt;","//s"),"cm",""))),MAX(VALUE(SUBSTITUTE(_xlfn.FILTERXML("&lt;t&gt;&lt;s&gt;"&amp;SUBSTITUTE(L42,",","&lt;/s&gt;&lt;s&gt;")&amp;"&lt;/s&gt;&lt;/t&gt;","//s"),"mm","")))/10))</f>
        <v>0.6</v>
      </c>
      <c r="N42" t="str">
        <f>IF('Model output'!L41="","",'Model output'!L41)</f>
        <v>papillary carcinoma of thyroid</v>
      </c>
      <c r="O42" t="str">
        <f>IF('Model output'!M41="","",'Model output'!M41)</f>
        <v>mixed follicular and papillary variants</v>
      </c>
      <c r="P42" t="str">
        <f>IF('Model output'!N41="","",'Model output'!N41)</f>
        <v>4.5 cm x 2.5 cm x 2.0 cm</v>
      </c>
      <c r="Q42" t="str">
        <f t="shared" si="2"/>
        <v>4.5cm,2.5cm,2.0cm</v>
      </c>
      <c r="R42" cm="1">
        <f t="array" ref="R42">IF(Q42="","",IF(ISNUMBER(SEARCH("cm",Q42)),MAX(VALUE(SUBSTITUTE(_xlfn.FILTERXML("&lt;t&gt;&lt;s&gt;"&amp;SUBSTITUTE(Q42,",","&lt;/s&gt;&lt;s&gt;")&amp;"&lt;/s&gt;&lt;/t&gt;","//s"),"cm",""))),MAX(VALUE(SUBSTITUTE(_xlfn.FILTERXML("&lt;t&gt;&lt;s&gt;"&amp;SUBSTITUTE(Q42,",","&lt;/s&gt;&lt;s&gt;")&amp;"&lt;/s&gt;&lt;/t&gt;","//s"),"mm","")))/10))</f>
        <v>4.5</v>
      </c>
      <c r="S42" t="str">
        <f>IF(OR('Model output'!P41="",ISNUMBER(SEARCH("Not identified", 'Model output'!P41)),ISNUMBER(SEARCH("Absent",'Model output'!P41)),AND(ISNUMBER(SEARCH("No",'Model output'!P41)),NOT(ISNUMBER(SEARCH("diagnostic",'Model output'!P41)))),ISNUMBER(SEARCH("Negative",'Model output'!P41))),"negative","positive")</f>
        <v>negative</v>
      </c>
      <c r="T42">
        <f>IF('Model output'!O41="","",'Model output'!O41)</f>
        <v>1</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16" t="str">
        <f>IF('Model output'!S41="","",'Model output'!S41)</f>
        <v>focal extension into perithyroidal soft tissues (C4)</v>
      </c>
      <c r="Y42" t="str">
        <f>IF(OR('Model output'!S41="",ISNUMBER(SEARCH("Absent",'Model output'!S41)),ISNUMBER(SEARCH("Not identified",'Model output'!S41)),AND(ISNUMBER(SEARCH("No",'Model output'!S41)),NOT(ISNUMBER(SEARCH("carcinoma",'Model output'!S41)))),ISNUMBER(SEARCH("negative",'Model output'!S41))),"negative",IF(Z42="positive","gETE", "positive"))</f>
        <v>positive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1" t="str">
        <f>IF(OR('Model output'!V41="", 'Model output'!V41="No", AND(ISERROR(SEARCH("Positive",'Model output'!V41)), ISNUMBER(SEARCH("Negative",'Model output'!V41))), AND(ISNUMBER(SEARCH("Uninvolved",'Model output'!V41)),NOT(ISNUMBER(SEARCH("margins involved",'Model output'!V41)))), ISNUMBER(SEARCH("None",'Model output'!V41)), ISNUMBER(SEARCH("Free",'Model output'!V41)), ISNUMBER(SEARCH("1 mm",'Model output'!V41)), ISNUMBER(SEARCH("0.1 CM",'Model output'!V41)), ISNUMBER(SEARCH("less than 0.2 mm",'Model output'!V41)), ISNUMBER(SEARCH("less than 0.5 mm",'Model output'!V41)), ISNUMBER(SEARCH("less than 1.0 mm",'Model output'!V41)), ISNUMBER(SEARCH("noted very close",'Model output'!V41)), ISNUMBER(SEARCH("abut",'Model output'!V41)), ISNUMBER(SEARCH("not mentioned",'Model output'!V41)), ISNUMBER(SEARCH("Cannot be assessed",'Model output'!V41)), ISNUMBER(SEARCH("Not specified",'Model output'!V41)), ISNUMBER(SEARCH("Lymphocyte invasion - present",'Model output'!V41))), "negative", "positive")</f>
        <v>negative</v>
      </c>
      <c r="AE42" s="35"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cribriform",O42,1)),ISNUMBER(SEARCH("diffuse",O42,1)),ISNUMBER(SEARCH("columnar",O42,1)),ISNUMBER(SEARCH("solid",O42,1)),ISNUMBER(SEARCH("tall",N42,1)),ISNUMBER(SEARCH("hobnail",N42,1)),ISNUMBER(SEARCH("cribriform",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intermediate</v>
      </c>
      <c r="AF42" s="36" t="str">
        <f t="shared" si="3"/>
        <v>3a</v>
      </c>
      <c r="AG42" s="36" t="str">
        <f t="shared" si="4"/>
        <v>1a</v>
      </c>
      <c r="AH42" s="36" t="str">
        <f t="shared" si="11"/>
        <v>0</v>
      </c>
      <c r="AI42" s="42" t="str">
        <f t="shared" si="12"/>
        <v>I</v>
      </c>
      <c r="AJ42" s="39" t="s">
        <v>809</v>
      </c>
      <c r="AK42" s="41" t="s">
        <v>1124</v>
      </c>
      <c r="AL42" s="41" t="s">
        <v>651</v>
      </c>
      <c r="AM42" s="41" t="s">
        <v>1123</v>
      </c>
      <c r="AN42" s="41" t="s">
        <v>68</v>
      </c>
      <c r="AO42" s="22">
        <f t="shared" ca="1" si="5"/>
        <v>1</v>
      </c>
      <c r="AP42" s="1">
        <f t="shared" si="6"/>
        <v>1</v>
      </c>
      <c r="AQ42" s="1">
        <f t="shared" si="7"/>
        <v>1</v>
      </c>
      <c r="AR42" s="1">
        <f t="shared" si="8"/>
        <v>1</v>
      </c>
      <c r="AS42" s="14">
        <f t="shared" si="9"/>
        <v>1</v>
      </c>
      <c r="AT42" s="1"/>
    </row>
    <row r="43" spans="1:46">
      <c r="A43" t="str">
        <f>'Model output'!A42</f>
        <v>TCGA-DE-A4M9</v>
      </c>
      <c r="B43" s="33">
        <v>28</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2</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x</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X</v>
      </c>
      <c r="F43" t="str">
        <f t="shared" si="10"/>
        <v>negative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output'!G42)),AND(ISNUMBER(SEARCH("2",'Model output'!G42)),NOT(ISNUMBER(SEARCH("1 of 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
      </c>
      <c r="H43" t="str">
        <f>IF('Model output'!H42="","negative",IF(OR(ISNUMBER(SEARCH("lymph node",'Model output'!H42)),ISNUMBER(SEARCH("gland",'Model output'!H42)),ISNUMBER(SEARCH("lobe",'Model output'!H42)),ISNUMBER(SEARCH("isthmus",'Model output'!H42)),ISNUMBER(SEARCH("mediastinum",'Model output'!H42)),ISNUMBER(SEARCH("Not mentioned",'Model output'!H42)), ISNUMBER(SEARCH("Not applicable",'Model output'!H42)), ISNUMBER(SEARCH("paratracheal",'Model output'!H42)),ISNUMBER(SEARCH("fibroadipose tissue",'Model output'!H42)),ISNUMBER(SEARCH("thyroid node",'Model output'!H42)),ISNUMBER(SEARCH("skeletal muscle",'Model output'!H42)),ISNUMBER(SEARCH("Extranodal extension",'Model output'!H42)),ISNUMBER(SEARCH("right",'Model output'!H42)),ISNUMBER(SEARCH("left",'Model output'!H42)),ISNUMBER(SEARCH("Not specified",'Model output'!H42))),"negative","positive"))</f>
        <v>negative</v>
      </c>
      <c r="I43">
        <f>IF(OR('Model output'!I42="",'Model output'!I42="Not answered",'Model output'!I42="Not mentioned"),"",IF(ISNUMBER('Model output'!I42),'Model output'!I42,1))</f>
        <v>0</v>
      </c>
      <c r="J43">
        <f>IF(OR('Model output'!J42="",'Model output'!J42="Not answered",'Model output'!J42="Not mentioned"),"",IF(AND(ISNUMBER('Model output'!J42),'Model output'!J42&lt;=I43),'Model output'!J42,IF(AND(ISNUMBER('Model output'!J42), 'Model output'!J42&gt;=DATE(2024,1,1)), MIN(DAY('Model output'!J42), MONTH('Model output'!J42), YEAR('Model output'!J42)), IF(ISNUMBER(SEARCH("0/",'Model output'!J42)),0,IF(ISNUMBER(SEARCH("/",'Model output'!J42)), VALUE(LEFT('Model output'!J42, SEARCH("/",'Model output'!J42)-1)),1)))))</f>
        <v>0</v>
      </c>
      <c r="K43" t="str" cm="1">
        <f t="array" ref="K43">IF(COUNT(FIND({0,1,2,3,4,5,6,7,8,9},'Model output'!K42))&gt;0,'Model output'!K42,"")</f>
        <v/>
      </c>
      <c r="L43" s="25" t="str">
        <f t="shared" si="1"/>
        <v/>
      </c>
      <c r="M43" t="str" cm="1">
        <f t="array" ref="M43">IF(L43="","",IF(ISNUMBER(SEARCH("cm",L43)),MAX(VALUE(SUBSTITUTE(_xlfn.FILTERXML("&lt;t&gt;&lt;s&gt;"&amp;SUBSTITUTE(L43,",","&lt;/s&gt;&lt;s&gt;")&amp;"&lt;/s&gt;&lt;/t&gt;","//s"),"cm",""))),MAX(VALUE(SUBSTITUTE(_xlfn.FILTERXML("&lt;t&gt;&lt;s&gt;"&amp;SUBSTITUTE(L43,",","&lt;/s&gt;&lt;s&gt;")&amp;"&lt;/s&gt;&lt;/t&gt;","//s"),"mm","")))/10))</f>
        <v/>
      </c>
      <c r="N43" t="str">
        <f>IF('Model output'!L42="","",'Model output'!L42)</f>
        <v>Papillary thyroid carcinoma</v>
      </c>
      <c r="O43" t="str">
        <f>IF('Model output'!M42="","",'Model output'!M42)</f>
        <v>follicular and solid types</v>
      </c>
      <c r="P43" t="str">
        <f>IF('Model output'!N42="","",'Model output'!N42)</f>
        <v>3.0 cm</v>
      </c>
      <c r="Q43" t="str">
        <f t="shared" si="2"/>
        <v>3.0cm</v>
      </c>
      <c r="R43" cm="1">
        <f t="array" ref="R43">IF(Q43="","",IF(ISNUMBER(SEARCH("cm",Q43)),MAX(VALUE(SUBSTITUTE(_xlfn.FILTERXML("&lt;t&gt;&lt;s&gt;"&amp;SUBSTITUTE(Q43,",","&lt;/s&gt;&lt;s&gt;")&amp;"&lt;/s&gt;&lt;/t&gt;","//s"),"cm",""))),MAX(VALUE(SUBSTITUTE(_xlfn.FILTERXML("&lt;t&gt;&lt;s&gt;"&amp;SUBSTITUTE(Q43,",","&lt;/s&gt;&lt;s&gt;")&amp;"&lt;/s&gt;&lt;/t&gt;","//s"),"mm","")))/10))</f>
        <v>3</v>
      </c>
      <c r="S43" t="str">
        <f>IF(OR('Model output'!P42="",ISNUMBER(SEARCH("Not identified", 'Model output'!P42)),ISNUMBER(SEARCH("Absent",'Model output'!P42)),AND(ISNUMBER(SEARCH("No",'Model output'!P42)),NOT(ISNUMBER(SEARCH("diagnostic",'Model output'!P42)))),ISNUMBER(SEARCH("Negative",'Model output'!P42))),"negative","positive")</f>
        <v>positive</v>
      </c>
      <c r="T43">
        <f>IF('Model output'!O42="","",'Model output'!O42)</f>
        <v>1</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A6, 12, 18</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positive</v>
      </c>
      <c r="X43" s="16" t="str">
        <f>IF('Model output'!S42="","",'Model output'!S42)</f>
        <v>Not identified</v>
      </c>
      <c r="Y43" t="str">
        <f>IF(OR('Model output'!S42="",ISNUMBER(SEARCH("Absent",'Model output'!S42)),ISNUMBER(SEARCH("Not identified",'Model output'!S42)),AND(ISNUMBER(SEARCH("No",'Model output'!S42)),NOT(ISNUMBER(SEARCH("carcinoma",'Model output'!S42)))),ISNUMBER(SEARCH("negative",'Model output'!S42))),"negative",IF(Z43="positive","gETE", "positive"))</f>
        <v>negative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Yes</v>
      </c>
      <c r="AB43" t="str">
        <f>IF(AA43&lt;&gt;"Yes","",IF(OR('Model output'!U42="",ISNUMBER(SEARCH("Not identified",'Model output'!U42))),"",'Model output'!U42))</f>
        <v/>
      </c>
      <c r="AC43" s="1" t="str">
        <f>IF(OR('Model output'!V42="", 'Model output'!V42="No", AND(ISERROR(SEARCH("Positive",'Model output'!V42)), ISNUMBER(SEARCH("Negative",'Model output'!V42))), AND(ISNUMBER(SEARCH("Uninvolved",'Model output'!V42)),NOT(ISNUMBER(SEARCH("margins involved",'Model output'!V42)))), ISNUMBER(SEARCH("None",'Model output'!V42)), ISNUMBER(SEARCH("Free",'Model output'!V42)), ISNUMBER(SEARCH("1 mm",'Model output'!V42)), ISNUMBER(SEARCH("0.1 CM",'Model output'!V42)), ISNUMBER(SEARCH("less than 0.2 mm",'Model output'!V42)), ISNUMBER(SEARCH("less than 0.5 mm",'Model output'!V42)), ISNUMBER(SEARCH("less than 1.0 mm",'Model output'!V42)), ISNUMBER(SEARCH("noted very close",'Model output'!V42)), ISNUMBER(SEARCH("abut",'Model output'!V42)), ISNUMBER(SEARCH("not mentioned",'Model output'!V42)), ISNUMBER(SEARCH("Cannot be assessed",'Model output'!V42)), ISNUMBER(SEARCH("Not specified",'Model output'!V42)), ISNUMBER(SEARCH("Lymphocyte invasion - present",'Model output'!V42))), "negative", "positive")</f>
        <v>positive</v>
      </c>
      <c r="AE43" s="35"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cribriform",O43,1)),ISNUMBER(SEARCH("diffuse",O43,1)),ISNUMBER(SEARCH("columnar",O43,1)),ISNUMBER(SEARCH("solid",O43,1)),ISNUMBER(SEARCH("tall",N43,1)),ISNUMBER(SEARCH("hobnail",N43,1)),ISNUMBER(SEARCH("cribriform",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36" t="str">
        <f t="shared" si="3"/>
        <v>2</v>
      </c>
      <c r="AG43" s="36" t="str">
        <f t="shared" si="4"/>
        <v>0</v>
      </c>
      <c r="AH43" s="36" t="str">
        <f t="shared" si="11"/>
        <v>0</v>
      </c>
      <c r="AI43" s="42" t="str">
        <f t="shared" si="12"/>
        <v>I</v>
      </c>
      <c r="AJ43" s="39" t="s">
        <v>805</v>
      </c>
      <c r="AK43" s="41" t="s">
        <v>1122</v>
      </c>
      <c r="AL43" s="41" t="s">
        <v>1123</v>
      </c>
      <c r="AM43" s="41" t="s">
        <v>1123</v>
      </c>
      <c r="AN43" s="41" t="s">
        <v>68</v>
      </c>
      <c r="AO43" s="22">
        <f t="shared" si="5"/>
        <v>1</v>
      </c>
      <c r="AP43" s="1">
        <f t="shared" si="6"/>
        <v>1</v>
      </c>
      <c r="AQ43" s="1">
        <f t="shared" si="7"/>
        <v>1</v>
      </c>
      <c r="AR43" s="1">
        <f t="shared" si="8"/>
        <v>1</v>
      </c>
      <c r="AS43" s="14">
        <f t="shared" si="9"/>
        <v>1</v>
      </c>
      <c r="AT43" s="1"/>
    </row>
    <row r="44" spans="1:46">
      <c r="A44" t="str">
        <f>'Model output'!A43</f>
        <v>TCGA-DE-A4MA</v>
      </c>
      <c r="B44" s="33">
        <v>52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3</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X</v>
      </c>
      <c r="F44" t="str">
        <f t="shared" si="1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output'!G43)),AND(ISNUMBER(SEARCH("2",'Model output'!G43)),NOT(ISNUMBER(SEARCH("1 of 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
      </c>
      <c r="H44" t="str">
        <f>IF('Model output'!H43="","negative",IF(OR(ISNUMBER(SEARCH("lymph node",'Model output'!H43)),ISNUMBER(SEARCH("gland",'Model output'!H43)),ISNUMBER(SEARCH("lobe",'Model output'!H43)),ISNUMBER(SEARCH("isthmus",'Model output'!H43)),ISNUMBER(SEARCH("mediastinum",'Model output'!H43)),ISNUMBER(SEARCH("Not mentioned",'Model output'!H43)), ISNUMBER(SEARCH("Not applicable",'Model output'!H43)), ISNUMBER(SEARCH("paratracheal",'Model output'!H43)),ISNUMBER(SEARCH("fibroadipose tissue",'Model output'!H43)),ISNUMBER(SEARCH("thyroid node",'Model output'!H43)),ISNUMBER(SEARCH("skeletal muscle",'Model output'!H43)),ISNUMBER(SEARCH("Extranodal extension",'Model output'!H43)),ISNUMBER(SEARCH("right",'Model output'!H43)),ISNUMBER(SEARCH("left",'Model output'!H43)),ISNUMBER(SEARCH("Not specified",'Model output'!H43))),"negative","positive"))</f>
        <v>negative</v>
      </c>
      <c r="I44">
        <f>IF(OR('Model output'!I43="",'Model output'!I43="Not answered",'Model output'!I43="Not mentioned"),"",IF(ISNUMBER('Model output'!I43),'Model output'!I43,1))</f>
        <v>8</v>
      </c>
      <c r="J44">
        <f>IF(OR('Model output'!J43="",'Model output'!J43="Not answered",'Model output'!J43="Not mentioned"),"",IF(AND(ISNUMBER('Model output'!J43),'Model output'!J43&lt;=I44),'Model output'!J43,IF(AND(ISNUMBER('Model output'!J43), 'Model output'!J43&gt;=DATE(2024,1,1)), MIN(DAY('Model output'!J43), MONTH('Model output'!J43), YEAR('Model output'!J43)), IF(ISNUMBER(SEARCH("0/",'Model output'!J43)),0,IF(ISNUMBER(SEARCH("/",'Model output'!J43)), VALUE(LEFT('Model output'!J43, SEARCH("/",'Model output'!J43)-1)),1)))))</f>
        <v>7</v>
      </c>
      <c r="K44" t="str" cm="1">
        <f t="array" ref="K44">IF(COUNT(FIND({0,1,2,3,4,5,6,7,8,9},'Model output'!K43))&gt;0,'Model output'!K43,"")</f>
        <v>0.5 cm</v>
      </c>
      <c r="L44" s="25" t="str">
        <f t="shared" si="1"/>
        <v>0.5cm</v>
      </c>
      <c r="M44" cm="1">
        <f t="array" ref="M44">IF(L44="","",IF(ISNUMBER(SEARCH("cm",L44)),MAX(VALUE(SUBSTITUTE(_xlfn.FILTERXML("&lt;t&gt;&lt;s&gt;"&amp;SUBSTITUTE(L44,",","&lt;/s&gt;&lt;s&gt;")&amp;"&lt;/s&gt;&lt;/t&gt;","//s"),"cm",""))),MAX(VALUE(SUBSTITUTE(_xlfn.FILTERXML("&lt;t&gt;&lt;s&gt;"&amp;SUBSTITUTE(L44,",","&lt;/s&gt;&lt;s&gt;")&amp;"&lt;/s&gt;&lt;/t&gt;","//s"),"mm","")))/10))</f>
        <v>0.5</v>
      </c>
      <c r="N44" t="str">
        <f>IF('Model output'!L43="","",'Model output'!L43)</f>
        <v>Papillary thyroid carcinoma, usual type, with focal oncocytic cytoplasmic features</v>
      </c>
      <c r="O44" t="str">
        <f>IF('Model output'!M43="","",'Model output'!M43)</f>
        <v/>
      </c>
      <c r="P44" t="str">
        <f>IF('Model output'!N43="","",'Model output'!N43)</f>
        <v>4.2 cm</v>
      </c>
      <c r="Q44" t="str">
        <f t="shared" si="2"/>
        <v>4.2cm</v>
      </c>
      <c r="R44" cm="1">
        <f t="array" ref="R44">IF(Q44="","",IF(ISNUMBER(SEARCH("cm",Q44)),MAX(VALUE(SUBSTITUTE(_xlfn.FILTERXML("&lt;t&gt;&lt;s&gt;"&amp;SUBSTITUTE(Q44,",","&lt;/s&gt;&lt;s&gt;")&amp;"&lt;/s&gt;&lt;/t&gt;","//s"),"cm",""))),MAX(VALUE(SUBSTITUTE(_xlfn.FILTERXML("&lt;t&gt;&lt;s&gt;"&amp;SUBSTITUTE(Q44,",","&lt;/s&gt;&lt;s&gt;")&amp;"&lt;/s&gt;&lt;/t&gt;","//s"),"mm","")))/10))</f>
        <v>4.2</v>
      </c>
      <c r="S44" t="str">
        <f>IF(OR('Model output'!P43="",ISNUMBER(SEARCH("Not identified", 'Model output'!P43)),ISNUMBER(SEARCH("Absent",'Model output'!P43)),AND(ISNUMBER(SEARCH("No",'Model output'!P43)),NOT(ISNUMBER(SEARCH("diagnostic",'Model output'!P43)))),ISNUMBER(SEARCH("Negative",'Model output'!P43))),"negative","positive")</f>
        <v>positive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s="16" t="str">
        <f>IF('Model output'!S43="","",'Model output'!S43)</f>
        <v>Focus suspicious for extra thyroidal involvement of adipose tissue</v>
      </c>
      <c r="Y44" t="str">
        <f>IF(OR('Model output'!S43="",ISNUMBER(SEARCH("Absent",'Model output'!S43)),ISNUMBER(SEARCH("Not identified",'Model output'!S43)),AND(ISNUMBER(SEARCH("No",'Model output'!S43)),NOT(ISNUMBER(SEARCH("carcinoma",'Model output'!S43)))),ISNUMBER(SEARCH("negative",'Model output'!S43))),"negative",IF(Z44="positive","gETE", "positive"))</f>
        <v>positive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1" t="str">
        <f>IF(OR('Model output'!V43="", 'Model output'!V43="No", AND(ISERROR(SEARCH("Positive",'Model output'!V43)), ISNUMBER(SEARCH("Negative",'Model output'!V43))), AND(ISNUMBER(SEARCH("Uninvolved",'Model output'!V43)),NOT(ISNUMBER(SEARCH("margins involved",'Model output'!V43)))), ISNUMBER(SEARCH("None",'Model output'!V43)), ISNUMBER(SEARCH("Free",'Model output'!V43)), ISNUMBER(SEARCH("1 mm",'Model output'!V43)), ISNUMBER(SEARCH("0.1 CM",'Model output'!V43)), ISNUMBER(SEARCH("less than 0.2 mm",'Model output'!V43)), ISNUMBER(SEARCH("less than 0.5 mm",'Model output'!V43)), ISNUMBER(SEARCH("less than 1.0 mm",'Model output'!V43)), ISNUMBER(SEARCH("noted very close",'Model output'!V43)), ISNUMBER(SEARCH("abut",'Model output'!V43)), ISNUMBER(SEARCH("not mentioned",'Model output'!V43)), ISNUMBER(SEARCH("Cannot be assessed",'Model output'!V43)), ISNUMBER(SEARCH("Not specified",'Model output'!V43)), ISNUMBER(SEARCH("Lymphocyte invasion - present",'Model output'!V43))), "negative", "positive")</f>
        <v>negative</v>
      </c>
      <c r="AE44" s="35" t="str" cm="1">
        <f t="array" aca="1" ref="AE44" ca="1">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cribriform",O44,1)),ISNUMBER(SEARCH("diffuse",O44,1)),ISNUMBER(SEARCH("columnar",O44,1)),ISNUMBER(SEARCH("solid",O44,1)),ISNUMBER(SEARCH("tall",N44,1)),ISNUMBER(SEARCH("hobnail",N44,1)),ISNUMBER(SEARCH("cribriform",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intermediate</v>
      </c>
      <c r="AF44" s="36" t="str">
        <f t="shared" si="3"/>
        <v>3a</v>
      </c>
      <c r="AG44" s="36" t="str">
        <f t="shared" si="4"/>
        <v>1a</v>
      </c>
      <c r="AH44" s="36" t="str">
        <f t="shared" si="11"/>
        <v>0</v>
      </c>
      <c r="AI44" s="42" t="str">
        <f t="shared" si="12"/>
        <v>I</v>
      </c>
      <c r="AJ44" s="39" t="s">
        <v>809</v>
      </c>
      <c r="AK44" s="41" t="s">
        <v>1124</v>
      </c>
      <c r="AL44" s="41" t="s">
        <v>651</v>
      </c>
      <c r="AM44" s="41" t="s">
        <v>1123</v>
      </c>
      <c r="AN44" s="41" t="s">
        <v>68</v>
      </c>
      <c r="AO44" s="22">
        <f t="shared" ca="1" si="5"/>
        <v>1</v>
      </c>
      <c r="AP44" s="1">
        <f t="shared" si="6"/>
        <v>1</v>
      </c>
      <c r="AQ44" s="1">
        <f t="shared" si="7"/>
        <v>1</v>
      </c>
      <c r="AR44" s="1">
        <f t="shared" si="8"/>
        <v>1</v>
      </c>
      <c r="AS44" s="14">
        <f t="shared" si="9"/>
        <v>1</v>
      </c>
      <c r="AT44" s="1"/>
    </row>
    <row r="45" spans="1:46">
      <c r="A45" t="str">
        <f>'Model output'!A44</f>
        <v>TCGA-DE-A4MC</v>
      </c>
      <c r="B45" s="33">
        <v>43</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3</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1b</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X</v>
      </c>
      <c r="F45" t="str">
        <f t="shared" si="10"/>
        <v>positive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output'!G44)),AND(ISNUMBER(SEARCH("2",'Model output'!G44)),NOT(ISNUMBER(SEARCH("1 of 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lateral</v>
      </c>
      <c r="H45" t="str">
        <f>IF('Model output'!H44="","negative",IF(OR(ISNUMBER(SEARCH("lymph node",'Model output'!H44)),ISNUMBER(SEARCH("gland",'Model output'!H44)),ISNUMBER(SEARCH("lobe",'Model output'!H44)),ISNUMBER(SEARCH("isthmus",'Model output'!H44)),ISNUMBER(SEARCH("mediastinum",'Model output'!H44)),ISNUMBER(SEARCH("Not mentioned",'Model output'!H44)), ISNUMBER(SEARCH("Not applicable",'Model output'!H44)), ISNUMBER(SEARCH("paratracheal",'Model output'!H44)),ISNUMBER(SEARCH("fibroadipose tissue",'Model output'!H44)),ISNUMBER(SEARCH("thyroid node",'Model output'!H44)),ISNUMBER(SEARCH("skeletal muscle",'Model output'!H44)),ISNUMBER(SEARCH("Extranodal extension",'Model output'!H44)),ISNUMBER(SEARCH("right",'Model output'!H44)),ISNUMBER(SEARCH("left",'Model output'!H44)),ISNUMBER(SEARCH("Not specified",'Model output'!H44))),"negative","positive"))</f>
        <v>negative</v>
      </c>
      <c r="I45">
        <f>IF(OR('Model output'!I44="",'Model output'!I44="Not answered",'Model output'!I44="Not mentioned"),"",IF(ISNUMBER('Model output'!I44),'Model output'!I44,1))</f>
        <v>1</v>
      </c>
      <c r="J45">
        <f>IF(OR('Model output'!J44="",'Model output'!J44="Not answered",'Model output'!J44="Not mentioned"),"",IF(AND(ISNUMBER('Model output'!J44),'Model output'!J44&lt;=I45),'Model output'!J44,IF(AND(ISNUMBER('Model output'!J44), 'Model output'!J44&gt;=DATE(2024,1,1)), MIN(DAY('Model output'!J44), MONTH('Model output'!J44), YEAR('Model output'!J44)), IF(ISNUMBER(SEARCH("0/",'Model output'!J44)),0,IF(ISNUMBER(SEARCH("/",'Model output'!J44)), VALUE(LEFT('Model output'!J44, SEARCH("/",'Model output'!J44)-1)),1)))))</f>
        <v>1</v>
      </c>
      <c r="K45" t="str" cm="1">
        <f t="array" ref="K45">IF(COUNT(FIND({0,1,2,3,4,5,6,7,8,9},'Model output'!K44))&gt;0,'Model output'!K44,"")</f>
        <v>7mm</v>
      </c>
      <c r="L45" s="25" t="str">
        <f t="shared" si="1"/>
        <v>7mm</v>
      </c>
      <c r="M45" cm="1">
        <f t="array" ref="M45">IF(L45="","",IF(ISNUMBER(SEARCH("cm",L45)),MAX(VALUE(SUBSTITUTE(_xlfn.FILTERXML("&lt;t&gt;&lt;s&gt;"&amp;SUBSTITUTE(L45,",","&lt;/s&gt;&lt;s&gt;")&amp;"&lt;/s&gt;&lt;/t&gt;","//s"),"cm",""))),MAX(VALUE(SUBSTITUTE(_xlfn.FILTERXML("&lt;t&gt;&lt;s&gt;"&amp;SUBSTITUTE(L45,",","&lt;/s&gt;&lt;s&gt;")&amp;"&lt;/s&gt;&lt;/t&gt;","//s"),"mm","")))/10))</f>
        <v>0.7</v>
      </c>
      <c r="N45" t="str">
        <f>IF('Model output'!L44="","",'Model output'!L44)</f>
        <v>papillary</v>
      </c>
      <c r="O45" t="str">
        <f>IF('Model output'!M44="","",'Model output'!M44)</f>
        <v>Not specified in the provided text</v>
      </c>
      <c r="P45" t="str">
        <f>IF('Model output'!N44="","",'Model output'!N44)</f>
        <v>2.8 x 1.9 x 1.7 cm</v>
      </c>
      <c r="Q45" t="str">
        <f t="shared" si="2"/>
        <v>2.8,1.9,1.7cm</v>
      </c>
      <c r="R45" cm="1">
        <f t="array" ref="R45">IF(Q45="","",IF(ISNUMBER(SEARCH("cm",Q45)),MAX(VALUE(SUBSTITUTE(_xlfn.FILTERXML("&lt;t&gt;&lt;s&gt;"&amp;SUBSTITUTE(Q45,",","&lt;/s&gt;&lt;s&gt;")&amp;"&lt;/s&gt;&lt;/t&gt;","//s"),"cm",""))),MAX(VALUE(SUBSTITUTE(_xlfn.FILTERXML("&lt;t&gt;&lt;s&gt;"&amp;SUBSTITUTE(Q45,",","&lt;/s&gt;&lt;s&gt;")&amp;"&lt;/s&gt;&lt;/t&gt;","//s"),"mm","")))/10))</f>
        <v>2.8</v>
      </c>
      <c r="S45" t="str">
        <f>IF(OR('Model output'!P44="",ISNUMBER(SEARCH("Not identified", 'Model output'!P44)),ISNUMBER(SEARCH("Absent",'Model output'!P44)),AND(ISNUMBER(SEARCH("No",'Model output'!P44)),NOT(ISNUMBER(SEARCH("diagnostic",'Model output'!P44)))),ISNUMBER(SEARCH("Negative",'Model output'!P44))),"negative","positive")</f>
        <v>negative</v>
      </c>
      <c r="T45">
        <f>IF('Model output'!O44="","",'Model output'!O44)</f>
        <v>1</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Not specified in the provided text</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16" t="str">
        <f>IF('Model output'!S44="","",'Model output'!S44)</f>
        <v>present (A1, A3)</v>
      </c>
      <c r="Y45" t="str">
        <f>IF(OR('Model output'!S44="",ISNUMBER(SEARCH("Absent",'Model output'!S44)),ISNUMBER(SEARCH("Not identified",'Model output'!S44)),AND(ISNUMBER(SEARCH("No",'Model output'!S44)),NOT(ISNUMBER(SEARCH("carcinoma",'Model output'!S44)))),ISNUMBER(SEARCH("negative",'Model output'!S44))),"negative",IF(Z45="positive","gETE", "positive"))</f>
        <v>positive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Yes</v>
      </c>
      <c r="AB45" t="str">
        <f>IF(AA45&lt;&gt;"Yes","",IF(OR('Model output'!U44="",ISNUMBER(SEARCH("Not identified",'Model output'!U44))),"",'Model output'!U44))</f>
        <v>Not specified in the provided text</v>
      </c>
      <c r="AC45" s="1" t="str">
        <f>IF(OR('Model output'!V44="", 'Model output'!V44="No", AND(ISERROR(SEARCH("Positive",'Model output'!V44)), ISNUMBER(SEARCH("Negative",'Model output'!V44))), AND(ISNUMBER(SEARCH("Uninvolved",'Model output'!V44)),NOT(ISNUMBER(SEARCH("margins involved",'Model output'!V44)))), ISNUMBER(SEARCH("None",'Model output'!V44)), ISNUMBER(SEARCH("Free",'Model output'!V44)), ISNUMBER(SEARCH("1 mm",'Model output'!V44)), ISNUMBER(SEARCH("0.1 CM",'Model output'!V44)), ISNUMBER(SEARCH("less than 0.2 mm",'Model output'!V44)), ISNUMBER(SEARCH("less than 0.5 mm",'Model output'!V44)), ISNUMBER(SEARCH("less than 1.0 mm",'Model output'!V44)), ISNUMBER(SEARCH("noted very close",'Model output'!V44)), ISNUMBER(SEARCH("abut",'Model output'!V44)), ISNUMBER(SEARCH("not mentioned",'Model output'!V44)), ISNUMBER(SEARCH("Cannot be assessed",'Model output'!V44)), ISNUMBER(SEARCH("Not specified",'Model output'!V44)), ISNUMBER(SEARCH("Lymphocyte invasion - present",'Model output'!V44))), "negative", "positive")</f>
        <v>negative</v>
      </c>
      <c r="AE45" s="35"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cribriform",O45,1)),ISNUMBER(SEARCH("diffuse",O45,1)),ISNUMBER(SEARCH("columnar",O45,1)),ISNUMBER(SEARCH("solid",O45,1)),ISNUMBER(SEARCH("tall",N45,1)),ISNUMBER(SEARCH("hobnail",N45,1)),ISNUMBER(SEARCH("cribriform",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intermediate</v>
      </c>
      <c r="AF45" s="36" t="str">
        <f t="shared" si="3"/>
        <v>2</v>
      </c>
      <c r="AG45" s="36" t="str">
        <f t="shared" si="4"/>
        <v>1b</v>
      </c>
      <c r="AH45" s="36" t="str">
        <f t="shared" si="11"/>
        <v>0</v>
      </c>
      <c r="AI45" s="42" t="str">
        <f t="shared" si="12"/>
        <v>I</v>
      </c>
      <c r="AJ45" s="39" t="s">
        <v>809</v>
      </c>
      <c r="AK45" s="41" t="s">
        <v>1122</v>
      </c>
      <c r="AL45" s="41" t="s">
        <v>1119</v>
      </c>
      <c r="AM45" s="41" t="s">
        <v>1120</v>
      </c>
      <c r="AN45" s="41" t="s">
        <v>68</v>
      </c>
      <c r="AO45" s="22">
        <f t="shared" ca="1" si="5"/>
        <v>1</v>
      </c>
      <c r="AP45" s="1">
        <f t="shared" si="6"/>
        <v>1</v>
      </c>
      <c r="AQ45" s="1">
        <f t="shared" si="7"/>
        <v>1</v>
      </c>
      <c r="AR45" s="1">
        <f t="shared" si="8"/>
        <v>1</v>
      </c>
      <c r="AS45" s="14">
        <f t="shared" si="9"/>
        <v>1</v>
      </c>
      <c r="AT45" s="1"/>
    </row>
    <row r="46" spans="1:46">
      <c r="A46" t="str">
        <f>'Model output'!A45</f>
        <v>TCGA-DE-A4MD</v>
      </c>
      <c r="B46" s="33">
        <v>71</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
      </c>
      <c r="F46" t="str">
        <f t="shared" si="10"/>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output'!G45)),AND(ISNUMBER(SEARCH("2",'Model output'!G45)),NOT(ISNUMBER(SEARCH("1 of 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output'!H45="","negative",IF(OR(ISNUMBER(SEARCH("lymph node",'Model output'!H45)),ISNUMBER(SEARCH("gland",'Model output'!H45)),ISNUMBER(SEARCH("lobe",'Model output'!H45)),ISNUMBER(SEARCH("isthmus",'Model output'!H45)),ISNUMBER(SEARCH("mediastinum",'Model output'!H45)),ISNUMBER(SEARCH("Not mentioned",'Model output'!H45)), ISNUMBER(SEARCH("Not applicable",'Model output'!H45)), ISNUMBER(SEARCH("paratracheal",'Model output'!H45)),ISNUMBER(SEARCH("fibroadipose tissue",'Model output'!H45)),ISNUMBER(SEARCH("thyroid node",'Model output'!H45)),ISNUMBER(SEARCH("skeletal muscle",'Model output'!H45)),ISNUMBER(SEARCH("Extranodal extension",'Model output'!H45)),ISNUMBER(SEARCH("right",'Model output'!H45)),ISNUMBER(SEARCH("left",'Model output'!H45)),ISNUMBER(SEARCH("Not specified",'Model output'!H45))),"negative","positive"))</f>
        <v>negative</v>
      </c>
      <c r="I46">
        <f>IF(OR('Model output'!I45="",'Model output'!I45="Not answered",'Model output'!I45="Not mentioned"),"",IF(ISNUMBER('Model output'!I45),'Model output'!I45,1))</f>
        <v>41</v>
      </c>
      <c r="J46">
        <f>IF(OR('Model output'!J45="",'Model output'!J45="Not answered",'Model output'!J45="Not mentioned"),"",IF(AND(ISNUMBER('Model output'!J45),'Model output'!J45&lt;=I46),'Model output'!J45,IF(AND(ISNUMBER('Model output'!J45), 'Model output'!J45&gt;=DATE(2024,1,1)), MIN(DAY('Model output'!J45), MONTH('Model output'!J45), YEAR('Model output'!J45)), IF(ISNUMBER(SEARCH("0/",'Model output'!J45)),0,IF(ISNUMBER(SEARCH("/",'Model output'!J45)), VALUE(LEFT('Model output'!J45, SEARCH("/",'Model output'!J45)-1)),1)))))</f>
        <v>9</v>
      </c>
      <c r="K46" t="str" cm="1">
        <f t="array" ref="K46">IF(COUNT(FIND({0,1,2,3,4,5,6,7,8,9},'Model output'!K45))&gt;0,'Model output'!K45,"")</f>
        <v>6.0 cm</v>
      </c>
      <c r="L46" s="25" t="str">
        <f t="shared" si="1"/>
        <v>6.0cm</v>
      </c>
      <c r="M46" cm="1">
        <f t="array" ref="M46">IF(L46="","",IF(ISNUMBER(SEARCH("cm",L46)),MAX(VALUE(SUBSTITUTE(_xlfn.FILTERXML("&lt;t&gt;&lt;s&gt;"&amp;SUBSTITUTE(L46,",","&lt;/s&gt;&lt;s&gt;")&amp;"&lt;/s&gt;&lt;/t&gt;","//s"),"cm",""))),MAX(VALUE(SUBSTITUTE(_xlfn.FILTERXML("&lt;t&gt;&lt;s&gt;"&amp;SUBSTITUTE(L46,",","&lt;/s&gt;&lt;s&gt;")&amp;"&lt;/s&gt;&lt;/t&gt;","//s"),"mm","")))/10))</f>
        <v>6</v>
      </c>
      <c r="N46" t="str">
        <f>IF('Model output'!L45="","",'Model output'!L45)</f>
        <v>papillary thyroid carcinoma</v>
      </c>
      <c r="O46" t="str">
        <f>IF('Model output'!M45="","",'Model output'!M45)</f>
        <v/>
      </c>
      <c r="P46" t="str">
        <f>IF('Model output'!N45="","",'Model output'!N45)</f>
        <v>6.0 cm</v>
      </c>
      <c r="Q46" t="str">
        <f t="shared" si="2"/>
        <v>6.0cm</v>
      </c>
      <c r="R46" cm="1">
        <f t="array" ref="R46">IF(Q46="","",IF(ISNUMBER(SEARCH("cm",Q46)),MAX(VALUE(SUBSTITUTE(_xlfn.FILTERXML("&lt;t&gt;&lt;s&gt;"&amp;SUBSTITUTE(Q46,",","&lt;/s&gt;&lt;s&gt;")&amp;"&lt;/s&gt;&lt;/t&gt;","//s"),"cm",""))),MAX(VALUE(SUBSTITUTE(_xlfn.FILTERXML("&lt;t&gt;&lt;s&gt;"&amp;SUBSTITUTE(Q46,",","&lt;/s&gt;&lt;s&gt;")&amp;"&lt;/s&gt;&lt;/t&gt;","//s"),"mm","")))/10))</f>
        <v>6</v>
      </c>
      <c r="S46" t="str">
        <f>IF(OR('Model output'!P45="",ISNUMBER(SEARCH("Not identified", 'Model output'!P45)),ISNUMBER(SEARCH("Absent",'Model output'!P45)),AND(ISNUMBER(SEARCH("No",'Model output'!P45)),NOT(ISNUMBER(SEARCH("diagnostic",'Model output'!P45)))),ISNUMBER(SEARCH("Negative",'Model output'!P45))),"negative","positive")</f>
        <v>positive</v>
      </c>
      <c r="T46">
        <f>IF('Model output'!O45="","",'Model output'!O45)</f>
        <v>2</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negative</v>
      </c>
      <c r="X46" s="16" t="str">
        <f>IF('Model output'!S45="","",'Model output'!S45)</f>
        <v>focal extracapsular extension identified (specimen E)</v>
      </c>
      <c r="Y46" t="str">
        <f>IF(OR('Model output'!S45="",ISNUMBER(SEARCH("Absent",'Model output'!S45)),ISNUMBER(SEARCH("Not identified",'Model output'!S45)),AND(ISNUMBER(SEARCH("No",'Model output'!S45)),NOT(ISNUMBER(SEARCH("carcinoma",'Model output'!S45)))),ISNUMBER(SEARCH("negative",'Model output'!S45))),"negative",IF(Z46="positive","gETE", "positive"))</f>
        <v>positive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1" t="str">
        <f>IF(OR('Model output'!V45="", 'Model output'!V45="No", AND(ISERROR(SEARCH("Positive",'Model output'!V45)), ISNUMBER(SEARCH("Negative",'Model output'!V45))), AND(ISNUMBER(SEARCH("Uninvolved",'Model output'!V45)),NOT(ISNUMBER(SEARCH("margins involved",'Model output'!V45)))), ISNUMBER(SEARCH("None",'Model output'!V45)), ISNUMBER(SEARCH("Free",'Model output'!V45)), ISNUMBER(SEARCH("1 mm",'Model output'!V45)), ISNUMBER(SEARCH("0.1 CM",'Model output'!V45)), ISNUMBER(SEARCH("less than 0.2 mm",'Model output'!V45)), ISNUMBER(SEARCH("less than 0.5 mm",'Model output'!V45)), ISNUMBER(SEARCH("less than 1.0 mm",'Model output'!V45)), ISNUMBER(SEARCH("noted very close",'Model output'!V45)), ISNUMBER(SEARCH("abut",'Model output'!V45)), ISNUMBER(SEARCH("not mentioned",'Model output'!V45)), ISNUMBER(SEARCH("Cannot be assessed",'Model output'!V45)), ISNUMBER(SEARCH("Not specified",'Model output'!V45)), ISNUMBER(SEARCH("Lymphocyte invasion - present",'Model output'!V45))), "negative", "positive")</f>
        <v>negative</v>
      </c>
      <c r="AE46" s="35"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cribriform",O46,1)),ISNUMBER(SEARCH("diffuse",O46,1)),ISNUMBER(SEARCH("columnar",O46,1)),ISNUMBER(SEARCH("solid",O46,1)),ISNUMBER(SEARCH("tall",N46,1)),ISNUMBER(SEARCH("hobnail",N46,1)),ISNUMBER(SEARCH("cribriform",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36" t="str">
        <f t="shared" si="3"/>
        <v>3a</v>
      </c>
      <c r="AG46" s="36" t="str">
        <f t="shared" si="4"/>
        <v>1b</v>
      </c>
      <c r="AH46" s="36" t="str">
        <f t="shared" si="11"/>
        <v>0</v>
      </c>
      <c r="AI46" s="42" t="str">
        <f t="shared" si="12"/>
        <v>II</v>
      </c>
      <c r="AJ46" s="39" t="s">
        <v>805</v>
      </c>
      <c r="AK46" s="41" t="s">
        <v>1124</v>
      </c>
      <c r="AL46" s="41" t="s">
        <v>1119</v>
      </c>
      <c r="AM46" s="41" t="s">
        <v>1123</v>
      </c>
      <c r="AN46" s="41" t="s">
        <v>1121</v>
      </c>
      <c r="AO46" s="22">
        <f t="shared" si="5"/>
        <v>1</v>
      </c>
      <c r="AP46" s="1">
        <f t="shared" si="6"/>
        <v>1</v>
      </c>
      <c r="AQ46" s="1">
        <f t="shared" si="7"/>
        <v>1</v>
      </c>
      <c r="AR46" s="1">
        <f t="shared" si="8"/>
        <v>1</v>
      </c>
      <c r="AS46" s="14">
        <f t="shared" si="9"/>
        <v>1</v>
      </c>
      <c r="AT46" s="1"/>
    </row>
    <row r="47" spans="1:46">
      <c r="A47" t="str">
        <f>'Model output'!A46</f>
        <v>TCGA-DE-A69J</v>
      </c>
      <c r="B47" s="33">
        <v>34</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2</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x</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0</v>
      </c>
      <c r="F47" t="str">
        <f t="shared" si="10"/>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output'!G46)),AND(ISNUMBER(SEARCH("2",'Model output'!G46)),NOT(ISNUMBER(SEARCH("1 of 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output'!H46="","negative",IF(OR(ISNUMBER(SEARCH("lymph node",'Model output'!H46)),ISNUMBER(SEARCH("gland",'Model output'!H46)),ISNUMBER(SEARCH("lobe",'Model output'!H46)),ISNUMBER(SEARCH("isthmus",'Model output'!H46)),ISNUMBER(SEARCH("mediastinum",'Model output'!H46)),ISNUMBER(SEARCH("Not mentioned",'Model output'!H46)), ISNUMBER(SEARCH("Not applicable",'Model output'!H46)), ISNUMBER(SEARCH("paratracheal",'Model output'!H46)),ISNUMBER(SEARCH("fibroadipose tissue",'Model output'!H46)),ISNUMBER(SEARCH("thyroid node",'Model output'!H46)),ISNUMBER(SEARCH("skeletal muscle",'Model output'!H46)),ISNUMBER(SEARCH("Extranodal extension",'Model output'!H46)),ISNUMBER(SEARCH("right",'Model output'!H46)),ISNUMBER(SEARCH("left",'Model output'!H46)),ISNUMBER(SEARCH("Not specified",'Model output'!H46))),"negative","positive"))</f>
        <v>negative</v>
      </c>
      <c r="I47">
        <f>IF(OR('Model output'!I46="",'Model output'!I46="Not answered",'Model output'!I46="Not mentioned"),"",IF(ISNUMBER('Model output'!I46),'Model output'!I46,1))</f>
        <v>1</v>
      </c>
      <c r="J47">
        <f>IF(OR('Model output'!J46="",'Model output'!J46="Not answered",'Model output'!J46="Not mentioned"),"",IF(AND(ISNUMBER('Model output'!J46),'Model output'!J46&lt;=I47),'Model output'!J46,IF(AND(ISNUMBER('Model output'!J46), 'Model output'!J46&gt;=DATE(2024,1,1)), MIN(DAY('Model output'!J46), MONTH('Model output'!J46), YEAR('Model output'!J46)), IF(ISNUMBER(SEARCH("0/",'Model output'!J46)),0,IF(ISNUMBER(SEARCH("/",'Model output'!J46)), VALUE(LEFT('Model output'!J46, SEARCH("/",'Model output'!J46)-1)),1)))))</f>
        <v>0</v>
      </c>
      <c r="K47" t="str" cm="1">
        <f t="array" ref="K47">IF(COUNT(FIND({0,1,2,3,4,5,6,7,8,9},'Model output'!K46))&gt;0,'Model output'!K46,"")</f>
        <v/>
      </c>
      <c r="L47" s="25" t="str">
        <f t="shared" si="1"/>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 thyroid carcinoma</v>
      </c>
      <c r="O47" t="str">
        <f>IF('Model output'!M46="","",'Model output'!M46)</f>
        <v/>
      </c>
      <c r="P47" t="str">
        <f>IF('Model output'!N46="","",'Model output'!N46)</f>
        <v>2.5 cm (right upper pole) and 1.7 cm (right lower pole)</v>
      </c>
      <c r="Q47" t="str">
        <f>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47,"cm.","cm"), "the", ""), "The", ""), "dominant", ""), "superior", ""), "by gross examination", ""), "second",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"tall cell", ""), "largest", ""), "upper", ""), "lower", ""), "left", ""), "right", ""), "Left", ""), "Right", ""), "middle", ""), "for", ""), "up to", ","), "range from", ""), "Not mentioned", ""), "entire", ""), "and is", ""), "is", ""), "in", ""), "In", ""), "and", ","), "(", ""), ")", ""), "A", ""), "B", ""), "x", ","), ":", ""), "focus", ""), "multiple", ""), "to", ","), "/", ""), "less than", ""), "&lt;", ""), " ",""))</f>
        <v>2.5cm,1.7cm</v>
      </c>
      <c r="R47" cm="1">
        <f t="array" ref="R47">IF(Q47="","",IF(ISNUMBER(SEARCH("cm",Q47)),MAX(VALUE(SUBSTITUTE(_xlfn.FILTERXML("&lt;t&gt;&lt;s&gt;"&amp;SUBSTITUTE(Q47,",","&lt;/s&gt;&lt;s&gt;")&amp;"&lt;/s&gt;&lt;/t&gt;","//s"),"cm",""))),MAX(VALUE(SUBSTITUTE(_xlfn.FILTERXML("&lt;t&gt;&lt;s&gt;"&amp;SUBSTITUTE(Q47,",","&lt;/s&gt;&lt;s&gt;")&amp;"&lt;/s&gt;&lt;/t&gt;","//s"),"mm","")))/10))</f>
        <v>2.5</v>
      </c>
      <c r="S47" t="str">
        <f>IF(OR('Model output'!P46="",ISNUMBER(SEARCH("Not identified", 'Model output'!P46)),ISNUMBER(SEARCH("Absent",'Model output'!P46)),AND(ISNUMBER(SEARCH("No",'Model output'!P46)),NOT(ISNUMBER(SEARCH("diagnostic",'Model output'!P46)))),ISNUMBER(SEARCH("Negative",'Model output'!P46))),"negative","positive")</f>
        <v>negative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16" t="str">
        <f>IF('Model output'!S46="","",'Model output'!S46)</f>
        <v/>
      </c>
      <c r="Y47" t="str">
        <f>IF(OR('Model output'!S46="",ISNUMBER(SEARCH("Absent",'Model output'!S46)),ISNUMBER(SEARCH("Not identified",'Model output'!S46)),AND(ISNUMBER(SEARCH("No",'Model output'!S46)),NOT(ISNUMBER(SEARCH("carcinoma",'Model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1" t="str">
        <f>IF(OR('Model output'!V46="", 'Model output'!V46="No", AND(ISERROR(SEARCH("Positive",'Model output'!V46)), ISNUMBER(SEARCH("Negative",'Model output'!V46))), AND(ISNUMBER(SEARCH("Uninvolved",'Model output'!V46)),NOT(ISNUMBER(SEARCH("margins involved",'Model output'!V46)))), ISNUMBER(SEARCH("None",'Model output'!V46)), ISNUMBER(SEARCH("Free",'Model output'!V46)), ISNUMBER(SEARCH("1 mm",'Model output'!V46)), ISNUMBER(SEARCH("0.1 CM",'Model output'!V46)), ISNUMBER(SEARCH("less than 0.2 mm",'Model output'!V46)), ISNUMBER(SEARCH("less than 0.5 mm",'Model output'!V46)), ISNUMBER(SEARCH("less than 1.0 mm",'Model output'!V46)), ISNUMBER(SEARCH("noted very close",'Model output'!V46)), ISNUMBER(SEARCH("abut",'Model output'!V46)), ISNUMBER(SEARCH("not mentioned",'Model output'!V46)), ISNUMBER(SEARCH("Cannot be assessed",'Model output'!V46)), ISNUMBER(SEARCH("Not specified",'Model output'!V46)), ISNUMBER(SEARCH("Lymphocyte invasion - present",'Model output'!V46))), "negative", "positive")</f>
        <v>negative</v>
      </c>
      <c r="AE47" s="35"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cribriform",O47,1)),ISNUMBER(SEARCH("diffuse",O47,1)),ISNUMBER(SEARCH("columnar",O47,1)),ISNUMBER(SEARCH("solid",O47,1)),ISNUMBER(SEARCH("tall",N47,1)),ISNUMBER(SEARCH("hobnail",N47,1)),ISNUMBER(SEARCH("cribriform",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low</v>
      </c>
      <c r="AF47" s="36" t="str">
        <f t="shared" si="3"/>
        <v>2</v>
      </c>
      <c r="AG47" s="36" t="str">
        <f t="shared" si="4"/>
        <v>0</v>
      </c>
      <c r="AH47" s="36" t="str">
        <f t="shared" si="11"/>
        <v>0</v>
      </c>
      <c r="AI47" s="42" t="str">
        <f t="shared" si="12"/>
        <v>I</v>
      </c>
      <c r="AJ47" s="39" t="s">
        <v>807</v>
      </c>
      <c r="AK47" s="41" t="s">
        <v>1122</v>
      </c>
      <c r="AL47" s="41" t="s">
        <v>1123</v>
      </c>
      <c r="AM47" s="41" t="s">
        <v>1123</v>
      </c>
      <c r="AN47" s="41" t="s">
        <v>68</v>
      </c>
      <c r="AO47" s="22">
        <f t="shared" ca="1" si="5"/>
        <v>1</v>
      </c>
      <c r="AP47" s="1">
        <f t="shared" si="6"/>
        <v>1</v>
      </c>
      <c r="AQ47" s="1">
        <f t="shared" si="7"/>
        <v>1</v>
      </c>
      <c r="AR47" s="1">
        <f t="shared" si="8"/>
        <v>1</v>
      </c>
      <c r="AS47" s="14">
        <f t="shared" si="9"/>
        <v>1</v>
      </c>
      <c r="AT47" s="1"/>
    </row>
    <row r="48" spans="1:46">
      <c r="A48" t="str">
        <f>'Model output'!A47</f>
        <v>TCGA-DJ-A13L</v>
      </c>
      <c r="B48" s="33">
        <v>85</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1</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
      </c>
      <c r="F48" t="str">
        <f t="shared" si="10"/>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output'!G47)),AND(ISNUMBER(SEARCH("2",'Model output'!G47)),NOT(ISNUMBER(SEARCH("1 of 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
      </c>
      <c r="H48" t="str">
        <f>IF('Model output'!H47="","negative",IF(OR(ISNUMBER(SEARCH("lymph node",'Model output'!H47)),ISNUMBER(SEARCH("gland",'Model output'!H47)),ISNUMBER(SEARCH("lobe",'Model output'!H47)),ISNUMBER(SEARCH("isthmus",'Model output'!H47)),ISNUMBER(SEARCH("mediastinum",'Model output'!H47)),ISNUMBER(SEARCH("Not mentioned",'Model output'!H47)), ISNUMBER(SEARCH("Not applicable",'Model output'!H47)), ISNUMBER(SEARCH("paratracheal",'Model output'!H47)),ISNUMBER(SEARCH("fibroadipose tissue",'Model output'!H47)),ISNUMBER(SEARCH("thyroid node",'Model output'!H47)),ISNUMBER(SEARCH("skeletal muscle",'Model output'!H47)),ISNUMBER(SEARCH("Extranodal extension",'Model output'!H47)),ISNUMBER(SEARCH("right",'Model output'!H47)),ISNUMBER(SEARCH("left",'Model output'!H47)),ISNUMBER(SEARCH("Not specified",'Model output'!H47))),"negative","positive"))</f>
        <v>negative</v>
      </c>
      <c r="I48" t="str">
        <f>IF(OR('Model output'!I47="",'Model output'!I47="Not answered",'Model output'!I47="Not mentioned"),"",IF(ISNUMBER('Model output'!I47),'Model output'!I47,1))</f>
        <v/>
      </c>
      <c r="J48">
        <f>IF(OR('Model output'!J47="",'Model output'!J47="Not answered",'Model output'!J47="Not mentioned"),"",IF(AND(ISNUMBER('Model output'!J47),'Model output'!J47&lt;=I48),'Model output'!J47,IF(AND(ISNUMBER('Model output'!J47), 'Model output'!J47&gt;=DATE(2024,1,1)), MIN(DAY('Model output'!J47), MONTH('Model output'!J47), YEAR('Model output'!J47)), IF(ISNUMBER(SEARCH("0/",'Model output'!J47)),0,IF(ISNUMBER(SEARCH("/",'Model output'!J47)), VALUE(LEFT('Model output'!J47, SEARCH("/",'Model output'!J47)-1)),1)))))</f>
        <v>1</v>
      </c>
      <c r="K48" t="str" cm="1">
        <f t="array" ref="K48">IF(COUNT(FIND({0,1,2,3,4,5,6,7,8,9},'Model output'!K47))&gt;0,'Model output'!K47,"")</f>
        <v>&lt; 0.1 cm</v>
      </c>
      <c r="L48" s="25" t="str">
        <f t="shared" si="1"/>
        <v>0.1cm</v>
      </c>
      <c r="M48" cm="1">
        <f t="array" ref="M48">IF(L48="","",IF(ISNUMBER(SEARCH("cm",L48)),MAX(VALUE(SUBSTITUTE(_xlfn.FILTERXML("&lt;t&gt;&lt;s&gt;"&amp;SUBSTITUTE(L48,",","&lt;/s&gt;&lt;s&gt;")&amp;"&lt;/s&gt;&lt;/t&gt;","//s"),"cm",""))),MAX(VALUE(SUBSTITUTE(_xlfn.FILTERXML("&lt;t&gt;&lt;s&gt;"&amp;SUBSTITUTE(L48,",","&lt;/s&gt;&lt;s&gt;")&amp;"&lt;/s&gt;&lt;/t&gt;","//s"),"mm","")))/10))</f>
        <v>0.1</v>
      </c>
      <c r="N48" t="str">
        <f>IF('Model output'!L47="","",'Model output'!L47)</f>
        <v>Papillary carcinoma</v>
      </c>
      <c r="O48" t="str">
        <f>IF('Model output'!M47="","",'Model output'!M47)</f>
        <v>tall cell variant, microcarcinoma</v>
      </c>
      <c r="P48" t="str">
        <f>IF('Model output'!N47="","",'Model output'!N47)</f>
        <v>1.4 cm</v>
      </c>
      <c r="Q48" t="str">
        <f t="shared" ref="Q48:Q111" si="13">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48,"cm.","cm"), "the", ""), "The", ""), "dominant", ""), "superior", ""), "by gross examination", ""), "second",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"tall cell", ""), "largest", ""), "upper", ""), "lower", ""), "left", ""), "right", ""), "Left", ""), "Right", ""), "middle", ""), "for", ""), "up to", ","), "range from", ""), "Not mentioned", ""), "entire", ""), "and is", ""), "is", ""), "in", ""), "In", ""), "and", ","), "(", ""), ")", ""), "A", ""), "B", ""), "x", ","), ":", ""), "focus", ""), "multiple", ""), "to", ","), "/", ""), "less than", ""), "&lt;", ""), " ",""))</f>
        <v>1.4cm</v>
      </c>
      <c r="R48" cm="1">
        <f t="array" ref="R48">IF(Q48="","",IF(ISNUMBER(SEARCH("cm",Q48)),MAX(VALUE(SUBSTITUTE(_xlfn.FILTERXML("&lt;t&gt;&lt;s&gt;"&amp;SUBSTITUTE(Q48,",","&lt;/s&gt;&lt;s&gt;")&amp;"&lt;/s&gt;&lt;/t&gt;","//s"),"cm",""))),MAX(VALUE(SUBSTITUTE(_xlfn.FILTERXML("&lt;t&gt;&lt;s&gt;"&amp;SUBSTITUTE(Q48,",","&lt;/s&gt;&lt;s&gt;")&amp;"&lt;/s&gt;&lt;/t&gt;","//s"),"mm","")))/10))</f>
        <v>1.4</v>
      </c>
      <c r="S48" t="str">
        <f>IF(OR('Model output'!P47="",ISNUMBER(SEARCH("Not identified", 'Model output'!P47)),ISNUMBER(SEARCH("Absent",'Model output'!P47)),AND(ISNUMBER(SEARCH("No",'Model output'!P47)),NOT(ISNUMBER(SEARCH("diagnostic",'Model output'!P47)))),ISNUMBER(SEARCH("Negative",'Model output'!P47))),"negative","positive")</f>
        <v>negative</v>
      </c>
      <c r="T48">
        <f>IF('Model output'!O47="","",'Model output'!O47)</f>
        <v>1</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16" t="str">
        <f>IF('Model output'!S47="","",'Model output'!S47)</f>
        <v>No definite extrathyroidal extension is noted</v>
      </c>
      <c r="Y48" t="str">
        <f>IF(OR('Model output'!S47="",ISNUMBER(SEARCH("Absent",'Model output'!S47)),ISNUMBER(SEARCH("Not identified",'Model output'!S47)),AND(ISNUMBER(SEARCH("No",'Model output'!S47)),NOT(ISNUMBER(SEARCH("carcinoma",'Model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1" t="str">
        <f>IF(OR('Model output'!V47="", 'Model output'!V47="No", AND(ISERROR(SEARCH("Positive",'Model output'!V47)), ISNUMBER(SEARCH("Negative",'Model output'!V47))), AND(ISNUMBER(SEARCH("Uninvolved",'Model output'!V47)),NOT(ISNUMBER(SEARCH("margins involved",'Model output'!V47)))), ISNUMBER(SEARCH("None",'Model output'!V47)), ISNUMBER(SEARCH("Free",'Model output'!V47)), ISNUMBER(SEARCH("1 mm",'Model output'!V47)), ISNUMBER(SEARCH("0.1 CM",'Model output'!V47)), ISNUMBER(SEARCH("less than 0.2 mm",'Model output'!V47)), ISNUMBER(SEARCH("less than 0.5 mm",'Model output'!V47)), ISNUMBER(SEARCH("less than 1.0 mm",'Model output'!V47)), ISNUMBER(SEARCH("noted very close",'Model output'!V47)), ISNUMBER(SEARCH("abut",'Model output'!V47)), ISNUMBER(SEARCH("not mentioned",'Model output'!V47)), ISNUMBER(SEARCH("Cannot be assessed",'Model output'!V47)), ISNUMBER(SEARCH("Not specified",'Model output'!V47)), ISNUMBER(SEARCH("Lymphocyte invasion - present",'Model output'!V47))), "negative", "positive")</f>
        <v>negative</v>
      </c>
      <c r="AE48" s="35"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cribriform",O48,1)),ISNUMBER(SEARCH("diffuse",O48,1)),ISNUMBER(SEARCH("columnar",O48,1)),ISNUMBER(SEARCH("solid",O48,1)),ISNUMBER(SEARCH("tall",N48,1)),ISNUMBER(SEARCH("hobnail",N48,1)),ISNUMBER(SEARCH("cribriform",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36" t="str">
        <f t="shared" si="3"/>
        <v>1b</v>
      </c>
      <c r="AG48" s="36" t="str">
        <f t="shared" si="4"/>
        <v>1a</v>
      </c>
      <c r="AH48" s="36" t="str">
        <f t="shared" si="11"/>
        <v>0</v>
      </c>
      <c r="AI48" s="42" t="str">
        <f t="shared" si="12"/>
        <v>II</v>
      </c>
      <c r="AJ48" s="39" t="s">
        <v>809</v>
      </c>
      <c r="AK48" s="41" t="s">
        <v>1119</v>
      </c>
      <c r="AL48" s="41" t="s">
        <v>1123</v>
      </c>
      <c r="AM48" s="41" t="s">
        <v>1123</v>
      </c>
      <c r="AN48" s="41" t="s">
        <v>68</v>
      </c>
      <c r="AO48" s="22">
        <f t="shared" ca="1" si="5"/>
        <v>1</v>
      </c>
      <c r="AP48" s="1">
        <f t="shared" si="6"/>
        <v>1</v>
      </c>
      <c r="AQ48" s="1">
        <f t="shared" si="7"/>
        <v>0</v>
      </c>
      <c r="AR48" s="1">
        <f t="shared" si="8"/>
        <v>1</v>
      </c>
      <c r="AS48" s="14">
        <f t="shared" si="9"/>
        <v>0</v>
      </c>
      <c r="AT48" s="1"/>
    </row>
    <row r="49" spans="1:46">
      <c r="A49" t="str">
        <f>'Model output'!A48</f>
        <v>TCGA-DJ-A13M</v>
      </c>
      <c r="B49" s="33">
        <v>28</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X</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0</v>
      </c>
      <c r="F49" t="str">
        <f t="shared" si="10"/>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output'!G48)),AND(ISNUMBER(SEARCH("2",'Model output'!G48)),NOT(ISNUMBER(SEARCH("1 of 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
      </c>
      <c r="H49" t="str">
        <f>IF('Model output'!H48="","negative",IF(OR(ISNUMBER(SEARCH("lymph node",'Model output'!H48)),ISNUMBER(SEARCH("gland",'Model output'!H48)),ISNUMBER(SEARCH("lobe",'Model output'!H48)),ISNUMBER(SEARCH("isthmus",'Model output'!H48)),ISNUMBER(SEARCH("mediastinum",'Model output'!H48)),ISNUMBER(SEARCH("Not mentioned",'Model output'!H48)), ISNUMBER(SEARCH("Not applicable",'Model output'!H48)), ISNUMBER(SEARCH("paratracheal",'Model output'!H48)),ISNUMBER(SEARCH("fibroadipose tissue",'Model output'!H48)),ISNUMBER(SEARCH("thyroid node",'Model output'!H48)),ISNUMBER(SEARCH("skeletal muscle",'Model output'!H48)),ISNUMBER(SEARCH("Extranodal extension",'Model output'!H48)),ISNUMBER(SEARCH("right",'Model output'!H48)),ISNUMBER(SEARCH("left",'Model output'!H48)),ISNUMBER(SEARCH("Not specified",'Model output'!H48))),"negative","positive"))</f>
        <v>negative</v>
      </c>
      <c r="I49">
        <f>IF(OR('Model output'!I48="",'Model output'!I48="Not answered",'Model output'!I48="Not mentioned"),"",IF(ISNUMBER('Model output'!I48),'Model output'!I48,1))</f>
        <v>4</v>
      </c>
      <c r="J49">
        <f>IF(OR('Model output'!J48="",'Model output'!J48="Not answered",'Model output'!J48="Not mentioned"),"",IF(AND(ISNUMBER('Model output'!J48),'Model output'!J48&lt;=I49),'Model output'!J48,IF(AND(ISNUMBER('Model output'!J48), 'Model output'!J48&gt;=DATE(2024,1,1)), MIN(DAY('Model output'!J48), MONTH('Model output'!J48), YEAR('Model output'!J48)), IF(ISNUMBER(SEARCH("0/",'Model output'!J48)),0,IF(ISNUMBER(SEARCH("/",'Model output'!J48)), VALUE(LEFT('Model output'!J48, SEARCH("/",'Model output'!J48)-1)),1)))))</f>
        <v>1</v>
      </c>
      <c r="K49" t="str" cm="1">
        <f t="array" ref="K49">IF(COUNT(FIND({0,1,2,3,4,5,6,7,8,9},'Model output'!K48))&gt;0,'Model output'!K48,"")</f>
        <v/>
      </c>
      <c r="L49" s="25" t="str">
        <f t="shared" si="1"/>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 carcinoma, follicular variant</v>
      </c>
      <c r="O49" t="str">
        <f>IF('Model output'!M48="","",'Model output'!M48)</f>
        <v>Well differentiated</v>
      </c>
      <c r="P49" t="str">
        <f>IF('Model output'!N48="","",'Model output'!N48)</f>
        <v>2.0 cm</v>
      </c>
      <c r="Q49" t="str">
        <f t="shared" si="13"/>
        <v>2.0cm</v>
      </c>
      <c r="R49" cm="1">
        <f t="array" ref="R49">IF(Q49="","",IF(ISNUMBER(SEARCH("cm",Q49)),MAX(VALUE(SUBSTITUTE(_xlfn.FILTERXML("&lt;t&gt;&lt;s&gt;"&amp;SUBSTITUTE(Q49,",","&lt;/s&gt;&lt;s&gt;")&amp;"&lt;/s&gt;&lt;/t&gt;","//s"),"cm",""))),MAX(VALUE(SUBSTITUTE(_xlfn.FILTERXML("&lt;t&gt;&lt;s&gt;"&amp;SUBSTITUTE(Q49,",","&lt;/s&gt;&lt;s&gt;")&amp;"&lt;/s&gt;&lt;/t&gt;","//s"),"mm","")))/10))</f>
        <v>2</v>
      </c>
      <c r="S49" t="str">
        <f>IF(OR('Model output'!P48="",ISNUMBER(SEARCH("Not identified", 'Model output'!P48)),ISNUMBER(SEARCH("Absent",'Model output'!P48)),AND(ISNUMBER(SEARCH("No",'Model output'!P48)),NOT(ISNUMBER(SEARCH("diagnostic",'Model output'!P48)))),ISNUMBER(SEARCH("Negative",'Model output'!P48))),"negative","positive")</f>
        <v>negative</v>
      </c>
      <c r="T49">
        <f>IF('Model output'!O48="","",'Model output'!O48)</f>
        <v>2</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16" t="str">
        <f>IF('Model output'!S48="","",'Model output'!S48)</f>
        <v>Not Identified</v>
      </c>
      <c r="Y49" t="str">
        <f>IF(OR('Model output'!S48="",ISNUMBER(SEARCH("Absent",'Model output'!S48)),ISNUMBER(SEARCH("Not identified",'Model output'!S48)),AND(ISNUMBER(SEARCH("No",'Model output'!S48)),NOT(ISNUMBER(SEARCH("carcinoma",'Model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1" t="str">
        <f>IF(OR('Model output'!V48="", 'Model output'!V48="No", AND(ISERROR(SEARCH("Positive",'Model output'!V48)), ISNUMBER(SEARCH("Negative",'Model output'!V48))), AND(ISNUMBER(SEARCH("Uninvolved",'Model output'!V48)),NOT(ISNUMBER(SEARCH("margins involved",'Model output'!V48)))), ISNUMBER(SEARCH("None",'Model output'!V48)), ISNUMBER(SEARCH("Free",'Model output'!V48)), ISNUMBER(SEARCH("1 mm",'Model output'!V48)), ISNUMBER(SEARCH("0.1 CM",'Model output'!V48)), ISNUMBER(SEARCH("less than 0.2 mm",'Model output'!V48)), ISNUMBER(SEARCH("less than 0.5 mm",'Model output'!V48)), ISNUMBER(SEARCH("less than 1.0 mm",'Model output'!V48)), ISNUMBER(SEARCH("noted very close",'Model output'!V48)), ISNUMBER(SEARCH("abut",'Model output'!V48)), ISNUMBER(SEARCH("not mentioned",'Model output'!V48)), ISNUMBER(SEARCH("Cannot be assessed",'Model output'!V48)), ISNUMBER(SEARCH("Not specified",'Model output'!V48)), ISNUMBER(SEARCH("Lymphocyte invasion - present",'Model output'!V48))), "negative", "positive")</f>
        <v>negative</v>
      </c>
      <c r="AE49" s="35"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cribriform",O49,1)),ISNUMBER(SEARCH("diffuse",O49,1)),ISNUMBER(SEARCH("columnar",O49,1)),ISNUMBER(SEARCH("solid",O49,1)),ISNUMBER(SEARCH("tall",N49,1)),ISNUMBER(SEARCH("hobnail",N49,1)),ISNUMBER(SEARCH("cribriform",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low</v>
      </c>
      <c r="AF49" s="36" t="str">
        <f t="shared" si="3"/>
        <v>1b</v>
      </c>
      <c r="AG49" s="36" t="str">
        <f t="shared" si="4"/>
        <v>1a</v>
      </c>
      <c r="AH49" s="36" t="str">
        <f t="shared" si="11"/>
        <v>0</v>
      </c>
      <c r="AI49" s="42" t="str">
        <f t="shared" si="12"/>
        <v>I</v>
      </c>
      <c r="AJ49" s="39" t="s">
        <v>807</v>
      </c>
      <c r="AK49" s="41" t="s">
        <v>1119</v>
      </c>
      <c r="AL49" s="41" t="s">
        <v>1120</v>
      </c>
      <c r="AM49" s="41" t="s">
        <v>1123</v>
      </c>
      <c r="AN49" s="41" t="s">
        <v>68</v>
      </c>
      <c r="AO49" s="22">
        <f t="shared" ca="1" si="5"/>
        <v>1</v>
      </c>
      <c r="AP49" s="1">
        <f t="shared" si="6"/>
        <v>1</v>
      </c>
      <c r="AQ49" s="1">
        <f t="shared" si="7"/>
        <v>0</v>
      </c>
      <c r="AR49" s="1">
        <f t="shared" si="8"/>
        <v>1</v>
      </c>
      <c r="AS49" s="14">
        <f t="shared" si="9"/>
        <v>1</v>
      </c>
      <c r="AT49" s="1"/>
    </row>
    <row r="50" spans="1:46">
      <c r="A50" t="str">
        <f>'Model output'!A49</f>
        <v>TCGA-DJ-A13O</v>
      </c>
      <c r="B50" s="33">
        <v>56</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1</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X</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0</v>
      </c>
      <c r="F50" t="str">
        <f t="shared" si="10"/>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output'!G49)),AND(ISNUMBER(SEARCH("2",'Model output'!G49)),NOT(ISNUMBER(SEARCH("1 of 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
      </c>
      <c r="H50" t="str">
        <f>IF('Model output'!H49="","negative",IF(OR(ISNUMBER(SEARCH("lymph node",'Model output'!H49)),ISNUMBER(SEARCH("gland",'Model output'!H49)),ISNUMBER(SEARCH("lobe",'Model output'!H49)),ISNUMBER(SEARCH("isthmus",'Model output'!H49)),ISNUMBER(SEARCH("mediastinum",'Model output'!H49)),ISNUMBER(SEARCH("Not mentioned",'Model output'!H49)), ISNUMBER(SEARCH("Not applicable",'Model output'!H49)), ISNUMBER(SEARCH("paratracheal",'Model output'!H49)),ISNUMBER(SEARCH("fibroadipose tissue",'Model output'!H49)),ISNUMBER(SEARCH("thyroid node",'Model output'!H49)),ISNUMBER(SEARCH("skeletal muscle",'Model output'!H49)),ISNUMBER(SEARCH("Extranodal extension",'Model output'!H49)),ISNUMBER(SEARCH("right",'Model output'!H49)),ISNUMBER(SEARCH("left",'Model output'!H49)),ISNUMBER(SEARCH("Not specified",'Model output'!H49))),"negative","positive"))</f>
        <v>negative</v>
      </c>
      <c r="I50">
        <f>IF(OR('Model output'!I49="",'Model output'!I49="Not answered",'Model output'!I49="Not mentioned"),"",IF(ISNUMBER('Model output'!I49),'Model output'!I49,1))</f>
        <v>6</v>
      </c>
      <c r="J50">
        <f>IF(OR('Model output'!J49="",'Model output'!J49="Not answered",'Model output'!J49="Not mentioned"),"",IF(AND(ISNUMBER('Model output'!J49),'Model output'!J49&lt;=I50),'Model output'!J49,IF(AND(ISNUMBER('Model output'!J49), 'Model output'!J49&gt;=DATE(2024,1,1)), MIN(DAY('Model output'!J49), MONTH('Model output'!J49), YEAR('Model output'!J49)), IF(ISNUMBER(SEARCH("0/",'Model output'!J49)),0,IF(ISNUMBER(SEARCH("/",'Model output'!J49)), VALUE(LEFT('Model output'!J49, SEARCH("/",'Model output'!J49)-1)),1)))))</f>
        <v>2</v>
      </c>
      <c r="K50" t="str" cm="1">
        <f t="array" ref="K50">IF(COUNT(FIND({0,1,2,3,4,5,6,7,8,9},'Model output'!K49))&gt;0,'Model output'!K49,"")</f>
        <v/>
      </c>
      <c r="L50" s="25" t="str">
        <f t="shared" si="1"/>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 carcinoma, classical type with tall cell features</v>
      </c>
      <c r="O50" t="str">
        <f>IF('Model output'!M49="","",'Model output'!M49)</f>
        <v>classical, tall cell</v>
      </c>
      <c r="P50" t="str">
        <f>IF('Model output'!N49="","",'Model output'!N49)</f>
        <v>1.1 cm</v>
      </c>
      <c r="Q50" t="str">
        <f t="shared" si="13"/>
        <v>1.1cm</v>
      </c>
      <c r="R50" cm="1">
        <f t="array" ref="R50">IF(Q50="","",IF(ISNUMBER(SEARCH("cm",Q50)),MAX(VALUE(SUBSTITUTE(_xlfn.FILTERXML("&lt;t&gt;&lt;s&gt;"&amp;SUBSTITUTE(Q50,",","&lt;/s&gt;&lt;s&gt;")&amp;"&lt;/s&gt;&lt;/t&gt;","//s"),"cm",""))),MAX(VALUE(SUBSTITUTE(_xlfn.FILTERXML("&lt;t&gt;&lt;s&gt;"&amp;SUBSTITUTE(Q50,",","&lt;/s&gt;&lt;s&gt;")&amp;"&lt;/s&gt;&lt;/t&gt;","//s"),"mm","")))/10))</f>
        <v>1.1000000000000001</v>
      </c>
      <c r="S50" t="str">
        <f>IF(OR('Model output'!P49="",ISNUMBER(SEARCH("Not identified", 'Model output'!P49)),ISNUMBER(SEARCH("Absent",'Model output'!P49)),AND(ISNUMBER(SEARCH("No",'Model output'!P49)),NOT(ISNUMBER(SEARCH("diagnostic",'Model output'!P49)))),ISNUMBER(SEARCH("Negative",'Model output'!P49))),"negative","positive")</f>
        <v>negative</v>
      </c>
      <c r="T50">
        <f>IF('Model output'!O49="","",'Model output'!O49)</f>
        <v>1</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16" t="str">
        <f>IF('Model output'!S49="","",'Model output'!S49)</f>
        <v>Not identified</v>
      </c>
      <c r="Y50" t="str">
        <f>IF(OR('Model output'!S49="",ISNUMBER(SEARCH("Absent",'Model output'!S49)),ISNUMBER(SEARCH("Not identified",'Model output'!S49)),AND(ISNUMBER(SEARCH("No",'Model output'!S49)),NOT(ISNUMBER(SEARCH("carcinoma",'Model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1" t="str">
        <f>IF(OR('Model output'!V49="", 'Model output'!V49="No", AND(ISERROR(SEARCH("Positive",'Model output'!V49)), ISNUMBER(SEARCH("Negative",'Model output'!V49))), AND(ISNUMBER(SEARCH("Uninvolved",'Model output'!V49)),NOT(ISNUMBER(SEARCH("margins involved",'Model output'!V49)))), ISNUMBER(SEARCH("None",'Model output'!V49)), ISNUMBER(SEARCH("Free",'Model output'!V49)), ISNUMBER(SEARCH("1 mm",'Model output'!V49)), ISNUMBER(SEARCH("0.1 CM",'Model output'!V49)), ISNUMBER(SEARCH("less than 0.2 mm",'Model output'!V49)), ISNUMBER(SEARCH("less than 0.5 mm",'Model output'!V49)), ISNUMBER(SEARCH("less than 1.0 mm",'Model output'!V49)), ISNUMBER(SEARCH("noted very close",'Model output'!V49)), ISNUMBER(SEARCH("abut",'Model output'!V49)), ISNUMBER(SEARCH("not mentioned",'Model output'!V49)), ISNUMBER(SEARCH("Cannot be assessed",'Model output'!V49)), ISNUMBER(SEARCH("Not specified",'Model output'!V49)), ISNUMBER(SEARCH("Lymphocyte invasion - present",'Model output'!V49))), "negative", "positive")</f>
        <v>negative</v>
      </c>
      <c r="AE50" s="35"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cribriform",O50,1)),ISNUMBER(SEARCH("diffuse",O50,1)),ISNUMBER(SEARCH("columnar",O50,1)),ISNUMBER(SEARCH("solid",O50,1)),ISNUMBER(SEARCH("tall",N50,1)),ISNUMBER(SEARCH("hobnail",N50,1)),ISNUMBER(SEARCH("cribriform",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36" t="str">
        <f t="shared" si="3"/>
        <v>1b</v>
      </c>
      <c r="AG50" s="36" t="str">
        <f t="shared" si="4"/>
        <v>1a</v>
      </c>
      <c r="AH50" s="36" t="str">
        <f t="shared" si="11"/>
        <v>0</v>
      </c>
      <c r="AI50" s="42" t="str">
        <f t="shared" si="12"/>
        <v>II</v>
      </c>
      <c r="AJ50" s="39" t="s">
        <v>809</v>
      </c>
      <c r="AK50" s="41" t="s">
        <v>1119</v>
      </c>
      <c r="AL50" s="41" t="s">
        <v>1120</v>
      </c>
      <c r="AM50" s="41" t="s">
        <v>1123</v>
      </c>
      <c r="AN50" s="41" t="s">
        <v>68</v>
      </c>
      <c r="AO50" s="22">
        <f t="shared" ca="1" si="5"/>
        <v>1</v>
      </c>
      <c r="AP50" s="1">
        <f t="shared" si="6"/>
        <v>1</v>
      </c>
      <c r="AQ50" s="1">
        <f t="shared" si="7"/>
        <v>0</v>
      </c>
      <c r="AR50" s="1">
        <f t="shared" si="8"/>
        <v>1</v>
      </c>
      <c r="AS50" s="14">
        <f t="shared" si="9"/>
        <v>0</v>
      </c>
      <c r="AT50" s="1"/>
    </row>
    <row r="51" spans="1:46">
      <c r="A51" t="str">
        <f>'Model output'!A50</f>
        <v>TCGA-DJ-A13R</v>
      </c>
      <c r="B51" s="33">
        <v>50</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0</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0</v>
      </c>
      <c r="F51" t="str">
        <f t="shared" si="10"/>
        <v>negative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output'!G50)),AND(ISNUMBER(SEARCH("2",'Model output'!G50)),NOT(ISNUMBER(SEARCH("1 of 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
      </c>
      <c r="H51" t="str">
        <f>IF('Model output'!H50="","negative",IF(OR(ISNUMBER(SEARCH("lymph node",'Model output'!H50)),ISNUMBER(SEARCH("gland",'Model output'!H50)),ISNUMBER(SEARCH("lobe",'Model output'!H50)),ISNUMBER(SEARCH("isthmus",'Model output'!H50)),ISNUMBER(SEARCH("mediastinum",'Model output'!H50)),ISNUMBER(SEARCH("Not mentioned",'Model output'!H50)), ISNUMBER(SEARCH("Not applicable",'Model output'!H50)), ISNUMBER(SEARCH("paratracheal",'Model output'!H50)),ISNUMBER(SEARCH("fibroadipose tissue",'Model output'!H50)),ISNUMBER(SEARCH("thyroid node",'Model output'!H50)),ISNUMBER(SEARCH("skeletal muscle",'Model output'!H50)),ISNUMBER(SEARCH("Extranodal extension",'Model output'!H50)),ISNUMBER(SEARCH("right",'Model output'!H50)),ISNUMBER(SEARCH("left",'Model output'!H50)),ISNUMBER(SEARCH("Not specified",'Model output'!H50))),"negative","positive"))</f>
        <v>negative</v>
      </c>
      <c r="I51">
        <f>IF(OR('Model output'!I50="",'Model output'!I50="Not answered",'Model output'!I50="Not mentioned"),"",IF(ISNUMBER('Model output'!I50),'Model output'!I50,1))</f>
        <v>2</v>
      </c>
      <c r="J51">
        <f>IF(OR('Model output'!J50="",'Model output'!J50="Not answered",'Model output'!J50="Not mentioned"),"",IF(AND(ISNUMBER('Model output'!J50),'Model output'!J50&lt;=I51),'Model output'!J50,IF(AND(ISNUMBER('Model output'!J50), 'Model output'!J50&gt;=DATE(2024,1,1)), MIN(DAY('Model output'!J50), MONTH('Model output'!J50), YEAR('Model output'!J50)), IF(ISNUMBER(SEARCH("0/",'Model output'!J50)),0,IF(ISNUMBER(SEARCH("/",'Model output'!J50)), VALUE(LEFT('Model output'!J50, SEARCH("/",'Model output'!J50)-1)),1)))))</f>
        <v>0</v>
      </c>
      <c r="K51" t="str" cm="1">
        <f t="array" ref="K51">IF(COUNT(FIND({0,1,2,3,4,5,6,7,8,9},'Model output'!K50))&gt;0,'Model output'!K50,"")</f>
        <v/>
      </c>
      <c r="L51" s="25" t="str">
        <f t="shared" si="1"/>
        <v/>
      </c>
      <c r="M51" t="str" cm="1">
        <f t="array" ref="M51">IF(L51="","",IF(ISNUMBER(SEARCH("cm",L51)),MAX(VALUE(SUBSTITUTE(_xlfn.FILTERXML("&lt;t&gt;&lt;s&gt;"&amp;SUBSTITUTE(L51,",","&lt;/s&gt;&lt;s&gt;")&amp;"&lt;/s&gt;&lt;/t&gt;","//s"),"cm",""))),MAX(VALUE(SUBSTITUTE(_xlfn.FILTERXML("&lt;t&gt;&lt;s&gt;"&amp;SUBSTITUTE(L51,",","&lt;/s&gt;&lt;s&gt;")&amp;"&lt;/s&gt;&lt;/t&gt;","//s"),"mm","")))/10))</f>
        <v/>
      </c>
      <c r="N51" t="str">
        <f>IF('Model output'!L50="","",'Model output'!L50)</f>
        <v>Papillary carcinoma, follicular variant with oncocytic features</v>
      </c>
      <c r="O51" t="str">
        <f>IF('Model output'!M50="","",'Model output'!M50)</f>
        <v>Well differentiated</v>
      </c>
      <c r="P51" t="str">
        <f>IF('Model output'!N50="","",'Model output'!N50)</f>
        <v>5 cm</v>
      </c>
      <c r="Q51" t="str">
        <f t="shared" si="13"/>
        <v>5cm</v>
      </c>
      <c r="R51" cm="1">
        <f t="array" ref="R51">IF(Q51="","",IF(ISNUMBER(SEARCH("cm",Q51)),MAX(VALUE(SUBSTITUTE(_xlfn.FILTERXML("&lt;t&gt;&lt;s&gt;"&amp;SUBSTITUTE(Q51,",","&lt;/s&gt;&lt;s&gt;")&amp;"&lt;/s&gt;&lt;/t&gt;","//s"),"cm",""))),MAX(VALUE(SUBSTITUTE(_xlfn.FILTERXML("&lt;t&gt;&lt;s&gt;"&amp;SUBSTITUTE(Q51,",","&lt;/s&gt;&lt;s&gt;")&amp;"&lt;/s&gt;&lt;/t&gt;","//s"),"mm","")))/10))</f>
        <v>5</v>
      </c>
      <c r="S51" t="str">
        <f>IF(OR('Model output'!P50="",ISNUMBER(SEARCH("Not identified", 'Model output'!P50)),ISNUMBER(SEARCH("Absent",'Model output'!P50)),AND(ISNUMBER(SEARCH("No",'Model output'!P50)),NOT(ISNUMBER(SEARCH("diagnostic",'Model output'!P50)))),ISNUMBER(SEARCH("Negative",'Model output'!P50))),"negative","positive")</f>
        <v>negative</v>
      </c>
      <c r="T51">
        <f>IF('Model output'!O50="","",'Model output'!O50)</f>
        <v>1</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negative</v>
      </c>
      <c r="X51" s="16" t="str">
        <f>IF('Model output'!S50="","",'Model output'!S50)</f>
        <v>Not Identified</v>
      </c>
      <c r="Y51" t="str">
        <f>IF(OR('Model output'!S50="",ISNUMBER(SEARCH("Absent",'Model output'!S50)),ISNUMBER(SEARCH("Not identified",'Model output'!S50)),AND(ISNUMBER(SEARCH("No",'Model output'!S50)),NOT(ISNUMBER(SEARCH("carcinoma",'Model output'!S50)))),ISNUMBER(SEARCH("negative",'Model output'!S50))),"negative",IF(Z51="positive","gETE", "positive"))</f>
        <v>negative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1" t="str">
        <f>IF(OR('Model output'!V50="", 'Model output'!V50="No", AND(ISERROR(SEARCH("Positive",'Model output'!V50)), ISNUMBER(SEARCH("Negative",'Model output'!V50))), AND(ISNUMBER(SEARCH("Uninvolved",'Model output'!V50)),NOT(ISNUMBER(SEARCH("margins involved",'Model output'!V50)))), ISNUMBER(SEARCH("None",'Model output'!V50)), ISNUMBER(SEARCH("Free",'Model output'!V50)), ISNUMBER(SEARCH("1 mm",'Model output'!V50)), ISNUMBER(SEARCH("0.1 CM",'Model output'!V50)), ISNUMBER(SEARCH("less than 0.2 mm",'Model output'!V50)), ISNUMBER(SEARCH("less than 0.5 mm",'Model output'!V50)), ISNUMBER(SEARCH("less than 1.0 mm",'Model output'!V50)), ISNUMBER(SEARCH("noted very close",'Model output'!V50)), ISNUMBER(SEARCH("abut",'Model output'!V50)), ISNUMBER(SEARCH("not mentioned",'Model output'!V50)), ISNUMBER(SEARCH("Cannot be assessed",'Model output'!V50)), ISNUMBER(SEARCH("Not specified",'Model output'!V50)), ISNUMBER(SEARCH("Lymphocyte invasion - present",'Model output'!V50))), "negative", "positive")</f>
        <v>negative</v>
      </c>
      <c r="AE51" s="35"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cribriform",O51,1)),ISNUMBER(SEARCH("diffuse",O51,1)),ISNUMBER(SEARCH("columnar",O51,1)),ISNUMBER(SEARCH("solid",O51,1)),ISNUMBER(SEARCH("tall",N51,1)),ISNUMBER(SEARCH("hobnail",N51,1)),ISNUMBER(SEARCH("cribriform",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low</v>
      </c>
      <c r="AF51" s="36" t="str">
        <f t="shared" si="3"/>
        <v>3a</v>
      </c>
      <c r="AG51" s="36" t="str">
        <f t="shared" si="4"/>
        <v>0</v>
      </c>
      <c r="AH51" s="36" t="str">
        <f t="shared" si="11"/>
        <v>0</v>
      </c>
      <c r="AI51" s="42" t="str">
        <f t="shared" si="12"/>
        <v>I</v>
      </c>
      <c r="AJ51" s="39" t="s">
        <v>807</v>
      </c>
      <c r="AK51" s="41" t="s">
        <v>1124</v>
      </c>
      <c r="AL51" s="41" t="s">
        <v>1120</v>
      </c>
      <c r="AM51" s="41" t="s">
        <v>1123</v>
      </c>
      <c r="AN51" s="41" t="s">
        <v>68</v>
      </c>
      <c r="AO51" s="22">
        <f t="shared" ca="1" si="5"/>
        <v>1</v>
      </c>
      <c r="AP51" s="1">
        <f t="shared" si="6"/>
        <v>1</v>
      </c>
      <c r="AQ51" s="1">
        <f t="shared" si="7"/>
        <v>1</v>
      </c>
      <c r="AR51" s="1">
        <f t="shared" si="8"/>
        <v>1</v>
      </c>
      <c r="AS51" s="14">
        <f t="shared" si="9"/>
        <v>1</v>
      </c>
      <c r="AT51" s="1"/>
    </row>
    <row r="52" spans="1:46">
      <c r="A52" t="str">
        <f>'Model output'!A51</f>
        <v>TCGA-DJ-A13S</v>
      </c>
      <c r="B52" s="33">
        <v>19</v>
      </c>
      <c r="C52" s="1"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1</v>
      </c>
      <c r="D52" s="1"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0</v>
      </c>
      <c r="E52" s="1"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0</v>
      </c>
      <c r="F52" t="str">
        <f t="shared" si="10"/>
        <v>negative</v>
      </c>
      <c r="G5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output'!G51)),AND(ISNUMBER(SEARCH("2",'Model output'!G51)),NOT(ISNUMBER(SEARCH("1 of 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
      </c>
      <c r="H52" t="str">
        <f>IF('Model output'!H51="","negative",IF(OR(ISNUMBER(SEARCH("lymph node",'Model output'!H51)),ISNUMBER(SEARCH("gland",'Model output'!H51)),ISNUMBER(SEARCH("lobe",'Model output'!H51)),ISNUMBER(SEARCH("isthmus",'Model output'!H51)),ISNUMBER(SEARCH("mediastinum",'Model output'!H51)),ISNUMBER(SEARCH("Not mentioned",'Model output'!H51)), ISNUMBER(SEARCH("Not applicable",'Model output'!H51)), ISNUMBER(SEARCH("paratracheal",'Model output'!H51)),ISNUMBER(SEARCH("fibroadipose tissue",'Model output'!H51)),ISNUMBER(SEARCH("thyroid node",'Model output'!H51)),ISNUMBER(SEARCH("skeletal muscle",'Model output'!H51)),ISNUMBER(SEARCH("Extranodal extension",'Model output'!H51)),ISNUMBER(SEARCH("right",'Model output'!H51)),ISNUMBER(SEARCH("left",'Model output'!H51)),ISNUMBER(SEARCH("Not specified",'Model output'!H51))),"negative","positive"))</f>
        <v>negative</v>
      </c>
      <c r="I52" t="str">
        <f>IF(OR('Model output'!I51="",'Model output'!I51="Not answered",'Model output'!I51="Not mentioned"),"",IF(ISNUMBER('Model output'!I51),'Model output'!I51,1))</f>
        <v/>
      </c>
      <c r="J52" t="str">
        <f>IF(OR('Model output'!J51="",'Model output'!J51="Not answered",'Model output'!J51="Not mentioned"),"",IF(AND(ISNUMBER('Model output'!J51),'Model output'!J51&lt;=I52),'Model output'!J51,IF(AND(ISNUMBER('Model output'!J51), 'Model output'!J51&gt;=DATE(2024,1,1)), MIN(DAY('Model output'!J51), MONTH('Model output'!J51), YEAR('Model output'!J51)), IF(ISNUMBER(SEARCH("0/",'Model output'!J51)),0,IF(ISNUMBER(SEARCH("/",'Model output'!J51)), VALUE(LEFT('Model output'!J51, SEARCH("/",'Model output'!J51)-1)),1)))))</f>
        <v/>
      </c>
      <c r="K52" t="str" cm="1">
        <f t="array" ref="K52">IF(COUNT(FIND({0,1,2,3,4,5,6,7,8,9},'Model output'!K51))&gt;0,'Model output'!K51,"")</f>
        <v/>
      </c>
      <c r="L52" s="25" t="str">
        <f t="shared" si="1"/>
        <v/>
      </c>
      <c r="M52" t="str" cm="1">
        <f t="array" ref="M52">IF(L52="","",IF(ISNUMBER(SEARCH("cm",L52)),MAX(VALUE(SUBSTITUTE(_xlfn.FILTERXML("&lt;t&gt;&lt;s&gt;"&amp;SUBSTITUTE(L52,",","&lt;/s&gt;&lt;s&gt;")&amp;"&lt;/s&gt;&lt;/t&gt;","//s"),"cm",""))),MAX(VALUE(SUBSTITUTE(_xlfn.FILTERXML("&lt;t&gt;&lt;s&gt;"&amp;SUBSTITUTE(L52,",","&lt;/s&gt;&lt;s&gt;")&amp;"&lt;/s&gt;&lt;/t&gt;","//s"),"mm","")))/10))</f>
        <v/>
      </c>
      <c r="N52" t="str">
        <f>IF('Model output'!L51="","",'Model output'!L51)</f>
        <v>Papillary carcinoma</v>
      </c>
      <c r="O52" t="str">
        <f>IF('Model output'!M51="","",'Model output'!M51)</f>
        <v>Follicular variant</v>
      </c>
      <c r="P52" t="str">
        <f>IF('Model output'!N51="","",'Model output'!N51)</f>
        <v>1.8 cm</v>
      </c>
      <c r="Q52" t="str">
        <f t="shared" si="13"/>
        <v>1.8cm</v>
      </c>
      <c r="R52" cm="1">
        <f t="array" ref="R52">IF(Q52="","",IF(ISNUMBER(SEARCH("cm",Q52)),MAX(VALUE(SUBSTITUTE(_xlfn.FILTERXML("&lt;t&gt;&lt;s&gt;"&amp;SUBSTITUTE(Q52,",","&lt;/s&gt;&lt;s&gt;")&amp;"&lt;/s&gt;&lt;/t&gt;","//s"),"cm",""))),MAX(VALUE(SUBSTITUTE(_xlfn.FILTERXML("&lt;t&gt;&lt;s&gt;"&amp;SUBSTITUTE(Q52,",","&lt;/s&gt;&lt;s&gt;")&amp;"&lt;/s&gt;&lt;/t&gt;","//s"),"mm","")))/10))</f>
        <v>1.8</v>
      </c>
      <c r="S52" t="str">
        <f>IF(OR('Model output'!P51="",ISNUMBER(SEARCH("Not identified", 'Model output'!P51)),ISNUMBER(SEARCH("Absent",'Model output'!P51)),AND(ISNUMBER(SEARCH("No",'Model output'!P51)),NOT(ISNUMBER(SEARCH("diagnostic",'Model output'!P51)))),ISNUMBER(SEARCH("Negative",'Model output'!P51))),"negative","positive")</f>
        <v>negative</v>
      </c>
      <c r="T52">
        <f>IF('Model output'!O51="","",'Model output'!O51)</f>
        <v>1</v>
      </c>
      <c r="U5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16" t="str">
        <f>IF('Model output'!S51="","",'Model output'!S51)</f>
        <v>Not identified</v>
      </c>
      <c r="Y52" t="str">
        <f>IF(OR('Model output'!S51="",ISNUMBER(SEARCH("Absent",'Model output'!S51)),ISNUMBER(SEARCH("Not identified",'Model output'!S51)),AND(ISNUMBER(SEARCH("No",'Model output'!S51)),NOT(ISNUMBER(SEARCH("carcinoma",'Model output'!S51)))),ISNUMBER(SEARCH("negative",'Model output'!S51))),"negative",IF(Z52="positive","gETE", "positive"))</f>
        <v>negative</v>
      </c>
      <c r="Z5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t="str">
        <f>IF('Model output'!T51="","",IF('Model output'!T51="Not mentioned", "No", "Yes"))</f>
        <v>No</v>
      </c>
      <c r="AB52" t="str">
        <f>IF(AA52&lt;&gt;"Yes","",IF(OR('Model output'!U51="",ISNUMBER(SEARCH("Not identified",'Model output'!U51))),"",'Model output'!U51))</f>
        <v/>
      </c>
      <c r="AC52" s="1" t="str">
        <f>IF(OR('Model output'!V51="", 'Model output'!V51="No", AND(ISERROR(SEARCH("Positive",'Model output'!V51)), ISNUMBER(SEARCH("Negative",'Model output'!V51))), AND(ISNUMBER(SEARCH("Uninvolved",'Model output'!V51)),NOT(ISNUMBER(SEARCH("margins involved",'Model output'!V51)))), ISNUMBER(SEARCH("None",'Model output'!V51)), ISNUMBER(SEARCH("Free",'Model output'!V51)), ISNUMBER(SEARCH("1 mm",'Model output'!V51)), ISNUMBER(SEARCH("0.1 CM",'Model output'!V51)), ISNUMBER(SEARCH("less than 0.2 mm",'Model output'!V51)), ISNUMBER(SEARCH("less than 0.5 mm",'Model output'!V51)), ISNUMBER(SEARCH("less than 1.0 mm",'Model output'!V51)), ISNUMBER(SEARCH("noted very close",'Model output'!V51)), ISNUMBER(SEARCH("abut",'Model output'!V51)), ISNUMBER(SEARCH("not mentioned",'Model output'!V51)), ISNUMBER(SEARCH("Cannot be assessed",'Model output'!V51)), ISNUMBER(SEARCH("Not specified",'Model output'!V51)), ISNUMBER(SEARCH("Lymphocyte invasion - present",'Model output'!V51))), "negative", "positive")</f>
        <v>negative</v>
      </c>
      <c r="AE52" s="35"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cribriform",O52,1)),ISNUMBER(SEARCH("diffuse",O52,1)),ISNUMBER(SEARCH("columnar",O52,1)),ISNUMBER(SEARCH("solid",O52,1)),ISNUMBER(SEARCH("tall",N52,1)),ISNUMBER(SEARCH("hobnail",N52,1)),ISNUMBER(SEARCH("cribriform",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low</v>
      </c>
      <c r="AF52" s="36" t="str">
        <f t="shared" si="3"/>
        <v>1b</v>
      </c>
      <c r="AG52" s="36" t="str">
        <f t="shared" si="4"/>
        <v>0</v>
      </c>
      <c r="AH52" s="36" t="str">
        <f t="shared" si="11"/>
        <v>0</v>
      </c>
      <c r="AI52" s="42" t="str">
        <f t="shared" si="12"/>
        <v>I</v>
      </c>
      <c r="AJ52" s="39" t="s">
        <v>807</v>
      </c>
      <c r="AK52" s="41" t="s">
        <v>1119</v>
      </c>
      <c r="AL52" s="41" t="s">
        <v>1123</v>
      </c>
      <c r="AM52" s="41" t="s">
        <v>1123</v>
      </c>
      <c r="AN52" s="41" t="s">
        <v>68</v>
      </c>
      <c r="AO52" s="22">
        <f t="shared" ca="1" si="5"/>
        <v>1</v>
      </c>
      <c r="AP52" s="1">
        <f t="shared" si="6"/>
        <v>1</v>
      </c>
      <c r="AQ52" s="1">
        <f t="shared" si="7"/>
        <v>1</v>
      </c>
      <c r="AR52" s="1">
        <f t="shared" si="8"/>
        <v>1</v>
      </c>
      <c r="AS52" s="14">
        <f t="shared" si="9"/>
        <v>1</v>
      </c>
      <c r="AT52" s="1"/>
    </row>
    <row r="53" spans="1:46">
      <c r="A53" t="str">
        <f>'Model output'!A52</f>
        <v>TCGA-DJ-A13T</v>
      </c>
      <c r="B53" s="33">
        <v>37</v>
      </c>
      <c r="C53" s="1" t="str">
        <f>IF(OR(ISNUMBER(SEARCH("0",'Model output'!D52)), ISNUMBER(SEARCH("1",'Model output'!D52)), ISNUMBER(SEARCH("1a",'Model output'!D52)), ISNUMBER(SEARCH("1b",'Model output'!D52)), ISNUMBER(SEARCH("2",'Model output'!D52)), ISNUMBER(SEARCH("3",'Model output'!D52)), ISNUMBER(SEARCH("4a",'Model output'!D52)), ISNUMBER(SEARCH("4b",'Model output'!D52))), IF(ISNUMBER(SEARCH("pT",'Model output'!D52)),IF(OR(ISNUMBER(SEARCH("a",'Model output'!D52)),ISNUMBER(SEARCH("b",'Model output'!D52))),MID(SUBSTITUTE('Model output'!D52," ",""),SEARCH("pT",'Model output'!D52)+2,2),MID(SUBSTITUTE('Model output'!D52," ",""),SEARCH("pT",'Model output'!D52)+2,1)),IF(ISNUMBER(SEARCH("T",'Model output'!D52)),IF(OR(ISNUMBER(SEARCH("a",'Model output'!D52)),ISNUMBER(SEARCH("b",'Model output'!D52))),MID(SUBSTITUTE('Model output'!D52," ",""),SEARCH("T",'Model output'!D52)+1,2),MID(SUBSTITUTE('Model output'!D52," ",""),SEARCH("T",'Model output'!D52)+1,1)),SUBSTITUTE('Model output'!D52," ",""))),"")</f>
        <v>1</v>
      </c>
      <c r="D53" s="1" t="str">
        <f>IF(ISNUMBER(SEARCH("lymph node",'Model output'!E52)),"1", IF(AND('Model output'!E52&lt;&gt;"",ISNUMBER('Model output'!E52),'Model output'!E52&gt;0),"1",IF(OR(ISNUMBER(SEARCH("0",'Model output'!E52)), ISNUMBER(SEARCH("1",'Model output'!E52)), ISNUMBER(SEARCH("1a",'Model output'!E52)), ISNUMBER(SEARCH("1b",'Model output'!E52)), ISNUMBER(SEARCH("X",'Model output'!E52))), IF(ISNUMBER(SEARCH("pN",'Model output'!E52)),IF(OR(ISNUMBER(SEARCH("a",'Model output'!E52)),ISNUMBER(SEARCH("b",'Model output'!E52))),MID(SUBSTITUTE('Model output'!E52," ",""),SEARCH("pN",'Model output'!E52)+2,2),MID(SUBSTITUTE('Model output'!E52," ",""),SEARCH("pN",'Model output'!E52)+2,1)),IF(ISNUMBER(SEARCH("N",'Model output'!E52)),IF(OR(ISNUMBER(SEARCH("a",'Model output'!E52)),ISNUMBER(SEARCH("b",'Model output'!E52))),MID(SUBSTITUTE('Model output'!E52," ",""),SEARCH("N",'Model output'!E52)+1,2),MID(SUBSTITUTE('Model output'!E52," ",""),SEARCH("N",'Model output'!E52)+1,1)),SUBSTITUTE('Model output'!E52," ",""))),"")))</f>
        <v>0</v>
      </c>
      <c r="E53" s="1" t="str">
        <f>IF(OR(ISNUMBER(SEARCH("Not applicable",'Model output'!F52)), ISNUMBER(SEARCH("N/A",'Model output'!F52))),"0",IF(OR(ISNUMBER(SEARCH("0",'Model output'!F52)), ISNUMBER(SEARCH("1",'Model output'!F52)), ISNUMBER(SEARCH("X",'Model output'!F52))), IF(ISNUMBER(SEARCH("pM",'Model output'!F52)),MID(SUBSTITUTE('Model output'!F52," ",""),SEARCH("pM",'Model output'!F52)+2,1),IF(ISNUMBER(SEARCH("M",'Model output'!F52)),MID(SUBSTITUTE('Model output'!F52," ",""),SEARCH("M",'Model output'!F52)+1,1),SUBSTITUTE('Model output'!F52," ",""))),""))</f>
        <v>0</v>
      </c>
      <c r="F53" t="str">
        <f t="shared" si="10"/>
        <v>negative</v>
      </c>
      <c r="G53" t="str">
        <f>IF(OR('Model output'!G52="",AND(ISNUMBER('Model output'!J52),'Model output'!J52&lt;1)),"",IF(OR(ISNUMBER(SEARCH("lateral",'Model output'!G52)),ISNUMBER(SEARCH("cervical",'Model output'!G52)),ISNUMBER(SEARCH("jugular",'Model output'!G52)),ISNUMBER(SEARCH("left neck",'Model output'!G52)),ISNUMBER(SEARCH("left anterior neck",'Model output'!G52)),ISNUMBER(SEARCH("left posterior neck",'Model output'!G52)),ISNUMBER(SEARCH("right neck",'Model output'!G52)),ISNUMBER(SEARCH("right anterior neck",'Model output'!G52)),ISNUMBER(SEARCH("right posterior neck",'Model output'!G52)),AND(ISNUMBER(SEARCH("level",'Model output'!G52)),OR(,ISNUMBER(SEARCH("II",'Model output'!G52)),ISNUMBER(SEARCH("two",'Model output'!G52)),AND(ISNUMBER(SEARCH("2",'Model output'!G52)),NOT(ISNUMBER(SEARCH("1 of 2",'Model output'!G52)))),ISNUMBER(SEARCH("III",'Model output'!G52)),ISNUMBER(SEARCH("three",'Model output'!G52)),ISNUMBER(SEARCH("3",'Model output'!G52)),ISNUMBER(SEARCH("IV",'Model output'!G52)),ISNUMBER(SEARCH("four",'Model output'!G52)),ISNUMBER(SEARCH("4",'Model output'!G52)),ISNUMBER(SEARCH("V ",'Model output'!G52)),ISNUMBER(SEARCH("five",'Model output'!G52)),ISNUMBER(SEARCH("5",'Model output'!G52))))), "lateral", "central"))</f>
        <v/>
      </c>
      <c r="H53" t="str">
        <f>IF('Model output'!H52="","negative",IF(OR(ISNUMBER(SEARCH("lymph node",'Model output'!H52)),ISNUMBER(SEARCH("gland",'Model output'!H52)),ISNUMBER(SEARCH("lobe",'Model output'!H52)),ISNUMBER(SEARCH("isthmus",'Model output'!H52)),ISNUMBER(SEARCH("mediastinum",'Model output'!H52)),ISNUMBER(SEARCH("Not mentioned",'Model output'!H52)), ISNUMBER(SEARCH("Not applicable",'Model output'!H52)), ISNUMBER(SEARCH("paratracheal",'Model output'!H52)),ISNUMBER(SEARCH("fibroadipose tissue",'Model output'!H52)),ISNUMBER(SEARCH("thyroid node",'Model output'!H52)),ISNUMBER(SEARCH("skeletal muscle",'Model output'!H52)),ISNUMBER(SEARCH("Extranodal extension",'Model output'!H52)),ISNUMBER(SEARCH("right",'Model output'!H52)),ISNUMBER(SEARCH("left",'Model output'!H52)),ISNUMBER(SEARCH("Not specified",'Model output'!H52))),"negative","positive"))</f>
        <v>negative</v>
      </c>
      <c r="I53">
        <f>IF(OR('Model output'!I52="",'Model output'!I52="Not answered",'Model output'!I52="Not mentioned"),"",IF(ISNUMBER('Model output'!I52),'Model output'!I52,1))</f>
        <v>5</v>
      </c>
      <c r="J53">
        <f>IF(OR('Model output'!J52="",'Model output'!J52="Not answered",'Model output'!J52="Not mentioned"),"",IF(AND(ISNUMBER('Model output'!J52),'Model output'!J52&lt;=I53),'Model output'!J52,IF(AND(ISNUMBER('Model output'!J52), 'Model output'!J52&gt;=DATE(2024,1,1)), MIN(DAY('Model output'!J52), MONTH('Model output'!J52), YEAR('Model output'!J52)), IF(ISNUMBER(SEARCH("0/",'Model output'!J52)),0,IF(ISNUMBER(SEARCH("/",'Model output'!J52)), VALUE(LEFT('Model output'!J52, SEARCH("/",'Model output'!J52)-1)),1)))))</f>
        <v>0</v>
      </c>
      <c r="K53" t="str" cm="1">
        <f t="array" ref="K53">IF(COUNT(FIND({0,1,2,3,4,5,6,7,8,9},'Model output'!K52))&gt;0,'Model output'!K52,"")</f>
        <v/>
      </c>
      <c r="L53" s="25" t="str">
        <f t="shared" si="1"/>
        <v/>
      </c>
      <c r="M53" t="str" cm="1">
        <f t="array" ref="M53">IF(L53="","",IF(ISNUMBER(SEARCH("cm",L53)),MAX(VALUE(SUBSTITUTE(_xlfn.FILTERXML("&lt;t&gt;&lt;s&gt;"&amp;SUBSTITUTE(L53,",","&lt;/s&gt;&lt;s&gt;")&amp;"&lt;/s&gt;&lt;/t&gt;","//s"),"cm",""))),MAX(VALUE(SUBSTITUTE(_xlfn.FILTERXML("&lt;t&gt;&lt;s&gt;"&amp;SUBSTITUTE(L53,",","&lt;/s&gt;&lt;s&gt;")&amp;"&lt;/s&gt;&lt;/t&gt;","//s"),"mm","")))/10))</f>
        <v/>
      </c>
      <c r="N53" t="str">
        <f>IF('Model output'!L52="","",'Model output'!L52)</f>
        <v>Papillary carcinoma</v>
      </c>
      <c r="O53" t="str">
        <f>IF('Model output'!M52="","",'Model output'!M52)</f>
        <v>classical type</v>
      </c>
      <c r="P53" t="str">
        <f>IF('Model output'!N52="","",'Model output'!N52)</f>
        <v>2.2 cm</v>
      </c>
      <c r="Q53" t="str">
        <f t="shared" si="13"/>
        <v>2.2cm</v>
      </c>
      <c r="R53" cm="1">
        <f t="array" ref="R53">IF(Q53="","",IF(ISNUMBER(SEARCH("cm",Q53)),MAX(VALUE(SUBSTITUTE(_xlfn.FILTERXML("&lt;t&gt;&lt;s&gt;"&amp;SUBSTITUTE(Q53,",","&lt;/s&gt;&lt;s&gt;")&amp;"&lt;/s&gt;&lt;/t&gt;","//s"),"cm",""))),MAX(VALUE(SUBSTITUTE(_xlfn.FILTERXML("&lt;t&gt;&lt;s&gt;"&amp;SUBSTITUTE(Q53,",","&lt;/s&gt;&lt;s&gt;")&amp;"&lt;/s&gt;&lt;/t&gt;","//s"),"mm","")))/10))</f>
        <v>2.2000000000000002</v>
      </c>
      <c r="S53" t="str">
        <f>IF(OR('Model output'!P52="",ISNUMBER(SEARCH("Not identified", 'Model output'!P52)),ISNUMBER(SEARCH("Absent",'Model output'!P52)),AND(ISNUMBER(SEARCH("No",'Model output'!P52)),NOT(ISNUMBER(SEARCH("diagnostic",'Model output'!P52)))),ISNUMBER(SEARCH("Negative",'Model output'!P52))),"negative","positive")</f>
        <v>positive</v>
      </c>
      <c r="T53">
        <f>IF('Model output'!O52="","",'Model output'!O52)</f>
        <v>2</v>
      </c>
      <c r="U53" t="str">
        <f>IF('Model output'!Q52&lt;&gt;"",'Model output'!Q52,IF('Classification result'!S53="positive",IF(ISNUMBER(SEARCH("single",'Model output'!P52)),1,IF(OR(ISNUMBER(SEARCH("&lt;4",'Model output'!P52)),ISNUMBER(SEARCH("&lt; 4",'Model output'!P52)),ISNUMBER(SEARCH("less than 4",'Model output'!P52))),"&lt;4",IF(OR(ISNUMBER(SEARCH("&gt;4",'Model output'!P52)),ISNUMBER(SEARCH("&gt; 4",'Model output'!P52)),ISNUMBER(SEARCH("4 or more",'Model output'!P52))),"&gt;4",""))), ""))</f>
        <v/>
      </c>
      <c r="V53" t="str">
        <f>IF(S53="negative","",IF(OR(ISNUMBER(SEARCH("Focal",'Model output'!P52)),'Classification result'!U53&lt;4,ISNUMBER(SEARCH("Focal",'Classification result'!U53)),ISNUMBER(SEARCH("&lt;4",'Classification result'!U53)),ISNUMBER(SEARCH("&lt; 4",'Classification result'!U53))),"minimal", IF(OR(ISNUMBER(SEARCH("Extensive",'Model output'!P52)),ISNUMBER(SEARCH("Extensive",'Classification result'!U53)),ISNUMBER(SEARCH("&gt;4",'Classification result'!U53)),ISNUMBER(SEARCH("&gt; 4",'Classification result'!U53)),ISNUMBER(SEARCH("4 or more",'Classification result'!U53))),"extensive","")))</f>
        <v>minimal</v>
      </c>
      <c r="W53" t="str">
        <f>IF(OR('Model output'!R52="",ISNUMBER(SEARCH("Not identified", 'Model output'!R52)),ISNUMBER(SEARCH("Absent",'Model output'!R52)),ISNUMBER(SEARCH("No",'Model output'!R52)),ISNUMBER(SEARCH("Negative",'Model output'!R52)),ISNUMBER(SEARCH("None seen",'Model output'!R52)),ISNUMBER(SEARCH("Free",'Model output'!R52)),ISNUMBER(SEARCH("Cannot be assessed",'Model output'!R52))),"negative","positive")</f>
        <v>negative</v>
      </c>
      <c r="X53" s="16" t="str">
        <f>IF('Model output'!S52="","",'Model output'!S52)</f>
        <v>Not identified</v>
      </c>
      <c r="Y53" t="str">
        <f>IF(OR('Model output'!S52="",ISNUMBER(SEARCH("Absent",'Model output'!S52)),ISNUMBER(SEARCH("Not identified",'Model output'!S52)),AND(ISNUMBER(SEARCH("No",'Model output'!S52)),NOT(ISNUMBER(SEARCH("carcinoma",'Model output'!S52)))),ISNUMBER(SEARCH("negative",'Model output'!S52))),"negative",IF(Z53="positive","gETE", "positive"))</f>
        <v>negative</v>
      </c>
      <c r="Z53" t="str">
        <f>IF(OR('Model output'!S52="",ISNUMBER(SEARCH("Absent",'Model output'!S52)),ISNUMBER(SEARCH("Not identified",'Model output'!S52)),ISNUMBER(SEARCH("No",'Model output'!S52)),ISNUMBER(SEARCH("Minimal",'Model output'!S52)),ISNUMBER(SEARCH("negative",'Model output'!S52))),"negative",IF(OR(ISNUMBER(SEARCH("extensive",X53)),ISNUMBER(SEARCH("skeletal muscle",X53)),ISNUMBER(SEARCH("larynx",X53)),ISNUMBER(SEARCH("trachea",X53)),ISNUMBER(SEARCH("esophagus",X53)),ISNUMBER(SEARCH("recurrent laryngeal nerve",X53))),"positive","negative"))</f>
        <v>negative</v>
      </c>
      <c r="AA53" t="str">
        <f>IF('Model output'!T52="","",IF('Model output'!T52="Not mentioned", "No", "Yes"))</f>
        <v/>
      </c>
      <c r="AB53" t="str">
        <f>IF(AA53&lt;&gt;"Yes","",IF(OR('Model output'!U52="",ISNUMBER(SEARCH("Not identified",'Model output'!U52))),"",'Model output'!U52))</f>
        <v/>
      </c>
      <c r="AC53" s="1" t="str">
        <f>IF(OR('Model output'!V52="", 'Model output'!V52="No", AND(ISERROR(SEARCH("Positive",'Model output'!V52)), ISNUMBER(SEARCH("Negative",'Model output'!V52))), AND(ISNUMBER(SEARCH("Uninvolved",'Model output'!V52)),NOT(ISNUMBER(SEARCH("margins involved",'Model output'!V52)))), ISNUMBER(SEARCH("None",'Model output'!V52)), ISNUMBER(SEARCH("Free",'Model output'!V52)), ISNUMBER(SEARCH("1 mm",'Model output'!V52)), ISNUMBER(SEARCH("0.1 CM",'Model output'!V52)), ISNUMBER(SEARCH("less than 0.2 mm",'Model output'!V52)), ISNUMBER(SEARCH("less than 0.5 mm",'Model output'!V52)), ISNUMBER(SEARCH("less than 1.0 mm",'Model output'!V52)), ISNUMBER(SEARCH("noted very close",'Model output'!V52)), ISNUMBER(SEARCH("abut",'Model output'!V52)), ISNUMBER(SEARCH("not mentioned",'Model output'!V52)), ISNUMBER(SEARCH("Cannot be assessed",'Model output'!V52)), ISNUMBER(SEARCH("Not specified",'Model output'!V52)), ISNUMBER(SEARCH("Lymphocyte invasion - present",'Model output'!V52))), "negative", "positive")</f>
        <v>negative</v>
      </c>
      <c r="AE53" s="35" t="str" cm="1">
        <f t="array" aca="1" ref="AE53" ca="1">IF(OR(AC53="positive",Z53="positive",AND(OR(ISNUMBER(SEARCH("Follicular carcinoma",N53)),ISNUMBER(SEARCH("Follicular thyroid carcinoma",N53))),V53="extensive"),AND(AND(ISNUMBER(J53),J53&gt;0),AND(ISNUMBER(M53),M53&gt;3)),OR(H53="positive",AH53=1)),"high",IF(OR(ISNUMBER(SEARCH("lateral",G53,1)),ISNUMBER(SEARCH("positive",Y53,1)),ISNUMBER(SEARCH("tall",O53,1)),ISNUMBER(SEARCH("hobnail",O53,1)),ISNUMBER(SEARCH("cribriform",O53,1)),ISNUMBER(SEARCH("diffuse",O53,1)),ISNUMBER(SEARCH("columnar",O53,1)),ISNUMBER(SEARCH("solid",O53,1)),ISNUMBER(SEARCH("tall",N53,1)),ISNUMBER(SEARCH("hobnail",N53,1)),ISNUMBER(SEARCH("cribriform",N53,1)),ISNUMBER(SEARCH("diffuse",N53,1)),ISNUMBER(SEARCH("columnar",N53,1)),ISNUMBER(SEARCH("solid",N53,1)),AND(ISNUMBER(SEARCH("papillary",N53,1)),S53="positive"),AND(AND(ISNUMBER(J53),J53&gt;=5),M53=""),AND(AND(ISNUMBER(J53),J53&gt;=5),AND(ISNUMBER(M53),M53&gt;=1)),AND(ISNUMBER(SERACH("papillary",N53)),OR(Y53="positive",Z53="positive"), ISNUMBER(SEARCH("BRAF",AB53)))),"intermediate","low"))</f>
        <v>intermediate</v>
      </c>
      <c r="AF53" s="36" t="str">
        <f t="shared" si="3"/>
        <v>2</v>
      </c>
      <c r="AG53" s="36" t="str">
        <f t="shared" si="4"/>
        <v>0</v>
      </c>
      <c r="AH53" s="36" t="str">
        <f t="shared" si="11"/>
        <v>0</v>
      </c>
      <c r="AI53" s="42" t="str">
        <f t="shared" si="12"/>
        <v>I</v>
      </c>
      <c r="AJ53" s="39" t="s">
        <v>809</v>
      </c>
      <c r="AK53" s="41" t="s">
        <v>1122</v>
      </c>
      <c r="AL53" s="41" t="s">
        <v>1120</v>
      </c>
      <c r="AM53" s="41" t="s">
        <v>1123</v>
      </c>
      <c r="AN53" s="41" t="s">
        <v>68</v>
      </c>
      <c r="AO53" s="22">
        <f t="shared" ca="1" si="5"/>
        <v>1</v>
      </c>
      <c r="AP53" s="1">
        <f t="shared" si="6"/>
        <v>1</v>
      </c>
      <c r="AQ53" s="1">
        <f t="shared" si="7"/>
        <v>1</v>
      </c>
      <c r="AR53" s="1">
        <f t="shared" si="8"/>
        <v>1</v>
      </c>
      <c r="AS53" s="14">
        <f t="shared" si="9"/>
        <v>1</v>
      </c>
    </row>
    <row r="54" spans="1:46">
      <c r="A54" t="str">
        <f>'Model output'!A53</f>
        <v>TCGA-DJ-A13U</v>
      </c>
      <c r="B54" s="33">
        <v>60</v>
      </c>
      <c r="C54" s="1" t="str">
        <f>IF(OR(ISNUMBER(SEARCH("0",'Model output'!D53)), ISNUMBER(SEARCH("1",'Model output'!D53)), ISNUMBER(SEARCH("1a",'Model output'!D53)), ISNUMBER(SEARCH("1b",'Model output'!D53)), ISNUMBER(SEARCH("2",'Model output'!D53)), ISNUMBER(SEARCH("3",'Model output'!D53)), ISNUMBER(SEARCH("4a",'Model output'!D53)), ISNUMBER(SEARCH("4b",'Model output'!D53))), IF(ISNUMBER(SEARCH("pT",'Model output'!D53)),IF(OR(ISNUMBER(SEARCH("a",'Model output'!D53)),ISNUMBER(SEARCH("b",'Model output'!D53))),MID(SUBSTITUTE('Model output'!D53," ",""),SEARCH("pT",'Model output'!D53)+2,2),MID(SUBSTITUTE('Model output'!D53," ",""),SEARCH("pT",'Model output'!D53)+2,1)),IF(ISNUMBER(SEARCH("T",'Model output'!D53)),IF(OR(ISNUMBER(SEARCH("a",'Model output'!D53)),ISNUMBER(SEARCH("b",'Model output'!D53))),MID(SUBSTITUTE('Model output'!D53," ",""),SEARCH("T",'Model output'!D53)+1,2),MID(SUBSTITUTE('Model output'!D53," ",""),SEARCH("T",'Model output'!D53)+1,1)),SUBSTITUTE('Model output'!D53," ",""))),"")</f>
        <v>1</v>
      </c>
      <c r="D54" s="1" t="str">
        <f>IF(ISNUMBER(SEARCH("lymph node",'Model output'!E53)),"1", IF(AND('Model output'!E53&lt;&gt;"",ISNUMBER('Model output'!E53),'Model output'!E53&gt;0),"1",IF(OR(ISNUMBER(SEARCH("0",'Model output'!E53)), ISNUMBER(SEARCH("1",'Model output'!E53)), ISNUMBER(SEARCH("1a",'Model output'!E53)), ISNUMBER(SEARCH("1b",'Model output'!E53)), ISNUMBER(SEARCH("X",'Model output'!E53))), IF(ISNUMBER(SEARCH("pN",'Model output'!E53)),IF(OR(ISNUMBER(SEARCH("a",'Model output'!E53)),ISNUMBER(SEARCH("b",'Model output'!E53))),MID(SUBSTITUTE('Model output'!E53," ",""),SEARCH("pN",'Model output'!E53)+2,2),MID(SUBSTITUTE('Model output'!E53," ",""),SEARCH("pN",'Model output'!E53)+2,1)),IF(ISNUMBER(SEARCH("N",'Model output'!E53)),IF(OR(ISNUMBER(SEARCH("a",'Model output'!E53)),ISNUMBER(SEARCH("b",'Model output'!E53))),MID(SUBSTITUTE('Model output'!E53," ",""),SEARCH("N",'Model output'!E53)+1,2),MID(SUBSTITUTE('Model output'!E53," ",""),SEARCH("N",'Model output'!E53)+1,1)),SUBSTITUTE('Model output'!E53," ",""))),"")))</f>
        <v/>
      </c>
      <c r="E54" s="1" t="str">
        <f>IF(OR(ISNUMBER(SEARCH("Not applicable",'Model output'!F53)), ISNUMBER(SEARCH("N/A",'Model output'!F53))),"0",IF(OR(ISNUMBER(SEARCH("0",'Model output'!F53)), ISNUMBER(SEARCH("1",'Model output'!F53)), ISNUMBER(SEARCH("X",'Model output'!F53))), IF(ISNUMBER(SEARCH("pM",'Model output'!F53)),MID(SUBSTITUTE('Model output'!F53," ",""),SEARCH("pM",'Model output'!F53)+2,1),IF(ISNUMBER(SEARCH("M",'Model output'!F53)),MID(SUBSTITUTE('Model output'!F53," ",""),SEARCH("M",'Model output'!F53)+1,1),SUBSTITUTE('Model output'!F53," ",""))),""))</f>
        <v/>
      </c>
      <c r="F54" t="str">
        <f t="shared" si="10"/>
        <v>negative</v>
      </c>
      <c r="G54" t="str">
        <f>IF(OR('Model output'!G53="",AND(ISNUMBER('Model output'!J53),'Model output'!J53&lt;1)),"",IF(OR(ISNUMBER(SEARCH("lateral",'Model output'!G53)),ISNUMBER(SEARCH("cervical",'Model output'!G53)),ISNUMBER(SEARCH("jugular",'Model output'!G53)),ISNUMBER(SEARCH("left neck",'Model output'!G53)),ISNUMBER(SEARCH("left anterior neck",'Model output'!G53)),ISNUMBER(SEARCH("left posterior neck",'Model output'!G53)),ISNUMBER(SEARCH("right neck",'Model output'!G53)),ISNUMBER(SEARCH("right anterior neck",'Model output'!G53)),ISNUMBER(SEARCH("right posterior neck",'Model output'!G53)),AND(ISNUMBER(SEARCH("level",'Model output'!G53)),OR(,ISNUMBER(SEARCH("II",'Model output'!G53)),ISNUMBER(SEARCH("two",'Model output'!G53)),AND(ISNUMBER(SEARCH("2",'Model output'!G53)),NOT(ISNUMBER(SEARCH("1 of 2",'Model output'!G53)))),ISNUMBER(SEARCH("III",'Model output'!G53)),ISNUMBER(SEARCH("three",'Model output'!G53)),ISNUMBER(SEARCH("3",'Model output'!G53)),ISNUMBER(SEARCH("IV",'Model output'!G53)),ISNUMBER(SEARCH("four",'Model output'!G53)),ISNUMBER(SEARCH("4",'Model output'!G53)),ISNUMBER(SEARCH("V ",'Model output'!G53)),ISNUMBER(SEARCH("five",'Model output'!G53)),ISNUMBER(SEARCH("5",'Model output'!G53))))), "lateral", "central"))</f>
        <v/>
      </c>
      <c r="H54" t="str">
        <f>IF('Model output'!H53="","negative",IF(OR(ISNUMBER(SEARCH("lymph node",'Model output'!H53)),ISNUMBER(SEARCH("gland",'Model output'!H53)),ISNUMBER(SEARCH("lobe",'Model output'!H53)),ISNUMBER(SEARCH("isthmus",'Model output'!H53)),ISNUMBER(SEARCH("mediastinum",'Model output'!H53)),ISNUMBER(SEARCH("Not mentioned",'Model output'!H53)), ISNUMBER(SEARCH("Not applicable",'Model output'!H53)), ISNUMBER(SEARCH("paratracheal",'Model output'!H53)),ISNUMBER(SEARCH("fibroadipose tissue",'Model output'!H53)),ISNUMBER(SEARCH("thyroid node",'Model output'!H53)),ISNUMBER(SEARCH("skeletal muscle",'Model output'!H53)),ISNUMBER(SEARCH("Extranodal extension",'Model output'!H53)),ISNUMBER(SEARCH("right",'Model output'!H53)),ISNUMBER(SEARCH("left",'Model output'!H53)),ISNUMBER(SEARCH("Not specified",'Model output'!H53))),"negative","positive"))</f>
        <v>negative</v>
      </c>
      <c r="I54" t="str">
        <f>IF(OR('Model output'!I53="",'Model output'!I53="Not answered",'Model output'!I53="Not mentioned"),"",IF(ISNUMBER('Model output'!I53),'Model output'!I53,1))</f>
        <v/>
      </c>
      <c r="J54" t="str">
        <f>IF(OR('Model output'!J53="",'Model output'!J53="Not answered",'Model output'!J53="Not mentioned"),"",IF(AND(ISNUMBER('Model output'!J53),'Model output'!J53&lt;=I54),'Model output'!J53,IF(AND(ISNUMBER('Model output'!J53), 'Model output'!J53&gt;=DATE(2024,1,1)), MIN(DAY('Model output'!J53), MONTH('Model output'!J53), YEAR('Model output'!J53)), IF(ISNUMBER(SEARCH("0/",'Model output'!J53)),0,IF(ISNUMBER(SEARCH("/",'Model output'!J53)), VALUE(LEFT('Model output'!J53, SEARCH("/",'Model output'!J53)-1)),1)))))</f>
        <v/>
      </c>
      <c r="K54" t="str" cm="1">
        <f t="array" ref="K54">IF(COUNT(FIND({0,1,2,3,4,5,6,7,8,9},'Model output'!K53))&gt;0,'Model output'!K53,"")</f>
        <v/>
      </c>
      <c r="L54" s="25" t="str">
        <f t="shared" si="1"/>
        <v/>
      </c>
      <c r="M54" t="str" cm="1">
        <f t="array" ref="M54">IF(L54="","",IF(ISNUMBER(SEARCH("cm",L54)),MAX(VALUE(SUBSTITUTE(_xlfn.FILTERXML("&lt;t&gt;&lt;s&gt;"&amp;SUBSTITUTE(L54,",","&lt;/s&gt;&lt;s&gt;")&amp;"&lt;/s&gt;&lt;/t&gt;","//s"),"cm",""))),MAX(VALUE(SUBSTITUTE(_xlfn.FILTERXML("&lt;t&gt;&lt;s&gt;"&amp;SUBSTITUTE(L54,",","&lt;/s&gt;&lt;s&gt;")&amp;"&lt;/s&gt;&lt;/t&gt;","//s"),"mm","")))/10))</f>
        <v/>
      </c>
      <c r="N54" t="str">
        <f>IF('Model output'!L53="","",'Model output'!L53)</f>
        <v>Papillary carcinoma</v>
      </c>
      <c r="O54" t="str">
        <f>IF('Model output'!M53="","",'Model output'!M53)</f>
        <v>classical type</v>
      </c>
      <c r="P54" t="str">
        <f>IF('Model output'!N53="","",'Model output'!N53)</f>
        <v>1.1 cm</v>
      </c>
      <c r="Q54" t="str">
        <f t="shared" si="13"/>
        <v>1.1cm</v>
      </c>
      <c r="R54" cm="1">
        <f t="array" ref="R54">IF(Q54="","",IF(ISNUMBER(SEARCH("cm",Q54)),MAX(VALUE(SUBSTITUTE(_xlfn.FILTERXML("&lt;t&gt;&lt;s&gt;"&amp;SUBSTITUTE(Q54,",","&lt;/s&gt;&lt;s&gt;")&amp;"&lt;/s&gt;&lt;/t&gt;","//s"),"cm",""))),MAX(VALUE(SUBSTITUTE(_xlfn.FILTERXML("&lt;t&gt;&lt;s&gt;"&amp;SUBSTITUTE(Q54,",","&lt;/s&gt;&lt;s&gt;")&amp;"&lt;/s&gt;&lt;/t&gt;","//s"),"mm","")))/10))</f>
        <v>1.1000000000000001</v>
      </c>
      <c r="S54" t="str">
        <f>IF(OR('Model output'!P53="",ISNUMBER(SEARCH("Not identified", 'Model output'!P53)),ISNUMBER(SEARCH("Absent",'Model output'!P53)),AND(ISNUMBER(SEARCH("No",'Model output'!P53)),NOT(ISNUMBER(SEARCH("diagnostic",'Model output'!P53)))),ISNUMBER(SEARCH("Negative",'Model output'!P53))),"negative","positive")</f>
        <v>positive</v>
      </c>
      <c r="T54">
        <f>IF('Model output'!O53="","",'Model output'!O53)</f>
        <v>1</v>
      </c>
      <c r="U54" t="str">
        <f>IF('Model output'!Q53&lt;&gt;"",'Model output'!Q53,IF('Classification result'!S54="positive",IF(ISNUMBER(SEARCH("single",'Model output'!P53)),1,IF(OR(ISNUMBER(SEARCH("&lt;4",'Model output'!P53)),ISNUMBER(SEARCH("&lt; 4",'Model output'!P53)),ISNUMBER(SEARCH("less than 4",'Model output'!P53))),"&lt;4",IF(OR(ISNUMBER(SEARCH("&gt;4",'Model output'!P53)),ISNUMBER(SEARCH("&gt; 4",'Model output'!P53)),ISNUMBER(SEARCH("4 or more",'Model output'!P53))),"&gt;4",""))), ""))</f>
        <v>single focus in small vessel</v>
      </c>
      <c r="V54" t="str">
        <f>IF(S54="negative","",IF(OR(ISNUMBER(SEARCH("Focal",'Model output'!P53)),'Classification result'!U54&lt;4,ISNUMBER(SEARCH("Focal",'Classification result'!U54)),ISNUMBER(SEARCH("&lt;4",'Classification result'!U54)),ISNUMBER(SEARCH("&lt; 4",'Classification result'!U54))),"minimal", IF(OR(ISNUMBER(SEARCH("Extensive",'Model output'!P53)),ISNUMBER(SEARCH("Extensive",'Classification result'!U54)),ISNUMBER(SEARCH("&gt;4",'Classification result'!U54)),ISNUMBER(SEARCH("&gt; 4",'Classification result'!U54)),ISNUMBER(SEARCH("4 or more",'Classification result'!U54))),"extensive","")))</f>
        <v/>
      </c>
      <c r="W54" t="str">
        <f>IF(OR('Model output'!R53="",ISNUMBER(SEARCH("Not identified", 'Model output'!R53)),ISNUMBER(SEARCH("Absent",'Model output'!R53)),ISNUMBER(SEARCH("No",'Model output'!R53)),ISNUMBER(SEARCH("Negative",'Model output'!R53)),ISNUMBER(SEARCH("None seen",'Model output'!R53)),ISNUMBER(SEARCH("Free",'Model output'!R53)),ISNUMBER(SEARCH("Cannot be assessed",'Model output'!R53))),"negative","positive")</f>
        <v>negative</v>
      </c>
      <c r="X54" s="16" t="str">
        <f>IF('Model output'!S53="","",'Model output'!S53)</f>
        <v>Invades perithyroid fibroadipose tissue</v>
      </c>
      <c r="Y54" t="str">
        <f>IF(OR('Model output'!S53="",ISNUMBER(SEARCH("Absent",'Model output'!S53)),ISNUMBER(SEARCH("Not identified",'Model output'!S53)),AND(ISNUMBER(SEARCH("No",'Model output'!S53)),NOT(ISNUMBER(SEARCH("carcinoma",'Model output'!S53)))),ISNUMBER(SEARCH("negative",'Model output'!S53))),"negative",IF(Z54="positive","gETE", "positive"))</f>
        <v>positive</v>
      </c>
      <c r="Z54" t="str">
        <f>IF(OR('Model output'!S53="",ISNUMBER(SEARCH("Absent",'Model output'!S53)),ISNUMBER(SEARCH("Not identified",'Model output'!S53)),ISNUMBER(SEARCH("No",'Model output'!S53)),ISNUMBER(SEARCH("Minimal",'Model output'!S53)),ISNUMBER(SEARCH("negative",'Model output'!S53))),"negative",IF(OR(ISNUMBER(SEARCH("extensive",X54)),ISNUMBER(SEARCH("skeletal muscle",X54)),ISNUMBER(SEARCH("larynx",X54)),ISNUMBER(SEARCH("trachea",X54)),ISNUMBER(SEARCH("esophagus",X54)),ISNUMBER(SEARCH("recurrent laryngeal nerve",X54))),"positive","negative"))</f>
        <v>negative</v>
      </c>
      <c r="AA54" t="str">
        <f>IF('Model output'!T53="","",IF('Model output'!T53="Not mentioned", "No", "Yes"))</f>
        <v/>
      </c>
      <c r="AB54" t="str">
        <f>IF(AA54&lt;&gt;"Yes","",IF(OR('Model output'!U53="",ISNUMBER(SEARCH("Not identified",'Model output'!U53))),"",'Model output'!U53))</f>
        <v/>
      </c>
      <c r="AC54" s="1" t="str">
        <f>IF(OR('Model output'!V53="", 'Model output'!V53="No", AND(ISERROR(SEARCH("Positive",'Model output'!V53)), ISNUMBER(SEARCH("Negative",'Model output'!V53))), AND(ISNUMBER(SEARCH("Uninvolved",'Model output'!V53)),NOT(ISNUMBER(SEARCH("margins involved",'Model output'!V53)))), ISNUMBER(SEARCH("None",'Model output'!V53)), ISNUMBER(SEARCH("Free",'Model output'!V53)), ISNUMBER(SEARCH("1 mm",'Model output'!V53)), ISNUMBER(SEARCH("0.1 CM",'Model output'!V53)), ISNUMBER(SEARCH("less than 0.2 mm",'Model output'!V53)), ISNUMBER(SEARCH("less than 0.5 mm",'Model output'!V53)), ISNUMBER(SEARCH("less than 1.0 mm",'Model output'!V53)), ISNUMBER(SEARCH("noted very close",'Model output'!V53)), ISNUMBER(SEARCH("abut",'Model output'!V53)), ISNUMBER(SEARCH("not mentioned",'Model output'!V53)), ISNUMBER(SEARCH("Cannot be assessed",'Model output'!V53)), ISNUMBER(SEARCH("Not specified",'Model output'!V53)), ISNUMBER(SEARCH("Lymphocyte invasion - present",'Model output'!V53))), "negative", "positive")</f>
        <v>negative</v>
      </c>
      <c r="AE54" s="35" t="str" cm="1">
        <f t="array" aca="1" ref="AE54" ca="1">IF(OR(AC54="positive",Z54="positive",AND(OR(ISNUMBER(SEARCH("Follicular carcinoma",N54)),ISNUMBER(SEARCH("Follicular thyroid carcinoma",N54))),V54="extensive"),AND(AND(ISNUMBER(J54),J54&gt;0),AND(ISNUMBER(M54),M54&gt;3)),OR(H54="positive",AH54=1)),"high",IF(OR(ISNUMBER(SEARCH("lateral",G54,1)),ISNUMBER(SEARCH("positive",Y54,1)),ISNUMBER(SEARCH("tall",O54,1)),ISNUMBER(SEARCH("hobnail",O54,1)),ISNUMBER(SEARCH("cribriform",O54,1)),ISNUMBER(SEARCH("diffuse",O54,1)),ISNUMBER(SEARCH("columnar",O54,1)),ISNUMBER(SEARCH("solid",O54,1)),ISNUMBER(SEARCH("tall",N54,1)),ISNUMBER(SEARCH("hobnail",N54,1)),ISNUMBER(SEARCH("cribriform",N54,1)),ISNUMBER(SEARCH("diffuse",N54,1)),ISNUMBER(SEARCH("columnar",N54,1)),ISNUMBER(SEARCH("solid",N54,1)),AND(ISNUMBER(SEARCH("papillary",N54,1)),S54="positive"),AND(AND(ISNUMBER(J54),J54&gt;=5),M54=""),AND(AND(ISNUMBER(J54),J54&gt;=5),AND(ISNUMBER(M54),M54&gt;=1)),AND(ISNUMBER(SERACH("papillary",N54)),OR(Y54="positive",Z54="positive"), ISNUMBER(SEARCH("BRAF",AB54)))),"intermediate","low"))</f>
        <v>intermediate</v>
      </c>
      <c r="AF54" s="36" t="str">
        <f t="shared" si="3"/>
        <v>1b</v>
      </c>
      <c r="AG54" s="36" t="str">
        <f t="shared" si="4"/>
        <v>0</v>
      </c>
      <c r="AH54" s="36" t="str">
        <f t="shared" si="11"/>
        <v>0</v>
      </c>
      <c r="AI54" s="42" t="str">
        <f t="shared" si="12"/>
        <v>I</v>
      </c>
      <c r="AJ54" s="39" t="s">
        <v>809</v>
      </c>
      <c r="AK54" s="41" t="s">
        <v>1119</v>
      </c>
      <c r="AL54" s="41" t="s">
        <v>1123</v>
      </c>
      <c r="AM54" s="41" t="s">
        <v>1120</v>
      </c>
      <c r="AN54" s="41" t="s">
        <v>68</v>
      </c>
      <c r="AO54" s="22">
        <f t="shared" ca="1" si="5"/>
        <v>1</v>
      </c>
      <c r="AP54" s="1">
        <f t="shared" si="6"/>
        <v>1</v>
      </c>
      <c r="AQ54" s="1">
        <f t="shared" si="7"/>
        <v>1</v>
      </c>
      <c r="AR54" s="1">
        <f t="shared" si="8"/>
        <v>1</v>
      </c>
      <c r="AS54" s="14">
        <f t="shared" si="9"/>
        <v>1</v>
      </c>
    </row>
    <row r="55" spans="1:46">
      <c r="A55" t="str">
        <f>'Model output'!A54</f>
        <v>TCGA-DJ-A13V</v>
      </c>
      <c r="B55" s="33">
        <v>21</v>
      </c>
      <c r="C55" s="1" t="str">
        <f>IF(OR(ISNUMBER(SEARCH("0",'Model output'!D54)), ISNUMBER(SEARCH("1",'Model output'!D54)), ISNUMBER(SEARCH("1a",'Model output'!D54)), ISNUMBER(SEARCH("1b",'Model output'!D54)), ISNUMBER(SEARCH("2",'Model output'!D54)), ISNUMBER(SEARCH("3",'Model output'!D54)), ISNUMBER(SEARCH("4a",'Model output'!D54)), ISNUMBER(SEARCH("4b",'Model output'!D54))), IF(ISNUMBER(SEARCH("pT",'Model output'!D54)),IF(OR(ISNUMBER(SEARCH("a",'Model output'!D54)),ISNUMBER(SEARCH("b",'Model output'!D54))),MID(SUBSTITUTE('Model output'!D54," ",""),SEARCH("pT",'Model output'!D54)+2,2),MID(SUBSTITUTE('Model output'!D54," ",""),SEARCH("pT",'Model output'!D54)+2,1)),IF(ISNUMBER(SEARCH("T",'Model output'!D54)),IF(OR(ISNUMBER(SEARCH("a",'Model output'!D54)),ISNUMBER(SEARCH("b",'Model output'!D54))),MID(SUBSTITUTE('Model output'!D54," ",""),SEARCH("T",'Model output'!D54)+1,2),MID(SUBSTITUTE('Model output'!D54," ",""),SEARCH("T",'Model output'!D54)+1,1)),SUBSTITUTE('Model output'!D54," ",""))),"")</f>
        <v/>
      </c>
      <c r="D55" s="1" t="str">
        <f>IF(ISNUMBER(SEARCH("lymph node",'Model output'!E54)),"1", IF(AND('Model output'!E54&lt;&gt;"",ISNUMBER('Model output'!E54),'Model output'!E54&gt;0),"1",IF(OR(ISNUMBER(SEARCH("0",'Model output'!E54)), ISNUMBER(SEARCH("1",'Model output'!E54)), ISNUMBER(SEARCH("1a",'Model output'!E54)), ISNUMBER(SEARCH("1b",'Model output'!E54)), ISNUMBER(SEARCH("X",'Model output'!E54))), IF(ISNUMBER(SEARCH("pN",'Model output'!E54)),IF(OR(ISNUMBER(SEARCH("a",'Model output'!E54)),ISNUMBER(SEARCH("b",'Model output'!E54))),MID(SUBSTITUTE('Model output'!E54," ",""),SEARCH("pN",'Model output'!E54)+2,2),MID(SUBSTITUTE('Model output'!E54," ",""),SEARCH("pN",'Model output'!E54)+2,1)),IF(ISNUMBER(SEARCH("N",'Model output'!E54)),IF(OR(ISNUMBER(SEARCH("a",'Model output'!E54)),ISNUMBER(SEARCH("b",'Model output'!E54))),MID(SUBSTITUTE('Model output'!E54," ",""),SEARCH("N",'Model output'!E54)+1,2),MID(SUBSTITUTE('Model output'!E54," ",""),SEARCH("N",'Model output'!E54)+1,1)),SUBSTITUTE('Model output'!E54," ",""))),"")))</f>
        <v>1a</v>
      </c>
      <c r="E55" s="1" t="str">
        <f>IF(OR(ISNUMBER(SEARCH("Not applicable",'Model output'!F54)), ISNUMBER(SEARCH("N/A",'Model output'!F54))),"0",IF(OR(ISNUMBER(SEARCH("0",'Model output'!F54)), ISNUMBER(SEARCH("1",'Model output'!F54)), ISNUMBER(SEARCH("X",'Model output'!F54))), IF(ISNUMBER(SEARCH("pM",'Model output'!F54)),MID(SUBSTITUTE('Model output'!F54," ",""),SEARCH("pM",'Model output'!F54)+2,1),IF(ISNUMBER(SEARCH("M",'Model output'!F54)),MID(SUBSTITUTE('Model output'!F54," ",""),SEARCH("M",'Model output'!F54)+1,1),SUBSTITUTE('Model output'!F54," ",""))),""))</f>
        <v>1</v>
      </c>
      <c r="F55" t="str">
        <f t="shared" si="10"/>
        <v>positive</v>
      </c>
      <c r="G55" t="str">
        <f>IF(OR('Model output'!G54="",AND(ISNUMBER('Model output'!J54),'Model output'!J54&lt;1)),"",IF(OR(ISNUMBER(SEARCH("lateral",'Model output'!G54)),ISNUMBER(SEARCH("cervical",'Model output'!G54)),ISNUMBER(SEARCH("jugular",'Model output'!G54)),ISNUMBER(SEARCH("left neck",'Model output'!G54)),ISNUMBER(SEARCH("left anterior neck",'Model output'!G54)),ISNUMBER(SEARCH("left posterior neck",'Model output'!G54)),ISNUMBER(SEARCH("right neck",'Model output'!G54)),ISNUMBER(SEARCH("right anterior neck",'Model output'!G54)),ISNUMBER(SEARCH("right posterior neck",'Model output'!G54)),AND(ISNUMBER(SEARCH("level",'Model output'!G54)),OR(,ISNUMBER(SEARCH("II",'Model output'!G54)),ISNUMBER(SEARCH("two",'Model output'!G54)),AND(ISNUMBER(SEARCH("2",'Model output'!G54)),NOT(ISNUMBER(SEARCH("1 of 2",'Model output'!G54)))),ISNUMBER(SEARCH("III",'Model output'!G54)),ISNUMBER(SEARCH("three",'Model output'!G54)),ISNUMBER(SEARCH("3",'Model output'!G54)),ISNUMBER(SEARCH("IV",'Model output'!G54)),ISNUMBER(SEARCH("four",'Model output'!G54)),ISNUMBER(SEARCH("4",'Model output'!G54)),ISNUMBER(SEARCH("V ",'Model output'!G54)),ISNUMBER(SEARCH("five",'Model output'!G54)),ISNUMBER(SEARCH("5",'Model output'!G54))))), "lateral", "central"))</f>
        <v>central</v>
      </c>
      <c r="H55" t="str">
        <f>IF('Model output'!H54="","negative",IF(OR(ISNUMBER(SEARCH("lymph node",'Model output'!H54)),ISNUMBER(SEARCH("gland",'Model output'!H54)),ISNUMBER(SEARCH("lobe",'Model output'!H54)),ISNUMBER(SEARCH("isthmus",'Model output'!H54)),ISNUMBER(SEARCH("mediastinum",'Model output'!H54)),ISNUMBER(SEARCH("Not mentioned",'Model output'!H54)), ISNUMBER(SEARCH("Not applicable",'Model output'!H54)), ISNUMBER(SEARCH("paratracheal",'Model output'!H54)),ISNUMBER(SEARCH("fibroadipose tissue",'Model output'!H54)),ISNUMBER(SEARCH("thyroid node",'Model output'!H54)),ISNUMBER(SEARCH("skeletal muscle",'Model output'!H54)),ISNUMBER(SEARCH("Extranodal extension",'Model output'!H54)),ISNUMBER(SEARCH("right",'Model output'!H54)),ISNUMBER(SEARCH("left",'Model output'!H54)),ISNUMBER(SEARCH("Not specified",'Model output'!H54))),"negative","positive"))</f>
        <v>negative</v>
      </c>
      <c r="I55">
        <f>IF(OR('Model output'!I54="",'Model output'!I54="Not answered",'Model output'!I54="Not mentioned"),"",IF(ISNUMBER('Model output'!I54),'Model output'!I54,1))</f>
        <v>6</v>
      </c>
      <c r="J55">
        <f>IF(OR('Model output'!J54="",'Model output'!J54="Not answered",'Model output'!J54="Not mentioned"),"",IF(AND(ISNUMBER('Model output'!J54),'Model output'!J54&lt;=I55),'Model output'!J54,IF(AND(ISNUMBER('Model output'!J54), 'Model output'!J54&gt;=DATE(2024,1,1)), MIN(DAY('Model output'!J54), MONTH('Model output'!J54), YEAR('Model output'!J54)), IF(ISNUMBER(SEARCH("0/",'Model output'!J54)),0,IF(ISNUMBER(SEARCH("/",'Model output'!J54)), VALUE(LEFT('Model output'!J54, SEARCH("/",'Model output'!J54)-1)),1)))))</f>
        <v>4</v>
      </c>
      <c r="K55" t="str" cm="1">
        <f t="array" ref="K55">IF(COUNT(FIND({0,1,2,3,4,5,6,7,8,9},'Model output'!K54))&gt;0,'Model output'!K54,"")</f>
        <v>0.7 cm</v>
      </c>
      <c r="L55" s="25" t="str">
        <f t="shared" si="1"/>
        <v>0.7cm</v>
      </c>
      <c r="M55" cm="1">
        <f t="array" ref="M55">IF(L55="","",IF(ISNUMBER(SEARCH("cm",L55)),MAX(VALUE(SUBSTITUTE(_xlfn.FILTERXML("&lt;t&gt;&lt;s&gt;"&amp;SUBSTITUTE(L55,",","&lt;/s&gt;&lt;s&gt;")&amp;"&lt;/s&gt;&lt;/t&gt;","//s"),"cm",""))),MAX(VALUE(SUBSTITUTE(_xlfn.FILTERXML("&lt;t&gt;&lt;s&gt;"&amp;SUBSTITUTE(L55,",","&lt;/s&gt;&lt;s&gt;")&amp;"&lt;/s&gt;&lt;/t&gt;","//s"),"mm","")))/10))</f>
        <v>0.7</v>
      </c>
      <c r="N55" t="str">
        <f>IF('Model output'!L54="","",'Model output'!L54)</f>
        <v>Papillary carcinoma, classical type</v>
      </c>
      <c r="O55" t="str">
        <f>IF('Model output'!M54="","",'Model output'!M54)</f>
        <v>Classical</v>
      </c>
      <c r="P55" t="str">
        <f>IF('Model output'!N54="","",'Model output'!N54)</f>
        <v>2.9 cm</v>
      </c>
      <c r="Q55" t="str">
        <f t="shared" si="13"/>
        <v>2.9cm</v>
      </c>
      <c r="R55" cm="1">
        <f t="array" ref="R55">IF(Q55="","",IF(ISNUMBER(SEARCH("cm",Q55)),MAX(VALUE(SUBSTITUTE(_xlfn.FILTERXML("&lt;t&gt;&lt;s&gt;"&amp;SUBSTITUTE(Q55,",","&lt;/s&gt;&lt;s&gt;")&amp;"&lt;/s&gt;&lt;/t&gt;","//s"),"cm",""))),MAX(VALUE(SUBSTITUTE(_xlfn.FILTERXML("&lt;t&gt;&lt;s&gt;"&amp;SUBSTITUTE(Q55,",","&lt;/s&gt;&lt;s&gt;")&amp;"&lt;/s&gt;&lt;/t&gt;","//s"),"mm","")))/10))</f>
        <v>2.9</v>
      </c>
      <c r="S55" t="str">
        <f>IF(OR('Model output'!P54="",ISNUMBER(SEARCH("Not identified", 'Model output'!P54)),ISNUMBER(SEARCH("Absent",'Model output'!P54)),AND(ISNUMBER(SEARCH("No",'Model output'!P54)),NOT(ISNUMBER(SEARCH("diagnostic",'Model output'!P54)))),ISNUMBER(SEARCH("Negative",'Model output'!P54))),"negative","positive")</f>
        <v>negative</v>
      </c>
      <c r="T55">
        <f>IF('Model output'!O54="","",'Model output'!O54)</f>
        <v>1</v>
      </c>
      <c r="U55" t="str">
        <f>IF('Model output'!Q54&lt;&gt;"",'Model output'!Q54,IF('Classification result'!S55="positive",IF(ISNUMBER(SEARCH("single",'Model output'!P54)),1,IF(OR(ISNUMBER(SEARCH("&lt;4",'Model output'!P54)),ISNUMBER(SEARCH("&lt; 4",'Model output'!P54)),ISNUMBER(SEARCH("less than 4",'Model output'!P54))),"&lt;4",IF(OR(ISNUMBER(SEARCH("&gt;4",'Model output'!P54)),ISNUMBER(SEARCH("&gt; 4",'Model output'!P54)),ISNUMBER(SEARCH("4 or more",'Model output'!P54))),"&gt;4",""))), ""))</f>
        <v/>
      </c>
      <c r="V55" t="str">
        <f>IF(S55="negative","",IF(OR(ISNUMBER(SEARCH("Focal",'Model output'!P54)),'Classification result'!U55&lt;4,ISNUMBER(SEARCH("Focal",'Classification result'!U55)),ISNUMBER(SEARCH("&lt;4",'Classification result'!U55)),ISNUMBER(SEARCH("&lt; 4",'Classification result'!U55))),"minimal", IF(OR(ISNUMBER(SEARCH("Extensive",'Model output'!P54)),ISNUMBER(SEARCH("Extensive",'Classification result'!U55)),ISNUMBER(SEARCH("&gt;4",'Classification result'!U55)),ISNUMBER(SEARCH("&gt; 4",'Classification result'!U55)),ISNUMBER(SEARCH("4 or more",'Classification result'!U55))),"extensive","")))</f>
        <v/>
      </c>
      <c r="W55" t="str">
        <f>IF(OR('Model output'!R54="",ISNUMBER(SEARCH("Not identified", 'Model output'!R54)),ISNUMBER(SEARCH("Absent",'Model output'!R54)),ISNUMBER(SEARCH("No",'Model output'!R54)),ISNUMBER(SEARCH("Negative",'Model output'!R54)),ISNUMBER(SEARCH("None seen",'Model output'!R54)),ISNUMBER(SEARCH("Free",'Model output'!R54)),ISNUMBER(SEARCH("Cannot be assessed",'Model output'!R54))),"negative","positive")</f>
        <v>positive</v>
      </c>
      <c r="X55" s="16" t="str">
        <f>IF('Model output'!S54="","",'Model output'!S54)</f>
        <v>invades: extrathyroidal fibroadipose tissue</v>
      </c>
      <c r="Y55" t="str">
        <f>IF(OR('Model output'!S54="",ISNUMBER(SEARCH("Absent",'Model output'!S54)),ISNUMBER(SEARCH("Not identified",'Model output'!S54)),AND(ISNUMBER(SEARCH("No",'Model output'!S54)),NOT(ISNUMBER(SEARCH("carcinoma",'Model output'!S54)))),ISNUMBER(SEARCH("negative",'Model output'!S54))),"negative",IF(Z55="positive","gETE", "positive"))</f>
        <v>positive</v>
      </c>
      <c r="Z55" t="str">
        <f>IF(OR('Model output'!S54="",ISNUMBER(SEARCH("Absent",'Model output'!S54)),ISNUMBER(SEARCH("Not identified",'Model output'!S54)),ISNUMBER(SEARCH("No",'Model output'!S54)),ISNUMBER(SEARCH("Minimal",'Model output'!S54)),ISNUMBER(SEARCH("negative",'Model output'!S54))),"negative",IF(OR(ISNUMBER(SEARCH("extensive",X55)),ISNUMBER(SEARCH("skeletal muscle",X55)),ISNUMBER(SEARCH("larynx",X55)),ISNUMBER(SEARCH("trachea",X55)),ISNUMBER(SEARCH("esophagus",X55)),ISNUMBER(SEARCH("recurrent laryngeal nerve",X55))),"positive","negative"))</f>
        <v>negative</v>
      </c>
      <c r="AA55" t="str">
        <f>IF('Model output'!T54="","",IF('Model output'!T54="Not mentioned", "No", "Yes"))</f>
        <v/>
      </c>
      <c r="AB55" t="str">
        <f>IF(AA55&lt;&gt;"Yes","",IF(OR('Model output'!U54="",ISNUMBER(SEARCH("Not identified",'Model output'!U54))),"",'Model output'!U54))</f>
        <v/>
      </c>
      <c r="AC55" s="1" t="str">
        <f>IF(OR('Model output'!V54="", 'Model output'!V54="No", AND(ISERROR(SEARCH("Positive",'Model output'!V54)), ISNUMBER(SEARCH("Negative",'Model output'!V54))), AND(ISNUMBER(SEARCH("Uninvolved",'Model output'!V54)),NOT(ISNUMBER(SEARCH("margins involved",'Model output'!V54)))), ISNUMBER(SEARCH("None",'Model output'!V54)), ISNUMBER(SEARCH("Free",'Model output'!V54)), ISNUMBER(SEARCH("1 mm",'Model output'!V54)), ISNUMBER(SEARCH("0.1 CM",'Model output'!V54)), ISNUMBER(SEARCH("less than 0.2 mm",'Model output'!V54)), ISNUMBER(SEARCH("less than 0.5 mm",'Model output'!V54)), ISNUMBER(SEARCH("less than 1.0 mm",'Model output'!V54)), ISNUMBER(SEARCH("noted very close",'Model output'!V54)), ISNUMBER(SEARCH("abut",'Model output'!V54)), ISNUMBER(SEARCH("not mentioned",'Model output'!V54)), ISNUMBER(SEARCH("Cannot be assessed",'Model output'!V54)), ISNUMBER(SEARCH("Not specified",'Model output'!V54)), ISNUMBER(SEARCH("Lymphocyte invasion - present",'Model output'!V54))), "negative", "positive")</f>
        <v>negative</v>
      </c>
      <c r="AE55" s="35" t="str" cm="1">
        <f t="array" aca="1" ref="AE55" ca="1">IF(OR(AC55="positive",Z55="positive",AND(OR(ISNUMBER(SEARCH("Follicular carcinoma",N55)),ISNUMBER(SEARCH("Follicular thyroid carcinoma",N55))),V55="extensive"),AND(AND(ISNUMBER(J55),J55&gt;0),AND(ISNUMBER(M55),M55&gt;3)),OR(H55="positive",AH55=1)),"high",IF(OR(ISNUMBER(SEARCH("lateral",G55,1)),ISNUMBER(SEARCH("positive",Y55,1)),ISNUMBER(SEARCH("tall",O55,1)),ISNUMBER(SEARCH("hobnail",O55,1)),ISNUMBER(SEARCH("cribriform",O55,1)),ISNUMBER(SEARCH("diffuse",O55,1)),ISNUMBER(SEARCH("columnar",O55,1)),ISNUMBER(SEARCH("solid",O55,1)),ISNUMBER(SEARCH("tall",N55,1)),ISNUMBER(SEARCH("hobnail",N55,1)),ISNUMBER(SEARCH("cribriform",N55,1)),ISNUMBER(SEARCH("diffuse",N55,1)),ISNUMBER(SEARCH("columnar",N55,1)),ISNUMBER(SEARCH("solid",N55,1)),AND(ISNUMBER(SEARCH("papillary",N55,1)),S55="positive"),AND(AND(ISNUMBER(J55),J55&gt;=5),M55=""),AND(AND(ISNUMBER(J55),J55&gt;=5),AND(ISNUMBER(M55),M55&gt;=1)),AND(ISNUMBER(SERACH("papillary",N55)),OR(Y55="positive",Z55="positive"), ISNUMBER(SEARCH("BRAF",AB55)))),"intermediate","low"))</f>
        <v>intermediate</v>
      </c>
      <c r="AF55" s="36" t="str">
        <f t="shared" si="3"/>
        <v>2</v>
      </c>
      <c r="AG55" s="36" t="str">
        <f t="shared" si="4"/>
        <v>1a</v>
      </c>
      <c r="AH55" s="36" t="str">
        <f t="shared" si="11"/>
        <v>0</v>
      </c>
      <c r="AI55" s="42" t="str">
        <f t="shared" si="12"/>
        <v>I</v>
      </c>
      <c r="AJ55" s="39" t="s">
        <v>809</v>
      </c>
      <c r="AK55" s="41" t="s">
        <v>1122</v>
      </c>
      <c r="AL55" s="41" t="s">
        <v>651</v>
      </c>
      <c r="AM55" s="41" t="s">
        <v>1123</v>
      </c>
      <c r="AN55" s="41" t="s">
        <v>68</v>
      </c>
      <c r="AO55" s="22">
        <f t="shared" ca="1" si="5"/>
        <v>1</v>
      </c>
      <c r="AP55" s="1">
        <f t="shared" si="6"/>
        <v>1</v>
      </c>
      <c r="AQ55" s="1">
        <f t="shared" si="7"/>
        <v>1</v>
      </c>
      <c r="AR55" s="1">
        <f t="shared" si="8"/>
        <v>1</v>
      </c>
      <c r="AS55" s="14">
        <f t="shared" si="9"/>
        <v>1</v>
      </c>
      <c r="AT55" s="8"/>
    </row>
    <row r="56" spans="1:46">
      <c r="A56" t="str">
        <f>'Model output'!A55</f>
        <v>TCGA-DJ-A13W</v>
      </c>
      <c r="B56" s="33">
        <v>45</v>
      </c>
      <c r="C56" s="1" t="str">
        <f>IF(OR(ISNUMBER(SEARCH("0",'Model output'!D55)), ISNUMBER(SEARCH("1",'Model output'!D55)), ISNUMBER(SEARCH("1a",'Model output'!D55)), ISNUMBER(SEARCH("1b",'Model output'!D55)), ISNUMBER(SEARCH("2",'Model output'!D55)), ISNUMBER(SEARCH("3",'Model output'!D55)), ISNUMBER(SEARCH("4a",'Model output'!D55)), ISNUMBER(SEARCH("4b",'Model output'!D55))), IF(ISNUMBER(SEARCH("pT",'Model output'!D55)),IF(OR(ISNUMBER(SEARCH("a",'Model output'!D55)),ISNUMBER(SEARCH("b",'Model output'!D55))),MID(SUBSTITUTE('Model output'!D55," ",""),SEARCH("pT",'Model output'!D55)+2,2),MID(SUBSTITUTE('Model output'!D55," ",""),SEARCH("pT",'Model output'!D55)+2,1)),IF(ISNUMBER(SEARCH("T",'Model output'!D55)),IF(OR(ISNUMBER(SEARCH("a",'Model output'!D55)),ISNUMBER(SEARCH("b",'Model output'!D55))),MID(SUBSTITUTE('Model output'!D55," ",""),SEARCH("T",'Model output'!D55)+1,2),MID(SUBSTITUTE('Model output'!D55," ",""),SEARCH("T",'Model output'!D55)+1,1)),SUBSTITUTE('Model output'!D55," ",""))),"")</f>
        <v>2</v>
      </c>
      <c r="D56" s="1" t="str">
        <f>IF(ISNUMBER(SEARCH("lymph node",'Model output'!E55)),"1", IF(AND('Model output'!E55&lt;&gt;"",ISNUMBER('Model output'!E55),'Model output'!E55&gt;0),"1",IF(OR(ISNUMBER(SEARCH("0",'Model output'!E55)), ISNUMBER(SEARCH("1",'Model output'!E55)), ISNUMBER(SEARCH("1a",'Model output'!E55)), ISNUMBER(SEARCH("1b",'Model output'!E55)), ISNUMBER(SEARCH("X",'Model output'!E55))), IF(ISNUMBER(SEARCH("pN",'Model output'!E55)),IF(OR(ISNUMBER(SEARCH("a",'Model output'!E55)),ISNUMBER(SEARCH("b",'Model output'!E55))),MID(SUBSTITUTE('Model output'!E55," ",""),SEARCH("pN",'Model output'!E55)+2,2),MID(SUBSTITUTE('Model output'!E55," ",""),SEARCH("pN",'Model output'!E55)+2,1)),IF(ISNUMBER(SEARCH("N",'Model output'!E55)),IF(OR(ISNUMBER(SEARCH("a",'Model output'!E55)),ISNUMBER(SEARCH("b",'Model output'!E55))),MID(SUBSTITUTE('Model output'!E55," ",""),SEARCH("N",'Model output'!E55)+1,2),MID(SUBSTITUTE('Model output'!E55," ",""),SEARCH("N",'Model output'!E55)+1,1)),SUBSTITUTE('Model output'!E55," ",""))),"")))</f>
        <v>0</v>
      </c>
      <c r="E56" s="1" t="str">
        <f>IF(OR(ISNUMBER(SEARCH("Not applicable",'Model output'!F55)), ISNUMBER(SEARCH("N/A",'Model output'!F55))),"0",IF(OR(ISNUMBER(SEARCH("0",'Model output'!F55)), ISNUMBER(SEARCH("1",'Model output'!F55)), ISNUMBER(SEARCH("X",'Model output'!F55))), IF(ISNUMBER(SEARCH("pM",'Model output'!F55)),MID(SUBSTITUTE('Model output'!F55," ",""),SEARCH("pM",'Model output'!F55)+2,1),IF(ISNUMBER(SEARCH("M",'Model output'!F55)),MID(SUBSTITUTE('Model output'!F55," ",""),SEARCH("M",'Model output'!F55)+1,1),SUBSTITUTE('Model output'!F55," ",""))),""))</f>
        <v>0</v>
      </c>
      <c r="F56" t="str">
        <f t="shared" si="10"/>
        <v>positive</v>
      </c>
      <c r="G56" t="str">
        <f>IF(OR('Model output'!G55="",AND(ISNUMBER('Model output'!J55),'Model output'!J55&lt;1)),"",IF(OR(ISNUMBER(SEARCH("lateral",'Model output'!G55)),ISNUMBER(SEARCH("cervical",'Model output'!G55)),ISNUMBER(SEARCH("jugular",'Model output'!G55)),ISNUMBER(SEARCH("left neck",'Model output'!G55)),ISNUMBER(SEARCH("left anterior neck",'Model output'!G55)),ISNUMBER(SEARCH("left posterior neck",'Model output'!G55)),ISNUMBER(SEARCH("right neck",'Model output'!G55)),ISNUMBER(SEARCH("right anterior neck",'Model output'!G55)),ISNUMBER(SEARCH("right posterior neck",'Model output'!G55)),AND(ISNUMBER(SEARCH("level",'Model output'!G55)),OR(,ISNUMBER(SEARCH("II",'Model output'!G55)),ISNUMBER(SEARCH("two",'Model output'!G55)),AND(ISNUMBER(SEARCH("2",'Model output'!G55)),NOT(ISNUMBER(SEARCH("1 of 2",'Model output'!G55)))),ISNUMBER(SEARCH("III",'Model output'!G55)),ISNUMBER(SEARCH("three",'Model output'!G55)),ISNUMBER(SEARCH("3",'Model output'!G55)),ISNUMBER(SEARCH("IV",'Model output'!G55)),ISNUMBER(SEARCH("four",'Model output'!G55)),ISNUMBER(SEARCH("4",'Model output'!G55)),ISNUMBER(SEARCH("V ",'Model output'!G55)),ISNUMBER(SEARCH("five",'Model output'!G55)),ISNUMBER(SEARCH("5",'Model output'!G55))))), "lateral", "central"))</f>
        <v>central</v>
      </c>
      <c r="H56" t="str">
        <f>IF('Model output'!H55="","negative",IF(OR(ISNUMBER(SEARCH("lymph node",'Model output'!H55)),ISNUMBER(SEARCH("gland",'Model output'!H55)),ISNUMBER(SEARCH("lobe",'Model output'!H55)),ISNUMBER(SEARCH("isthmus",'Model output'!H55)),ISNUMBER(SEARCH("mediastinum",'Model output'!H55)),ISNUMBER(SEARCH("Not mentioned",'Model output'!H55)), ISNUMBER(SEARCH("Not applicable",'Model output'!H55)), ISNUMBER(SEARCH("paratracheal",'Model output'!H55)),ISNUMBER(SEARCH("fibroadipose tissue",'Model output'!H55)),ISNUMBER(SEARCH("thyroid node",'Model output'!H55)),ISNUMBER(SEARCH("skeletal muscle",'Model output'!H55)),ISNUMBER(SEARCH("Extranodal extension",'Model output'!H55)),ISNUMBER(SEARCH("right",'Model output'!H55)),ISNUMBER(SEARCH("left",'Model output'!H55)),ISNUMBER(SEARCH("Not specified",'Model output'!H55))),"negative","positive"))</f>
        <v>negative</v>
      </c>
      <c r="I56">
        <f>IF(OR('Model output'!I55="",'Model output'!I55="Not answered",'Model output'!I55="Not mentioned"),"",IF(ISNUMBER('Model output'!I55),'Model output'!I55,1))</f>
        <v>3</v>
      </c>
      <c r="J56">
        <f>IF(OR('Model output'!J55="",'Model output'!J55="Not answered",'Model output'!J55="Not mentioned"),"",IF(AND(ISNUMBER('Model output'!J55),'Model output'!J55&lt;=I56),'Model output'!J55,IF(AND(ISNUMBER('Model output'!J55), 'Model output'!J55&gt;=DATE(2024,1,1)), MIN(DAY('Model output'!J55), MONTH('Model output'!J55), YEAR('Model output'!J55)), IF(ISNUMBER(SEARCH("0/",'Model output'!J55)),0,IF(ISNUMBER(SEARCH("/",'Model output'!J55)), VALUE(LEFT('Model output'!J55, SEARCH("/",'Model output'!J55)-1)),1)))))</f>
        <v>2</v>
      </c>
      <c r="K56" t="str" cm="1">
        <f t="array" ref="K56">IF(COUNT(FIND({0,1,2,3,4,5,6,7,8,9},'Model output'!K55))&gt;0,'Model output'!K55,"")</f>
        <v>1.2 cm (Paratracheal), 0.8 cm, 0.5 cm (Peri thyroidal)</v>
      </c>
      <c r="L56" s="25" t="str">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56,"cm.","cm"), "up to", ""), "Up to", ""), "less than", ""), "Largest", ""), "largest", ""), "Level 2", ""), "Level 4", ""), "levels three and four", ""), "metastatic", ""), "deposit", ""), "tracheo-esophageal grove and", ""), "pre-tracheal", ""), "Paratracheal", ""), "Peri thyroidal", ""), "lobe", ""), "nodule", ""), "nodes", ""), "node", ""), "lymph", ""), "neck", ""), "compartment", ""), "Superior midline", ""), "superior midline", ""), "paratracheal", ""), "Additional", ""), "Suspicious", ""), "Part 2", ""), "central", ""), "right", ""), "left", ""), "Right", ""), "Left", ""), "for", ""), "the", ""), "at midline", ""), "is", ""), "x", ","), "'", ""), "[", ""), "]", ""), "(D)", ""), "(C6)", ""), "to", ","), "(", ""), ")", ""), "Not mentioned", "0"), "*", ""), "&lt;", ""), " ", "")</f>
        <v>1.2cm,0.8cm,0.5cm</v>
      </c>
      <c r="M56" cm="1">
        <f t="array" ref="M56">IF(L56="","",IF(ISNUMBER(SEARCH("cm",L56)),MAX(VALUE(SUBSTITUTE(_xlfn.FILTERXML("&lt;t&gt;&lt;s&gt;"&amp;SUBSTITUTE(L56,",","&lt;/s&gt;&lt;s&gt;")&amp;"&lt;/s&gt;&lt;/t&gt;","//s"),"cm",""))),MAX(VALUE(SUBSTITUTE(_xlfn.FILTERXML("&lt;t&gt;&lt;s&gt;"&amp;SUBSTITUTE(L56,",","&lt;/s&gt;&lt;s&gt;")&amp;"&lt;/s&gt;&lt;/t&gt;","//s"),"mm","")))/10))</f>
        <v>1.2</v>
      </c>
      <c r="N56" t="str">
        <f>IF('Model output'!L55="","",'Model output'!L55)</f>
        <v>Papillary carcinoma, follicular variant</v>
      </c>
      <c r="O56" t="str">
        <f>IF('Model output'!M55="","",'Model output'!M55)</f>
        <v>Well differentiated, Not Identified, Not identified, Not Identified, Not Identified, Not Identified, Not Identified</v>
      </c>
      <c r="P56" t="str">
        <f>IF('Model output'!N55="","",'Model output'!N55)</f>
        <v>2.0 cm</v>
      </c>
      <c r="Q56" t="str">
        <f t="shared" si="13"/>
        <v>2.0cm</v>
      </c>
      <c r="R56" cm="1">
        <f t="array" ref="R56">IF(Q56="","",IF(ISNUMBER(SEARCH("cm",Q56)),MAX(VALUE(SUBSTITUTE(_xlfn.FILTERXML("&lt;t&gt;&lt;s&gt;"&amp;SUBSTITUTE(Q56,",","&lt;/s&gt;&lt;s&gt;")&amp;"&lt;/s&gt;&lt;/t&gt;","//s"),"cm",""))),MAX(VALUE(SUBSTITUTE(_xlfn.FILTERXML("&lt;t&gt;&lt;s&gt;"&amp;SUBSTITUTE(Q56,",","&lt;/s&gt;&lt;s&gt;")&amp;"&lt;/s&gt;&lt;/t&gt;","//s"),"mm","")))/10))</f>
        <v>2</v>
      </c>
      <c r="S56" t="str">
        <f>IF(OR('Model output'!P55="",ISNUMBER(SEARCH("Not identified", 'Model output'!P55)),ISNUMBER(SEARCH("Absent",'Model output'!P55)),AND(ISNUMBER(SEARCH("No",'Model output'!P55)),NOT(ISNUMBER(SEARCH("diagnostic",'Model output'!P55)))),ISNUMBER(SEARCH("Negative",'Model output'!P55))),"negative","positive")</f>
        <v>negative</v>
      </c>
      <c r="T56">
        <f>IF('Model output'!O55="","",'Model output'!O55)</f>
        <v>1</v>
      </c>
      <c r="U56" t="str">
        <f>IF('Model output'!Q55&lt;&gt;"",'Model output'!Q55,IF('Classification result'!S56="positive",IF(ISNUMBER(SEARCH("single",'Model output'!P55)),1,IF(OR(ISNUMBER(SEARCH("&lt;4",'Model output'!P55)),ISNUMBER(SEARCH("&lt; 4",'Model output'!P55)),ISNUMBER(SEARCH("less than 4",'Model output'!P55))),"&lt;4",IF(OR(ISNUMBER(SEARCH("&gt;4",'Model output'!P55)),ISNUMBER(SEARCH("&gt; 4",'Model output'!P55)),ISNUMBER(SEARCH("4 or more",'Model output'!P55))),"&gt;4",""))), ""))</f>
        <v/>
      </c>
      <c r="V56" t="str">
        <f>IF(S56="negative","",IF(OR(ISNUMBER(SEARCH("Focal",'Model output'!P55)),'Classification result'!U56&lt;4,ISNUMBER(SEARCH("Focal",'Classification result'!U56)),ISNUMBER(SEARCH("&lt;4",'Classification result'!U56)),ISNUMBER(SEARCH("&lt; 4",'Classification result'!U56))),"minimal", IF(OR(ISNUMBER(SEARCH("Extensive",'Model output'!P55)),ISNUMBER(SEARCH("Extensive",'Classification result'!U56)),ISNUMBER(SEARCH("&gt;4",'Classification result'!U56)),ISNUMBER(SEARCH("&gt; 4",'Classification result'!U56)),ISNUMBER(SEARCH("4 or more",'Classification result'!U56))),"extensive","")))</f>
        <v/>
      </c>
      <c r="W56" t="str">
        <f>IF(OR('Model output'!R55="",ISNUMBER(SEARCH("Not identified", 'Model output'!R55)),ISNUMBER(SEARCH("Absent",'Model output'!R55)),ISNUMBER(SEARCH("No",'Model output'!R55)),ISNUMBER(SEARCH("Negative",'Model output'!R55)),ISNUMBER(SEARCH("None seen",'Model output'!R55)),ISNUMBER(SEARCH("Free",'Model output'!R55)),ISNUMBER(SEARCH("Cannot be assessed",'Model output'!R55))),"negative","positive")</f>
        <v>negative</v>
      </c>
      <c r="X56" s="16" t="str">
        <f>IF('Model output'!S55="","",'Model output'!S55)</f>
        <v>Not Identified</v>
      </c>
      <c r="Y56" t="str">
        <f>IF(OR('Model output'!S55="",ISNUMBER(SEARCH("Absent",'Model output'!S55)),ISNUMBER(SEARCH("Not identified",'Model output'!S55)),AND(ISNUMBER(SEARCH("No",'Model output'!S55)),NOT(ISNUMBER(SEARCH("carcinoma",'Model output'!S55)))),ISNUMBER(SEARCH("negative",'Model output'!S55))),"negative",IF(Z56="positive","gETE", "positive"))</f>
        <v>negative</v>
      </c>
      <c r="Z56" t="str">
        <f>IF(OR('Model output'!S55="",ISNUMBER(SEARCH("Absent",'Model output'!S55)),ISNUMBER(SEARCH("Not identified",'Model output'!S55)),ISNUMBER(SEARCH("No",'Model output'!S55)),ISNUMBER(SEARCH("Minimal",'Model output'!S55)),ISNUMBER(SEARCH("negative",'Model output'!S55))),"negative",IF(OR(ISNUMBER(SEARCH("extensive",X56)),ISNUMBER(SEARCH("skeletal muscle",X56)),ISNUMBER(SEARCH("larynx",X56)),ISNUMBER(SEARCH("trachea",X56)),ISNUMBER(SEARCH("esophagus",X56)),ISNUMBER(SEARCH("recurrent laryngeal nerve",X56))),"positive","negative"))</f>
        <v>negative</v>
      </c>
      <c r="AA56" t="str">
        <f>IF('Model output'!T55="","",IF('Model output'!T55="Not mentioned", "No", "Yes"))</f>
        <v>No</v>
      </c>
      <c r="AB56" t="str">
        <f>IF(AA56&lt;&gt;"Yes","",IF(OR('Model output'!U55="",ISNUMBER(SEARCH("Not identified",'Model output'!U55))),"",'Model output'!U55))</f>
        <v/>
      </c>
      <c r="AC56" s="1" t="str">
        <f>IF(OR('Model output'!V55="", 'Model output'!V55="No", AND(ISERROR(SEARCH("Positive",'Model output'!V55)), ISNUMBER(SEARCH("Negative",'Model output'!V55))), AND(ISNUMBER(SEARCH("Uninvolved",'Model output'!V55)),NOT(ISNUMBER(SEARCH("margins involved",'Model output'!V55)))), ISNUMBER(SEARCH("None",'Model output'!V55)), ISNUMBER(SEARCH("Free",'Model output'!V55)), ISNUMBER(SEARCH("1 mm",'Model output'!V55)), ISNUMBER(SEARCH("0.1 CM",'Model output'!V55)), ISNUMBER(SEARCH("less than 0.2 mm",'Model output'!V55)), ISNUMBER(SEARCH("less than 0.5 mm",'Model output'!V55)), ISNUMBER(SEARCH("less than 1.0 mm",'Model output'!V55)), ISNUMBER(SEARCH("noted very close",'Model output'!V55)), ISNUMBER(SEARCH("abut",'Model output'!V55)), ISNUMBER(SEARCH("not mentioned",'Model output'!V55)), ISNUMBER(SEARCH("Cannot be assessed",'Model output'!V55)), ISNUMBER(SEARCH("Not specified",'Model output'!V55)), ISNUMBER(SEARCH("Lymphocyte invasion - present",'Model output'!V55))), "negative", "positive")</f>
        <v>negative</v>
      </c>
      <c r="AE56" s="35" t="str" cm="1">
        <f t="array" aca="1" ref="AE56" ca="1">IF(OR(AC56="positive",Z56="positive",AND(OR(ISNUMBER(SEARCH("Follicular carcinoma",N56)),ISNUMBER(SEARCH("Follicular thyroid carcinoma",N56))),V56="extensive"),AND(AND(ISNUMBER(J56),J56&gt;0),AND(ISNUMBER(M56),M56&gt;3)),OR(H56="positive",AH56=1)),"high",IF(OR(ISNUMBER(SEARCH("lateral",G56,1)),ISNUMBER(SEARCH("positive",Y56,1)),ISNUMBER(SEARCH("tall",O56,1)),ISNUMBER(SEARCH("hobnail",O56,1)),ISNUMBER(SEARCH("cribriform",O56,1)),ISNUMBER(SEARCH("diffuse",O56,1)),ISNUMBER(SEARCH("columnar",O56,1)),ISNUMBER(SEARCH("solid",O56,1)),ISNUMBER(SEARCH("tall",N56,1)),ISNUMBER(SEARCH("hobnail",N56,1)),ISNUMBER(SEARCH("cribriform",N56,1)),ISNUMBER(SEARCH("diffuse",N56,1)),ISNUMBER(SEARCH("columnar",N56,1)),ISNUMBER(SEARCH("solid",N56,1)),AND(ISNUMBER(SEARCH("papillary",N56,1)),S56="positive"),AND(AND(ISNUMBER(J56),J56&gt;=5),M56=""),AND(AND(ISNUMBER(J56),J56&gt;=5),AND(ISNUMBER(M56),M56&gt;=1)),AND(ISNUMBER(SERACH("papillary",N56)),OR(Y56="positive",Z56="positive"), ISNUMBER(SEARCH("BRAF",AB56)))),"intermediate","low"))</f>
        <v>low</v>
      </c>
      <c r="AF56" s="36" t="str">
        <f t="shared" si="3"/>
        <v>1b</v>
      </c>
      <c r="AG56" s="36" t="str">
        <f t="shared" si="4"/>
        <v>1a</v>
      </c>
      <c r="AH56" s="36" t="str">
        <f t="shared" si="11"/>
        <v>0</v>
      </c>
      <c r="AI56" s="42" t="str">
        <f t="shared" si="12"/>
        <v>I</v>
      </c>
      <c r="AJ56" s="39" t="s">
        <v>807</v>
      </c>
      <c r="AK56" s="41" t="s">
        <v>1119</v>
      </c>
      <c r="AL56" s="41" t="s">
        <v>1120</v>
      </c>
      <c r="AM56" s="41" t="s">
        <v>1123</v>
      </c>
      <c r="AN56" s="41" t="s">
        <v>68</v>
      </c>
      <c r="AO56" s="22">
        <f t="shared" ca="1" si="5"/>
        <v>1</v>
      </c>
      <c r="AP56" s="1">
        <f t="shared" si="6"/>
        <v>1</v>
      </c>
      <c r="AQ56" s="1">
        <f t="shared" si="7"/>
        <v>0</v>
      </c>
      <c r="AR56" s="1">
        <f t="shared" si="8"/>
        <v>1</v>
      </c>
      <c r="AS56" s="14">
        <f t="shared" si="9"/>
        <v>1</v>
      </c>
    </row>
    <row r="57" spans="1:46">
      <c r="A57" t="str">
        <f>'Model output'!A56</f>
        <v>TCGA-DJ-A13X</v>
      </c>
      <c r="B57" s="33">
        <v>51</v>
      </c>
      <c r="C57" s="1" t="str">
        <f>IF(OR(ISNUMBER(SEARCH("0",'Model output'!D56)), ISNUMBER(SEARCH("1",'Model output'!D56)), ISNUMBER(SEARCH("1a",'Model output'!D56)), ISNUMBER(SEARCH("1b",'Model output'!D56)), ISNUMBER(SEARCH("2",'Model output'!D56)), ISNUMBER(SEARCH("3",'Model output'!D56)), ISNUMBER(SEARCH("4a",'Model output'!D56)), ISNUMBER(SEARCH("4b",'Model output'!D56))), IF(ISNUMBER(SEARCH("pT",'Model output'!D56)),IF(OR(ISNUMBER(SEARCH("a",'Model output'!D56)),ISNUMBER(SEARCH("b",'Model output'!D56))),MID(SUBSTITUTE('Model output'!D56," ",""),SEARCH("pT",'Model output'!D56)+2,2),MID(SUBSTITUTE('Model output'!D56," ",""),SEARCH("pT",'Model output'!D56)+2,1)),IF(ISNUMBER(SEARCH("T",'Model output'!D56)),IF(OR(ISNUMBER(SEARCH("a",'Model output'!D56)),ISNUMBER(SEARCH("b",'Model output'!D56))),MID(SUBSTITUTE('Model output'!D56," ",""),SEARCH("T",'Model output'!D56)+1,2),MID(SUBSTITUTE('Model output'!D56," ",""),SEARCH("T",'Model output'!D56)+1,1)),SUBSTITUTE('Model output'!D56," ",""))),"")</f>
        <v/>
      </c>
      <c r="D57" s="1" t="str">
        <f>IF(ISNUMBER(SEARCH("lymph node",'Model output'!E56)),"1", IF(AND('Model output'!E56&lt;&gt;"",ISNUMBER('Model output'!E56),'Model output'!E56&gt;0),"1",IF(OR(ISNUMBER(SEARCH("0",'Model output'!E56)), ISNUMBER(SEARCH("1",'Model output'!E56)), ISNUMBER(SEARCH("1a",'Model output'!E56)), ISNUMBER(SEARCH("1b",'Model output'!E56)), ISNUMBER(SEARCH("X",'Model output'!E56))), IF(ISNUMBER(SEARCH("pN",'Model output'!E56)),IF(OR(ISNUMBER(SEARCH("a",'Model output'!E56)),ISNUMBER(SEARCH("b",'Model output'!E56))),MID(SUBSTITUTE('Model output'!E56," ",""),SEARCH("pN",'Model output'!E56)+2,2),MID(SUBSTITUTE('Model output'!E56," ",""),SEARCH("pN",'Model output'!E56)+2,1)),IF(ISNUMBER(SEARCH("N",'Model output'!E56)),IF(OR(ISNUMBER(SEARCH("a",'Model output'!E56)),ISNUMBER(SEARCH("b",'Model output'!E56))),MID(SUBSTITUTE('Model output'!E56," ",""),SEARCH("N",'Model output'!E56)+1,2),MID(SUBSTITUTE('Model output'!E56," ",""),SEARCH("N",'Model output'!E56)+1,1)),SUBSTITUTE('Model output'!E56," ",""))),"")))</f>
        <v>X</v>
      </c>
      <c r="E57" s="1" t="str">
        <f>IF(OR(ISNUMBER(SEARCH("Not applicable",'Model output'!F56)), ISNUMBER(SEARCH("N/A",'Model output'!F56))),"0",IF(OR(ISNUMBER(SEARCH("0",'Model output'!F56)), ISNUMBER(SEARCH("1",'Model output'!F56)), ISNUMBER(SEARCH("X",'Model output'!F56))), IF(ISNUMBER(SEARCH("pM",'Model output'!F56)),MID(SUBSTITUTE('Model output'!F56," ",""),SEARCH("pM",'Model output'!F56)+2,1),IF(ISNUMBER(SEARCH("M",'Model output'!F56)),MID(SUBSTITUTE('Model output'!F56," ",""),SEARCH("M",'Model output'!F56)+1,1),SUBSTITUTE('Model output'!F56," ",""))),""))</f>
        <v>X</v>
      </c>
      <c r="F57" t="str">
        <f t="shared" si="10"/>
        <v>negative</v>
      </c>
      <c r="G57" t="str">
        <f>IF(OR('Model output'!G56="",AND(ISNUMBER('Model output'!J56),'Model output'!J56&lt;1)),"",IF(OR(ISNUMBER(SEARCH("lateral",'Model output'!G56)),ISNUMBER(SEARCH("cervical",'Model output'!G56)),ISNUMBER(SEARCH("jugular",'Model output'!G56)),ISNUMBER(SEARCH("left neck",'Model output'!G56)),ISNUMBER(SEARCH("left anterior neck",'Model output'!G56)),ISNUMBER(SEARCH("left posterior neck",'Model output'!G56)),ISNUMBER(SEARCH("right neck",'Model output'!G56)),ISNUMBER(SEARCH("right anterior neck",'Model output'!G56)),ISNUMBER(SEARCH("right posterior neck",'Model output'!G56)),AND(ISNUMBER(SEARCH("level",'Model output'!G56)),OR(,ISNUMBER(SEARCH("II",'Model output'!G56)),ISNUMBER(SEARCH("two",'Model output'!G56)),AND(ISNUMBER(SEARCH("2",'Model output'!G56)),NOT(ISNUMBER(SEARCH("1 of 2",'Model output'!G56)))),ISNUMBER(SEARCH("III",'Model output'!G56)),ISNUMBER(SEARCH("three",'Model output'!G56)),ISNUMBER(SEARCH("3",'Model output'!G56)),ISNUMBER(SEARCH("IV",'Model output'!G56)),ISNUMBER(SEARCH("four",'Model output'!G56)),ISNUMBER(SEARCH("4",'Model output'!G56)),ISNUMBER(SEARCH("V ",'Model output'!G56)),ISNUMBER(SEARCH("five",'Model output'!G56)),ISNUMBER(SEARCH("5",'Model output'!G56))))), "lateral", "central"))</f>
        <v/>
      </c>
      <c r="H57" t="str">
        <f>IF('Model output'!H56="","negative",IF(OR(ISNUMBER(SEARCH("lymph node",'Model output'!H56)),ISNUMBER(SEARCH("gland",'Model output'!H56)),ISNUMBER(SEARCH("lobe",'Model output'!H56)),ISNUMBER(SEARCH("isthmus",'Model output'!H56)),ISNUMBER(SEARCH("mediastinum",'Model output'!H56)),ISNUMBER(SEARCH("Not mentioned",'Model output'!H56)), ISNUMBER(SEARCH("Not applicable",'Model output'!H56)), ISNUMBER(SEARCH("paratracheal",'Model output'!H56)),ISNUMBER(SEARCH("fibroadipose tissue",'Model output'!H56)),ISNUMBER(SEARCH("thyroid node",'Model output'!H56)),ISNUMBER(SEARCH("skeletal muscle",'Model output'!H56)),ISNUMBER(SEARCH("Extranodal extension",'Model output'!H56)),ISNUMBER(SEARCH("right",'Model output'!H56)),ISNUMBER(SEARCH("left",'Model output'!H56)),ISNUMBER(SEARCH("Not specified",'Model output'!H56))),"negative","positive"))</f>
        <v>negative</v>
      </c>
      <c r="I57">
        <f>IF(OR('Model output'!I56="",'Model output'!I56="Not answered",'Model output'!I56="Not mentioned"),"",IF(ISNUMBER('Model output'!I56),'Model output'!I56,1))</f>
        <v>1</v>
      </c>
      <c r="J57">
        <f>IF(OR('Model output'!J56="",'Model output'!J56="Not answered",'Model output'!J56="Not mentioned"),"",IF(AND(ISNUMBER('Model output'!J56),'Model output'!J56&lt;=I57),'Model output'!J56,IF(AND(ISNUMBER('Model output'!J56), 'Model output'!J56&gt;=DATE(2024,1,1)), MIN(DAY('Model output'!J56), MONTH('Model output'!J56), YEAR('Model output'!J56)), IF(ISNUMBER(SEARCH("0/",'Model output'!J56)),0,IF(ISNUMBER(SEARCH("/",'Model output'!J56)), VALUE(LEFT('Model output'!J56, SEARCH("/",'Model output'!J56)-1)),1)))))</f>
        <v>0</v>
      </c>
      <c r="K57" t="str" cm="1">
        <f t="array" ref="K57">IF(COUNT(FIND({0,1,2,3,4,5,6,7,8,9},'Model output'!K56))&gt;0,'Model output'!K56,"")</f>
        <v/>
      </c>
      <c r="L57" s="25" t="str">
        <f t="shared" ref="L57:L119" si="14">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57,"cm.","cm"), "up to", ""), "Up to", ""), "less than", ""), "Largest", ""), "largest", ""), "Level 2", ""), "Level 4", ""), "levels three and four", ""), "metastatic", ""), "deposit", ""), "tracheo-esophageal grove and", ""), "pre-tracheal", ""), "Paratracheal", ""), "Peri thyroidal", ""), "lobe", ""), "nodule", ""), "nodes", ""), "node", ""), "lymph", ""), "neck", ""), "compartment", ""), "Superior midline", ""), "superior midline", ""), "paratracheal", ""), "Additional", ""), "Suspicious", ""), "Part 2", ""), "central", ""), "right", ""), "left", ""), "Right", ""), "Left", ""), "for", ""), "the", ""), "at midline", ""), "is", ""), "x", ","), "'", ""), "[", ""), "]", ""), "(D)", ""), "(C6)", ""), "to", ","), "(", ""), ")", ""), "Not mentioned", "0"), "*", ""), "&lt;", ""), " ", "")</f>
        <v/>
      </c>
      <c r="M57" t="str" cm="1">
        <f t="array" ref="M57">IF(L57="","",IF(ISNUMBER(SEARCH("cm",L57)),MAX(VALUE(SUBSTITUTE(_xlfn.FILTERXML("&lt;t&gt;&lt;s&gt;"&amp;SUBSTITUTE(L57,",","&lt;/s&gt;&lt;s&gt;")&amp;"&lt;/s&gt;&lt;/t&gt;","//s"),"cm",""))),MAX(VALUE(SUBSTITUTE(_xlfn.FILTERXML("&lt;t&gt;&lt;s&gt;"&amp;SUBSTITUTE(L57,",","&lt;/s&gt;&lt;s&gt;")&amp;"&lt;/s&gt;&lt;/t&gt;","//s"),"mm","")))/10))</f>
        <v/>
      </c>
      <c r="N57" t="str">
        <f>IF('Model output'!L56="","",'Model output'!L56)</f>
        <v>Papillary carcinoma, follicular variant</v>
      </c>
      <c r="O57" t="str">
        <f>IF('Model output'!M56="","",'Model output'!M56)</f>
        <v>Well differentiated</v>
      </c>
      <c r="P57" t="str">
        <f>IF('Model output'!N56="","",'Model output'!N56)</f>
        <v>6.5 cm</v>
      </c>
      <c r="Q57" t="str">
        <f t="shared" si="13"/>
        <v>6.5cm</v>
      </c>
      <c r="R57" cm="1">
        <f t="array" ref="R57">IF(Q57="","",IF(ISNUMBER(SEARCH("cm",Q57)),MAX(VALUE(SUBSTITUTE(_xlfn.FILTERXML("&lt;t&gt;&lt;s&gt;"&amp;SUBSTITUTE(Q57,",","&lt;/s&gt;&lt;s&gt;")&amp;"&lt;/s&gt;&lt;/t&gt;","//s"),"cm",""))),MAX(VALUE(SUBSTITUTE(_xlfn.FILTERXML("&lt;t&gt;&lt;s&gt;"&amp;SUBSTITUTE(Q57,",","&lt;/s&gt;&lt;s&gt;")&amp;"&lt;/s&gt;&lt;/t&gt;","//s"),"mm","")))/10))</f>
        <v>6.5</v>
      </c>
      <c r="S57" t="str">
        <f>IF(OR('Model output'!P56="",ISNUMBER(SEARCH("Not identified", 'Model output'!P56)),ISNUMBER(SEARCH("Absent",'Model output'!P56)),AND(ISNUMBER(SEARCH("No",'Model output'!P56)),NOT(ISNUMBER(SEARCH("diagnostic",'Model output'!P56)))),ISNUMBER(SEARCH("Negative",'Model output'!P56))),"negative","positive")</f>
        <v>negative</v>
      </c>
      <c r="T57">
        <f>IF('Model output'!O56="","",'Model output'!O56)</f>
        <v>1</v>
      </c>
      <c r="U57" t="str">
        <f>IF('Model output'!Q56&lt;&gt;"",'Model output'!Q56,IF('Classification result'!S57="positive",IF(ISNUMBER(SEARCH("single",'Model output'!P56)),1,IF(OR(ISNUMBER(SEARCH("&lt;4",'Model output'!P56)),ISNUMBER(SEARCH("&lt; 4",'Model output'!P56)),ISNUMBER(SEARCH("less than 4",'Model output'!P56))),"&lt;4",IF(OR(ISNUMBER(SEARCH("&gt;4",'Model output'!P56)),ISNUMBER(SEARCH("&gt; 4",'Model output'!P56)),ISNUMBER(SEARCH("4 or more",'Model output'!P56))),"&gt;4",""))), ""))</f>
        <v/>
      </c>
      <c r="V57" t="str">
        <f>IF(S57="negative","",IF(OR(ISNUMBER(SEARCH("Focal",'Model output'!P56)),'Classification result'!U57&lt;4,ISNUMBER(SEARCH("Focal",'Classification result'!U57)),ISNUMBER(SEARCH("&lt;4",'Classification result'!U57)),ISNUMBER(SEARCH("&lt; 4",'Classification result'!U57))),"minimal", IF(OR(ISNUMBER(SEARCH("Extensive",'Model output'!P56)),ISNUMBER(SEARCH("Extensive",'Classification result'!U57)),ISNUMBER(SEARCH("&gt;4",'Classification result'!U57)),ISNUMBER(SEARCH("&gt; 4",'Classification result'!U57)),ISNUMBER(SEARCH("4 or more",'Classification result'!U57))),"extensive","")))</f>
        <v/>
      </c>
      <c r="W57" t="str">
        <f>IF(OR('Model output'!R56="",ISNUMBER(SEARCH("Not identified", 'Model output'!R56)),ISNUMBER(SEARCH("Absent",'Model output'!R56)),ISNUMBER(SEARCH("No",'Model output'!R56)),ISNUMBER(SEARCH("Negative",'Model output'!R56)),ISNUMBER(SEARCH("None seen",'Model output'!R56)),ISNUMBER(SEARCH("Free",'Model output'!R56)),ISNUMBER(SEARCH("Cannot be assessed",'Model output'!R56))),"negative","positive")</f>
        <v>positive</v>
      </c>
      <c r="X57" s="16" t="str">
        <f>IF('Model output'!S56="","",'Model output'!S56)</f>
        <v>Not identified</v>
      </c>
      <c r="Y57" t="str">
        <f>IF(OR('Model output'!S56="",ISNUMBER(SEARCH("Absent",'Model output'!S56)),ISNUMBER(SEARCH("Not identified",'Model output'!S56)),AND(ISNUMBER(SEARCH("No",'Model output'!S56)),NOT(ISNUMBER(SEARCH("carcinoma",'Model output'!S56)))),ISNUMBER(SEARCH("negative",'Model output'!S56))),"negative",IF(Z57="positive","gETE", "positive"))</f>
        <v>negative</v>
      </c>
      <c r="Z57" t="str">
        <f>IF(OR('Model output'!S56="",ISNUMBER(SEARCH("Absent",'Model output'!S56)),ISNUMBER(SEARCH("Not identified",'Model output'!S56)),ISNUMBER(SEARCH("No",'Model output'!S56)),ISNUMBER(SEARCH("Minimal",'Model output'!S56)),ISNUMBER(SEARCH("negative",'Model output'!S56))),"negative",IF(OR(ISNUMBER(SEARCH("extensive",X57)),ISNUMBER(SEARCH("skeletal muscle",X57)),ISNUMBER(SEARCH("larynx",X57)),ISNUMBER(SEARCH("trachea",X57)),ISNUMBER(SEARCH("esophagus",X57)),ISNUMBER(SEARCH("recurrent laryngeal nerve",X57))),"positive","negative"))</f>
        <v>negative</v>
      </c>
      <c r="AA57" t="str">
        <f>IF('Model output'!T56="","",IF('Model output'!T56="Not mentioned", "No", "Yes"))</f>
        <v/>
      </c>
      <c r="AB57" t="str">
        <f>IF(AA57&lt;&gt;"Yes","",IF(OR('Model output'!U56="",ISNUMBER(SEARCH("Not identified",'Model output'!U56))),"",'Model output'!U56))</f>
        <v/>
      </c>
      <c r="AC57" s="1" t="str">
        <f>IF(OR('Model output'!V56="", 'Model output'!V56="No", AND(ISERROR(SEARCH("Positive",'Model output'!V56)), ISNUMBER(SEARCH("Negative",'Model output'!V56))), AND(ISNUMBER(SEARCH("Uninvolved",'Model output'!V56)),NOT(ISNUMBER(SEARCH("margins involved",'Model output'!V56)))), ISNUMBER(SEARCH("None",'Model output'!V56)), ISNUMBER(SEARCH("Free",'Model output'!V56)), ISNUMBER(SEARCH("1 mm",'Model output'!V56)), ISNUMBER(SEARCH("0.1 CM",'Model output'!V56)), ISNUMBER(SEARCH("less than 0.2 mm",'Model output'!V56)), ISNUMBER(SEARCH("less than 0.5 mm",'Model output'!V56)), ISNUMBER(SEARCH("less than 1.0 mm",'Model output'!V56)), ISNUMBER(SEARCH("noted very close",'Model output'!V56)), ISNUMBER(SEARCH("abut",'Model output'!V56)), ISNUMBER(SEARCH("not mentioned",'Model output'!V56)), ISNUMBER(SEARCH("Cannot be assessed",'Model output'!V56)), ISNUMBER(SEARCH("Not specified",'Model output'!V56)), ISNUMBER(SEARCH("Lymphocyte invasion - present",'Model output'!V56))), "negative", "positive")</f>
        <v>negative</v>
      </c>
      <c r="AE57" s="35" t="str" cm="1">
        <f t="array" aca="1" ref="AE57" ca="1">IF(OR(AC57="positive",Z57="positive",AND(OR(ISNUMBER(SEARCH("Follicular carcinoma",N57)),ISNUMBER(SEARCH("Follicular thyroid carcinoma",N57))),V57="extensive"),AND(AND(ISNUMBER(J57),J57&gt;0),AND(ISNUMBER(M57),M57&gt;3)),OR(H57="positive",AH57=1)),"high",IF(OR(ISNUMBER(SEARCH("lateral",G57,1)),ISNUMBER(SEARCH("positive",Y57,1)),ISNUMBER(SEARCH("tall",O57,1)),ISNUMBER(SEARCH("hobnail",O57,1)),ISNUMBER(SEARCH("cribriform",O57,1)),ISNUMBER(SEARCH("diffuse",O57,1)),ISNUMBER(SEARCH("columnar",O57,1)),ISNUMBER(SEARCH("solid",O57,1)),ISNUMBER(SEARCH("tall",N57,1)),ISNUMBER(SEARCH("hobnail",N57,1)),ISNUMBER(SEARCH("cribriform",N57,1)),ISNUMBER(SEARCH("diffuse",N57,1)),ISNUMBER(SEARCH("columnar",N57,1)),ISNUMBER(SEARCH("solid",N57,1)),AND(ISNUMBER(SEARCH("papillary",N57,1)),S57="positive"),AND(AND(ISNUMBER(J57),J57&gt;=5),M57=""),AND(AND(ISNUMBER(J57),J57&gt;=5),AND(ISNUMBER(M57),M57&gt;=1)),AND(ISNUMBER(SERACH("papillary",N57)),OR(Y57="positive",Z57="positive"), ISNUMBER(SEARCH("BRAF",AB57)))),"intermediate","low"))</f>
        <v>low</v>
      </c>
      <c r="AF57" s="36" t="str">
        <f t="shared" si="3"/>
        <v>3a</v>
      </c>
      <c r="AG57" s="36" t="str">
        <f t="shared" si="4"/>
        <v>0</v>
      </c>
      <c r="AH57" s="36" t="str">
        <f t="shared" si="11"/>
        <v>0</v>
      </c>
      <c r="AI57" s="42" t="str">
        <f t="shared" si="12"/>
        <v>I</v>
      </c>
      <c r="AJ57" s="39" t="s">
        <v>807</v>
      </c>
      <c r="AK57" s="41" t="s">
        <v>1124</v>
      </c>
      <c r="AL57" s="41" t="s">
        <v>1120</v>
      </c>
      <c r="AM57" s="41" t="s">
        <v>1123</v>
      </c>
      <c r="AN57" s="41" t="s">
        <v>68</v>
      </c>
      <c r="AO57" s="22">
        <f t="shared" ca="1" si="5"/>
        <v>1</v>
      </c>
      <c r="AP57" s="1">
        <f t="shared" si="6"/>
        <v>1</v>
      </c>
      <c r="AQ57" s="1">
        <f t="shared" si="7"/>
        <v>1</v>
      </c>
      <c r="AR57" s="1">
        <f t="shared" si="8"/>
        <v>1</v>
      </c>
      <c r="AS57" s="14">
        <f t="shared" si="9"/>
        <v>1</v>
      </c>
    </row>
    <row r="58" spans="1:46">
      <c r="A58" t="str">
        <f>'Model output'!A57</f>
        <v>TCGA-DJ-A1QG</v>
      </c>
      <c r="B58" s="33">
        <v>62</v>
      </c>
      <c r="C58" s="1" t="str">
        <f>IF(OR(ISNUMBER(SEARCH("0",'Model output'!D57)), ISNUMBER(SEARCH("1",'Model output'!D57)), ISNUMBER(SEARCH("1a",'Model output'!D57)), ISNUMBER(SEARCH("1b",'Model output'!D57)), ISNUMBER(SEARCH("2",'Model output'!D57)), ISNUMBER(SEARCH("3",'Model output'!D57)), ISNUMBER(SEARCH("4a",'Model output'!D57)), ISNUMBER(SEARCH("4b",'Model output'!D57))), IF(ISNUMBER(SEARCH("pT",'Model output'!D57)),IF(OR(ISNUMBER(SEARCH("a",'Model output'!D57)),ISNUMBER(SEARCH("b",'Model output'!D57))),MID(SUBSTITUTE('Model output'!D57," ",""),SEARCH("pT",'Model output'!D57)+2,2),MID(SUBSTITUTE('Model output'!D57," ",""),SEARCH("pT",'Model output'!D57)+2,1)),IF(ISNUMBER(SEARCH("T",'Model output'!D57)),IF(OR(ISNUMBER(SEARCH("a",'Model output'!D57)),ISNUMBER(SEARCH("b",'Model output'!D57))),MID(SUBSTITUTE('Model output'!D57," ",""),SEARCH("T",'Model output'!D57)+1,2),MID(SUBSTITUTE('Model output'!D57," ",""),SEARCH("T",'Model output'!D57)+1,1)),SUBSTITUTE('Model output'!D57," ",""))),"")</f>
        <v/>
      </c>
      <c r="D58" s="1" t="str">
        <f>IF(ISNUMBER(SEARCH("lymph node",'Model output'!E57)),"1", IF(AND('Model output'!E57&lt;&gt;"",ISNUMBER('Model output'!E57),'Model output'!E57&gt;0),"1",IF(OR(ISNUMBER(SEARCH("0",'Model output'!E57)), ISNUMBER(SEARCH("1",'Model output'!E57)), ISNUMBER(SEARCH("1a",'Model output'!E57)), ISNUMBER(SEARCH("1b",'Model output'!E57)), ISNUMBER(SEARCH("X",'Model output'!E57))), IF(ISNUMBER(SEARCH("pN",'Model output'!E57)),IF(OR(ISNUMBER(SEARCH("a",'Model output'!E57)),ISNUMBER(SEARCH("b",'Model output'!E57))),MID(SUBSTITUTE('Model output'!E57," ",""),SEARCH("pN",'Model output'!E57)+2,2),MID(SUBSTITUTE('Model output'!E57," ",""),SEARCH("pN",'Model output'!E57)+2,1)),IF(ISNUMBER(SEARCH("N",'Model output'!E57)),IF(OR(ISNUMBER(SEARCH("a",'Model output'!E57)),ISNUMBER(SEARCH("b",'Model output'!E57))),MID(SUBSTITUTE('Model output'!E57," ",""),SEARCH("N",'Model output'!E57)+1,2),MID(SUBSTITUTE('Model output'!E57," ",""),SEARCH("N",'Model output'!E57)+1,1)),SUBSTITUTE('Model output'!E57," ",""))),"")))</f>
        <v>0</v>
      </c>
      <c r="E58" s="1" t="str">
        <f>IF(OR(ISNUMBER(SEARCH("Not applicable",'Model output'!F57)), ISNUMBER(SEARCH("N/A",'Model output'!F57))),"0",IF(OR(ISNUMBER(SEARCH("0",'Model output'!F57)), ISNUMBER(SEARCH("1",'Model output'!F57)), ISNUMBER(SEARCH("X",'Model output'!F57))), IF(ISNUMBER(SEARCH("pM",'Model output'!F57)),MID(SUBSTITUTE('Model output'!F57," ",""),SEARCH("pM",'Model output'!F57)+2,1),IF(ISNUMBER(SEARCH("M",'Model output'!F57)),MID(SUBSTITUTE('Model output'!F57," ",""),SEARCH("M",'Model output'!F57)+1,1),SUBSTITUTE('Model output'!F57," ",""))),""))</f>
        <v>0</v>
      </c>
      <c r="F58" t="str">
        <f t="shared" si="10"/>
        <v>negative</v>
      </c>
      <c r="G58" t="str">
        <f>IF(OR('Model output'!G57="",AND(ISNUMBER('Model output'!J57),'Model output'!J57&lt;1)),"",IF(OR(ISNUMBER(SEARCH("lateral",'Model output'!G57)),ISNUMBER(SEARCH("cervical",'Model output'!G57)),ISNUMBER(SEARCH("jugular",'Model output'!G57)),ISNUMBER(SEARCH("left neck",'Model output'!G57)),ISNUMBER(SEARCH("left anterior neck",'Model output'!G57)),ISNUMBER(SEARCH("left posterior neck",'Model output'!G57)),ISNUMBER(SEARCH("right neck",'Model output'!G57)),ISNUMBER(SEARCH("right anterior neck",'Model output'!G57)),ISNUMBER(SEARCH("right posterior neck",'Model output'!G57)),AND(ISNUMBER(SEARCH("level",'Model output'!G57)),OR(,ISNUMBER(SEARCH("II",'Model output'!G57)),ISNUMBER(SEARCH("two",'Model output'!G57)),AND(ISNUMBER(SEARCH("2",'Model output'!G57)),NOT(ISNUMBER(SEARCH("1 of 2",'Model output'!G57)))),ISNUMBER(SEARCH("III",'Model output'!G57)),ISNUMBER(SEARCH("three",'Model output'!G57)),ISNUMBER(SEARCH("3",'Model output'!G57)),ISNUMBER(SEARCH("IV",'Model output'!G57)),ISNUMBER(SEARCH("four",'Model output'!G57)),ISNUMBER(SEARCH("4",'Model output'!G57)),ISNUMBER(SEARCH("V ",'Model output'!G57)),ISNUMBER(SEARCH("five",'Model output'!G57)),ISNUMBER(SEARCH("5",'Model output'!G57))))), "lateral", "central"))</f>
        <v/>
      </c>
      <c r="H58" t="str">
        <f>IF('Model output'!H57="","negative",IF(OR(ISNUMBER(SEARCH("lymph node",'Model output'!H57)),ISNUMBER(SEARCH("gland",'Model output'!H57)),ISNUMBER(SEARCH("lobe",'Model output'!H57)),ISNUMBER(SEARCH("isthmus",'Model output'!H57)),ISNUMBER(SEARCH("mediastinum",'Model output'!H57)),ISNUMBER(SEARCH("Not mentioned",'Model output'!H57)), ISNUMBER(SEARCH("Not applicable",'Model output'!H57)), ISNUMBER(SEARCH("paratracheal",'Model output'!H57)),ISNUMBER(SEARCH("fibroadipose tissue",'Model output'!H57)),ISNUMBER(SEARCH("thyroid node",'Model output'!H57)),ISNUMBER(SEARCH("skeletal muscle",'Model output'!H57)),ISNUMBER(SEARCH("Extranodal extension",'Model output'!H57)),ISNUMBER(SEARCH("right",'Model output'!H57)),ISNUMBER(SEARCH("left",'Model output'!H57)),ISNUMBER(SEARCH("Not specified",'Model output'!H57))),"negative","positive"))</f>
        <v>negative</v>
      </c>
      <c r="I58">
        <f>IF(OR('Model output'!I57="",'Model output'!I57="Not answered",'Model output'!I57="Not mentioned"),"",IF(ISNUMBER('Model output'!I57),'Model output'!I57,1))</f>
        <v>4</v>
      </c>
      <c r="J58">
        <f>IF(OR('Model output'!J57="",'Model output'!J57="Not answered",'Model output'!J57="Not mentioned"),"",IF(AND(ISNUMBER('Model output'!J57),'Model output'!J57&lt;=I58),'Model output'!J57,IF(AND(ISNUMBER('Model output'!J57), 'Model output'!J57&gt;=DATE(2024,1,1)), MIN(DAY('Model output'!J57), MONTH('Model output'!J57), YEAR('Model output'!J57)), IF(ISNUMBER(SEARCH("0/",'Model output'!J57)),0,IF(ISNUMBER(SEARCH("/",'Model output'!J57)), VALUE(LEFT('Model output'!J57, SEARCH("/",'Model output'!J57)-1)),1)))))</f>
        <v>0</v>
      </c>
      <c r="K58" t="str" cm="1">
        <f t="array" ref="K58">IF(COUNT(FIND({0,1,2,3,4,5,6,7,8,9},'Model output'!K57))&gt;0,'Model output'!K57,"")</f>
        <v/>
      </c>
      <c r="L58" s="25" t="str">
        <f t="shared" si="14"/>
        <v/>
      </c>
      <c r="M58" t="str" cm="1">
        <f t="array" ref="M58">IF(L58="","",IF(ISNUMBER(SEARCH("cm",L58)),MAX(VALUE(SUBSTITUTE(_xlfn.FILTERXML("&lt;t&gt;&lt;s&gt;"&amp;SUBSTITUTE(L58,",","&lt;/s&gt;&lt;s&gt;")&amp;"&lt;/s&gt;&lt;/t&gt;","//s"),"cm",""))),MAX(VALUE(SUBSTITUTE(_xlfn.FILTERXML("&lt;t&gt;&lt;s&gt;"&amp;SUBSTITUTE(L58,",","&lt;/s&gt;&lt;s&gt;")&amp;"&lt;/s&gt;&lt;/t&gt;","//s"),"mm","")))/10))</f>
        <v/>
      </c>
      <c r="N58" t="str">
        <f>IF('Model output'!L57="","",'Model output'!L57)</f>
        <v>papillary carcinoma</v>
      </c>
      <c r="O58" t="str">
        <f>IF('Model output'!M57="","",'Model output'!M57)</f>
        <v>classical, follicular variant, microcarcinomas</v>
      </c>
      <c r="P58" t="str">
        <f>IF('Model output'!N57="","",'Model output'!N57)</f>
        <v>1.8 cm (right lobe)</v>
      </c>
      <c r="Q58" t="str">
        <f t="shared" si="13"/>
        <v>1.8cm</v>
      </c>
      <c r="R58" cm="1">
        <f t="array" ref="R58">IF(Q58="","",IF(ISNUMBER(SEARCH("cm",Q58)),MAX(VALUE(SUBSTITUTE(_xlfn.FILTERXML("&lt;t&gt;&lt;s&gt;"&amp;SUBSTITUTE(Q58,",","&lt;/s&gt;&lt;s&gt;")&amp;"&lt;/s&gt;&lt;/t&gt;","//s"),"cm",""))),MAX(VALUE(SUBSTITUTE(_xlfn.FILTERXML("&lt;t&gt;&lt;s&gt;"&amp;SUBSTITUTE(Q58,",","&lt;/s&gt;&lt;s&gt;")&amp;"&lt;/s&gt;&lt;/t&gt;","//s"),"mm","")))/10))</f>
        <v>1.8</v>
      </c>
      <c r="S58" t="str">
        <f>IF(OR('Model output'!P57="",ISNUMBER(SEARCH("Not identified", 'Model output'!P57)),ISNUMBER(SEARCH("Absent",'Model output'!P57)),AND(ISNUMBER(SEARCH("No",'Model output'!P57)),NOT(ISNUMBER(SEARCH("diagnostic",'Model output'!P57)))),ISNUMBER(SEARCH("Negative",'Model output'!P57))),"negative","positive")</f>
        <v>negative</v>
      </c>
      <c r="T58">
        <f>IF('Model output'!O57="","",'Model output'!O57)</f>
        <v>4</v>
      </c>
      <c r="U58" t="str">
        <f>IF('Model output'!Q57&lt;&gt;"",'Model output'!Q57,IF('Classification result'!S58="positive",IF(ISNUMBER(SEARCH("single",'Model output'!P57)),1,IF(OR(ISNUMBER(SEARCH("&lt;4",'Model output'!P57)),ISNUMBER(SEARCH("&lt; 4",'Model output'!P57)),ISNUMBER(SEARCH("less than 4",'Model output'!P57))),"&lt;4",IF(OR(ISNUMBER(SEARCH("&gt;4",'Model output'!P57)),ISNUMBER(SEARCH("&gt; 4",'Model output'!P57)),ISNUMBER(SEARCH("4 or more",'Model output'!P57))),"&gt;4",""))), ""))</f>
        <v/>
      </c>
      <c r="V58" t="str">
        <f>IF(S58="negative","",IF(OR(ISNUMBER(SEARCH("Focal",'Model output'!P57)),'Classification result'!U58&lt;4,ISNUMBER(SEARCH("Focal",'Classification result'!U58)),ISNUMBER(SEARCH("&lt;4",'Classification result'!U58)),ISNUMBER(SEARCH("&lt; 4",'Classification result'!U58))),"minimal", IF(OR(ISNUMBER(SEARCH("Extensive",'Model output'!P57)),ISNUMBER(SEARCH("Extensive",'Classification result'!U58)),ISNUMBER(SEARCH("&gt;4",'Classification result'!U58)),ISNUMBER(SEARCH("&gt; 4",'Classification result'!U58)),ISNUMBER(SEARCH("4 or more",'Classification result'!U58))),"extensive","")))</f>
        <v/>
      </c>
      <c r="W58" t="str">
        <f>IF(OR('Model output'!R57="",ISNUMBER(SEARCH("Not identified", 'Model output'!R57)),ISNUMBER(SEARCH("Absent",'Model output'!R57)),ISNUMBER(SEARCH("No",'Model output'!R57)),ISNUMBER(SEARCH("Negative",'Model output'!R57)),ISNUMBER(SEARCH("None seen",'Model output'!R57)),ISNUMBER(SEARCH("Free",'Model output'!R57)),ISNUMBER(SEARCH("Cannot be assessed",'Model output'!R57))),"negative","positive")</f>
        <v>positive</v>
      </c>
      <c r="X58" s="16" t="str">
        <f>IF('Model output'!S57="","",'Model output'!S57)</f>
        <v>Not identified</v>
      </c>
      <c r="Y58" t="str">
        <f>IF(OR('Model output'!S57="",ISNUMBER(SEARCH("Absent",'Model output'!S57)),ISNUMBER(SEARCH("Not identified",'Model output'!S57)),AND(ISNUMBER(SEARCH("No",'Model output'!S57)),NOT(ISNUMBER(SEARCH("carcinoma",'Model output'!S57)))),ISNUMBER(SEARCH("negative",'Model output'!S57))),"negative",IF(Z58="positive","gETE", "positive"))</f>
        <v>negative</v>
      </c>
      <c r="Z58" t="str">
        <f>IF(OR('Model output'!S57="",ISNUMBER(SEARCH("Absent",'Model output'!S57)),ISNUMBER(SEARCH("Not identified",'Model output'!S57)),ISNUMBER(SEARCH("No",'Model output'!S57)),ISNUMBER(SEARCH("Minimal",'Model output'!S57)),ISNUMBER(SEARCH("negative",'Model output'!S57))),"negative",IF(OR(ISNUMBER(SEARCH("extensive",X58)),ISNUMBER(SEARCH("skeletal muscle",X58)),ISNUMBER(SEARCH("larynx",X58)),ISNUMBER(SEARCH("trachea",X58)),ISNUMBER(SEARCH("esophagus",X58)),ISNUMBER(SEARCH("recurrent laryngeal nerve",X58))),"positive","negative"))</f>
        <v>negative</v>
      </c>
      <c r="AA58" t="str">
        <f>IF('Model output'!T57="","",IF('Model output'!T57="Not mentioned", "No", "Yes"))</f>
        <v/>
      </c>
      <c r="AB58" t="str">
        <f>IF(AA58&lt;&gt;"Yes","",IF(OR('Model output'!U57="",ISNUMBER(SEARCH("Not identified",'Model output'!U57))),"",'Model output'!U57))</f>
        <v/>
      </c>
      <c r="AC58" s="1" t="str">
        <f>IF(OR('Model output'!V57="", 'Model output'!V57="No", AND(ISERROR(SEARCH("Positive",'Model output'!V57)), ISNUMBER(SEARCH("Negative",'Model output'!V57))), AND(ISNUMBER(SEARCH("Uninvolved",'Model output'!V57)),NOT(ISNUMBER(SEARCH("margins involved",'Model output'!V57)))), ISNUMBER(SEARCH("None",'Model output'!V57)), ISNUMBER(SEARCH("Free",'Model output'!V57)), ISNUMBER(SEARCH("1 mm",'Model output'!V57)), ISNUMBER(SEARCH("0.1 CM",'Model output'!V57)), ISNUMBER(SEARCH("less than 0.2 mm",'Model output'!V57)), ISNUMBER(SEARCH("less than 0.5 mm",'Model output'!V57)), ISNUMBER(SEARCH("less than 1.0 mm",'Model output'!V57)), ISNUMBER(SEARCH("noted very close",'Model output'!V57)), ISNUMBER(SEARCH("abut",'Model output'!V57)), ISNUMBER(SEARCH("not mentioned",'Model output'!V57)), ISNUMBER(SEARCH("Cannot be assessed",'Model output'!V57)), ISNUMBER(SEARCH("Not specified",'Model output'!V57)), ISNUMBER(SEARCH("Lymphocyte invasion - present",'Model output'!V57))), "negative", "positive")</f>
        <v>negative</v>
      </c>
      <c r="AE58" s="35" t="str" cm="1">
        <f t="array" aca="1" ref="AE58" ca="1">IF(OR(AC58="positive",Z58="positive",AND(OR(ISNUMBER(SEARCH("Follicular carcinoma",N58)),ISNUMBER(SEARCH("Follicular thyroid carcinoma",N58))),V58="extensive"),AND(AND(ISNUMBER(J58),J58&gt;0),AND(ISNUMBER(M58),M58&gt;3)),OR(H58="positive",AH58=1)),"high",IF(OR(ISNUMBER(SEARCH("lateral",G58,1)),ISNUMBER(SEARCH("positive",Y58,1)),ISNUMBER(SEARCH("tall",O58,1)),ISNUMBER(SEARCH("hobnail",O58,1)),ISNUMBER(SEARCH("cribriform",O58,1)),ISNUMBER(SEARCH("diffuse",O58,1)),ISNUMBER(SEARCH("columnar",O58,1)),ISNUMBER(SEARCH("solid",O58,1)),ISNUMBER(SEARCH("tall",N58,1)),ISNUMBER(SEARCH("hobnail",N58,1)),ISNUMBER(SEARCH("cribriform",N58,1)),ISNUMBER(SEARCH("diffuse",N58,1)),ISNUMBER(SEARCH("columnar",N58,1)),ISNUMBER(SEARCH("solid",N58,1)),AND(ISNUMBER(SEARCH("papillary",N58,1)),S58="positive"),AND(AND(ISNUMBER(J58),J58&gt;=5),M58=""),AND(AND(ISNUMBER(J58),J58&gt;=5),AND(ISNUMBER(M58),M58&gt;=1)),AND(ISNUMBER(SERACH("papillary",N58)),OR(Y58="positive",Z58="positive"), ISNUMBER(SEARCH("BRAF",AB58)))),"intermediate","low"))</f>
        <v>low</v>
      </c>
      <c r="AF58" s="36" t="str">
        <f t="shared" si="3"/>
        <v>1b</v>
      </c>
      <c r="AG58" s="36" t="str">
        <f t="shared" si="4"/>
        <v>0</v>
      </c>
      <c r="AH58" s="36" t="str">
        <f t="shared" si="11"/>
        <v>0</v>
      </c>
      <c r="AI58" s="42" t="str">
        <f t="shared" si="12"/>
        <v>I</v>
      </c>
      <c r="AJ58" s="39" t="s">
        <v>807</v>
      </c>
      <c r="AK58" s="41" t="s">
        <v>1119</v>
      </c>
      <c r="AL58" s="41" t="s">
        <v>1120</v>
      </c>
      <c r="AM58" s="41" t="s">
        <v>1123</v>
      </c>
      <c r="AN58" s="41" t="s">
        <v>68</v>
      </c>
      <c r="AO58" s="22">
        <f t="shared" ca="1" si="5"/>
        <v>1</v>
      </c>
      <c r="AP58" s="1">
        <f t="shared" si="6"/>
        <v>1</v>
      </c>
      <c r="AQ58" s="1">
        <f t="shared" si="7"/>
        <v>1</v>
      </c>
      <c r="AR58" s="1">
        <f t="shared" si="8"/>
        <v>1</v>
      </c>
      <c r="AS58" s="14">
        <f t="shared" si="9"/>
        <v>1</v>
      </c>
    </row>
    <row r="59" spans="1:46">
      <c r="A59" t="str">
        <f>'Model output'!A58</f>
        <v>TCGA-DJ-A1QH</v>
      </c>
      <c r="B59" s="33">
        <v>58</v>
      </c>
      <c r="C59" s="1" t="str">
        <f>IF(OR(ISNUMBER(SEARCH("0",'Model output'!D58)), ISNUMBER(SEARCH("1",'Model output'!D58)), ISNUMBER(SEARCH("1a",'Model output'!D58)), ISNUMBER(SEARCH("1b",'Model output'!D58)), ISNUMBER(SEARCH("2",'Model output'!D58)), ISNUMBER(SEARCH("3",'Model output'!D58)), ISNUMBER(SEARCH("4a",'Model output'!D58)), ISNUMBER(SEARCH("4b",'Model output'!D58))), IF(ISNUMBER(SEARCH("pT",'Model output'!D58)),IF(OR(ISNUMBER(SEARCH("a",'Model output'!D58)),ISNUMBER(SEARCH("b",'Model output'!D58))),MID(SUBSTITUTE('Model output'!D58," ",""),SEARCH("pT",'Model output'!D58)+2,2),MID(SUBSTITUTE('Model output'!D58," ",""),SEARCH("pT",'Model output'!D58)+2,1)),IF(ISNUMBER(SEARCH("T",'Model output'!D58)),IF(OR(ISNUMBER(SEARCH("a",'Model output'!D58)),ISNUMBER(SEARCH("b",'Model output'!D58))),MID(SUBSTITUTE('Model output'!D58," ",""),SEARCH("T",'Model output'!D58)+1,2),MID(SUBSTITUTE('Model output'!D58," ",""),SEARCH("T",'Model output'!D58)+1,1)),SUBSTITUTE('Model output'!D58," ",""))),"")</f>
        <v/>
      </c>
      <c r="D59" s="1" t="str">
        <f>IF(ISNUMBER(SEARCH("lymph node",'Model output'!E58)),"1", IF(AND('Model output'!E58&lt;&gt;"",ISNUMBER('Model output'!E58),'Model output'!E58&gt;0),"1",IF(OR(ISNUMBER(SEARCH("0",'Model output'!E58)), ISNUMBER(SEARCH("1",'Model output'!E58)), ISNUMBER(SEARCH("1a",'Model output'!E58)), ISNUMBER(SEARCH("1b",'Model output'!E58)), ISNUMBER(SEARCH("X",'Model output'!E58))), IF(ISNUMBER(SEARCH("pN",'Model output'!E58)),IF(OR(ISNUMBER(SEARCH("a",'Model output'!E58)),ISNUMBER(SEARCH("b",'Model output'!E58))),MID(SUBSTITUTE('Model output'!E58," ",""),SEARCH("pN",'Model output'!E58)+2,2),MID(SUBSTITUTE('Model output'!E58," ",""),SEARCH("pN",'Model output'!E58)+2,1)),IF(ISNUMBER(SEARCH("N",'Model output'!E58)),IF(OR(ISNUMBER(SEARCH("a",'Model output'!E58)),ISNUMBER(SEARCH("b",'Model output'!E58))),MID(SUBSTITUTE('Model output'!E58," ",""),SEARCH("N",'Model output'!E58)+1,2),MID(SUBSTITUTE('Model output'!E58," ",""),SEARCH("N",'Model output'!E58)+1,1)),SUBSTITUTE('Model output'!E58," ",""))),"")))</f>
        <v>1a</v>
      </c>
      <c r="E59" s="1" t="str">
        <f>IF(OR(ISNUMBER(SEARCH("Not applicable",'Model output'!F58)), ISNUMBER(SEARCH("N/A",'Model output'!F58))),"0",IF(OR(ISNUMBER(SEARCH("0",'Model output'!F58)), ISNUMBER(SEARCH("1",'Model output'!F58)), ISNUMBER(SEARCH("X",'Model output'!F58))), IF(ISNUMBER(SEARCH("pM",'Model output'!F58)),MID(SUBSTITUTE('Model output'!F58," ",""),SEARCH("pM",'Model output'!F58)+2,1),IF(ISNUMBER(SEARCH("M",'Model output'!F58)),MID(SUBSTITUTE('Model output'!F58," ",""),SEARCH("M",'Model output'!F58)+1,1),SUBSTITUTE('Model output'!F58," ",""))),""))</f>
        <v>1</v>
      </c>
      <c r="F59" t="str">
        <f t="shared" si="10"/>
        <v>positive</v>
      </c>
      <c r="G59" t="str">
        <f>IF(OR('Model output'!G58="",AND(ISNUMBER('Model output'!J58),'Model output'!J58&lt;1)),"",IF(OR(ISNUMBER(SEARCH("lateral",'Model output'!G58)),ISNUMBER(SEARCH("cervical",'Model output'!G58)),ISNUMBER(SEARCH("jugular",'Model output'!G58)),ISNUMBER(SEARCH("left neck",'Model output'!G58)),ISNUMBER(SEARCH("left anterior neck",'Model output'!G58)),ISNUMBER(SEARCH("left posterior neck",'Model output'!G58)),ISNUMBER(SEARCH("right neck",'Model output'!G58)),ISNUMBER(SEARCH("right anterior neck",'Model output'!G58)),ISNUMBER(SEARCH("right posterior neck",'Model output'!G58)),AND(ISNUMBER(SEARCH("level",'Model output'!G58)),OR(,ISNUMBER(SEARCH("II",'Model output'!G58)),ISNUMBER(SEARCH("two",'Model output'!G58)),AND(ISNUMBER(SEARCH("2",'Model output'!G58)),NOT(ISNUMBER(SEARCH("1 of 2",'Model output'!G58)))),ISNUMBER(SEARCH("III",'Model output'!G58)),ISNUMBER(SEARCH("three",'Model output'!G58)),ISNUMBER(SEARCH("3",'Model output'!G58)),ISNUMBER(SEARCH("IV",'Model output'!G58)),ISNUMBER(SEARCH("four",'Model output'!G58)),ISNUMBER(SEARCH("4",'Model output'!G58)),ISNUMBER(SEARCH("V ",'Model output'!G58)),ISNUMBER(SEARCH("five",'Model output'!G58)),ISNUMBER(SEARCH("5",'Model output'!G58))))), "lateral", "central"))</f>
        <v>central</v>
      </c>
      <c r="H59" t="str">
        <f>IF('Model output'!H58="","negative",IF(OR(ISNUMBER(SEARCH("lymph node",'Model output'!H58)),ISNUMBER(SEARCH("gland",'Model output'!H58)),ISNUMBER(SEARCH("lobe",'Model output'!H58)),ISNUMBER(SEARCH("isthmus",'Model output'!H58)),ISNUMBER(SEARCH("mediastinum",'Model output'!H58)),ISNUMBER(SEARCH("Not mentioned",'Model output'!H58)), ISNUMBER(SEARCH("Not applicable",'Model output'!H58)), ISNUMBER(SEARCH("paratracheal",'Model output'!H58)),ISNUMBER(SEARCH("fibroadipose tissue",'Model output'!H58)),ISNUMBER(SEARCH("thyroid node",'Model output'!H58)),ISNUMBER(SEARCH("skeletal muscle",'Model output'!H58)),ISNUMBER(SEARCH("Extranodal extension",'Model output'!H58)),ISNUMBER(SEARCH("right",'Model output'!H58)),ISNUMBER(SEARCH("left",'Model output'!H58)),ISNUMBER(SEARCH("Not specified",'Model output'!H58))),"negative","positive"))</f>
        <v>negative</v>
      </c>
      <c r="I59">
        <f>IF(OR('Model output'!I58="",'Model output'!I58="Not answered",'Model output'!I58="Not mentioned"),"",IF(ISNUMBER('Model output'!I58),'Model output'!I58,1))</f>
        <v>6</v>
      </c>
      <c r="J59">
        <f>IF(OR('Model output'!J58="",'Model output'!J58="Not answered",'Model output'!J58="Not mentioned"),"",IF(AND(ISNUMBER('Model output'!J58),'Model output'!J58&lt;=I59),'Model output'!J58,IF(AND(ISNUMBER('Model output'!J58), 'Model output'!J58&gt;=DATE(2024,1,1)), MIN(DAY('Model output'!J58), MONTH('Model output'!J58), YEAR('Model output'!J58)), IF(ISNUMBER(SEARCH("0/",'Model output'!J58)),0,IF(ISNUMBER(SEARCH("/",'Model output'!J58)), VALUE(LEFT('Model output'!J58, SEARCH("/",'Model output'!J58)-1)),1)))))</f>
        <v>4</v>
      </c>
      <c r="K59" t="str" cm="1">
        <f t="array" ref="K59">IF(COUNT(FIND({0,1,2,3,4,5,6,7,8,9},'Model output'!K58))&gt;0,'Model output'!K58,"")</f>
        <v>1cm</v>
      </c>
      <c r="L59" s="25" t="str">
        <f t="shared" si="14"/>
        <v>1cm</v>
      </c>
      <c r="M59" cm="1">
        <f t="array" ref="M59">IF(L59="","",IF(ISNUMBER(SEARCH("cm",L59)),MAX(VALUE(SUBSTITUTE(_xlfn.FILTERXML("&lt;t&gt;&lt;s&gt;"&amp;SUBSTITUTE(L59,",","&lt;/s&gt;&lt;s&gt;")&amp;"&lt;/s&gt;&lt;/t&gt;","//s"),"cm",""))),MAX(VALUE(SUBSTITUTE(_xlfn.FILTERXML("&lt;t&gt;&lt;s&gt;"&amp;SUBSTITUTE(L59,",","&lt;/s&gt;&lt;s&gt;")&amp;"&lt;/s&gt;&lt;/t&gt;","//s"),"mm","")))/10))</f>
        <v>1</v>
      </c>
      <c r="N59" t="str">
        <f>IF('Model output'!L58="","",'Model output'!L58)</f>
        <v>papillary carcinoma</v>
      </c>
      <c r="O59" t="str">
        <f>IF('Model output'!M58="","",'Model output'!M58)</f>
        <v>tall cell variant</v>
      </c>
      <c r="P59" t="str">
        <f>IF('Model output'!N58="","",'Model output'!N58)</f>
        <v>at least 7 cm</v>
      </c>
      <c r="Q59" t="str">
        <f t="shared" si="13"/>
        <v>7cm</v>
      </c>
      <c r="R59" cm="1">
        <f t="array" ref="R59">IF(Q59="","",IF(ISNUMBER(SEARCH("cm",Q59)),MAX(VALUE(SUBSTITUTE(_xlfn.FILTERXML("&lt;t&gt;&lt;s&gt;"&amp;SUBSTITUTE(Q59,",","&lt;/s&gt;&lt;s&gt;")&amp;"&lt;/s&gt;&lt;/t&gt;","//s"),"cm",""))),MAX(VALUE(SUBSTITUTE(_xlfn.FILTERXML("&lt;t&gt;&lt;s&gt;"&amp;SUBSTITUTE(Q59,",","&lt;/s&gt;&lt;s&gt;")&amp;"&lt;/s&gt;&lt;/t&gt;","//s"),"mm","")))/10))</f>
        <v>7</v>
      </c>
      <c r="S59" t="str">
        <f>IF(OR('Model output'!P58="",ISNUMBER(SEARCH("Not identified", 'Model output'!P58)),ISNUMBER(SEARCH("Absent",'Model output'!P58)),AND(ISNUMBER(SEARCH("No",'Model output'!P58)),NOT(ISNUMBER(SEARCH("diagnostic",'Model output'!P58)))),ISNUMBER(SEARCH("Negative",'Model output'!P58))),"negative","positive")</f>
        <v>negative</v>
      </c>
      <c r="T59">
        <f>IF('Model output'!O58="","",'Model output'!O58)</f>
        <v>1</v>
      </c>
      <c r="U59" t="str">
        <f>IF('Model output'!Q58&lt;&gt;"",'Model output'!Q58,IF('Classification result'!S59="positive",IF(ISNUMBER(SEARCH("single",'Model output'!P58)),1,IF(OR(ISNUMBER(SEARCH("&lt;4",'Model output'!P58)),ISNUMBER(SEARCH("&lt; 4",'Model output'!P58)),ISNUMBER(SEARCH("less than 4",'Model output'!P58))),"&lt;4",IF(OR(ISNUMBER(SEARCH("&gt;4",'Model output'!P58)),ISNUMBER(SEARCH("&gt; 4",'Model output'!P58)),ISNUMBER(SEARCH("4 or more",'Model output'!P58))),"&gt;4",""))), ""))</f>
        <v/>
      </c>
      <c r="V59" t="str">
        <f>IF(S59="negative","",IF(OR(ISNUMBER(SEARCH("Focal",'Model output'!P58)),'Classification result'!U59&lt;4,ISNUMBER(SEARCH("Focal",'Classification result'!U59)),ISNUMBER(SEARCH("&lt;4",'Classification result'!U59)),ISNUMBER(SEARCH("&lt; 4",'Classification result'!U59))),"minimal", IF(OR(ISNUMBER(SEARCH("Extensive",'Model output'!P58)),ISNUMBER(SEARCH("Extensive",'Classification result'!U59)),ISNUMBER(SEARCH("&gt;4",'Classification result'!U59)),ISNUMBER(SEARCH("&gt; 4",'Classification result'!U59)),ISNUMBER(SEARCH("4 or more",'Classification result'!U59))),"extensive","")))</f>
        <v/>
      </c>
      <c r="W59" t="str">
        <f>IF(OR('Model output'!R58="",ISNUMBER(SEARCH("Not identified", 'Model output'!R58)),ISNUMBER(SEARCH("Absent",'Model output'!R58)),ISNUMBER(SEARCH("No",'Model output'!R58)),ISNUMBER(SEARCH("Negative",'Model output'!R58)),ISNUMBER(SEARCH("None seen",'Model output'!R58)),ISNUMBER(SEARCH("Free",'Model output'!R58)),ISNUMBER(SEARCH("Cannot be assessed",'Model output'!R58))),"negative","positive")</f>
        <v>positive</v>
      </c>
      <c r="X59" s="16" t="str">
        <f>IF('Model output'!S58="","",'Model output'!S58)</f>
        <v>extensive extension into peri-thyroidal fibroadipose tissue and skeletal muscle</v>
      </c>
      <c r="Y59" t="str">
        <f>IF(OR('Model output'!S58="",ISNUMBER(SEARCH("Absent",'Model output'!S58)),ISNUMBER(SEARCH("Not identified",'Model output'!S58)),AND(ISNUMBER(SEARCH("No",'Model output'!S58)),NOT(ISNUMBER(SEARCH("carcinoma",'Model output'!S58)))),ISNUMBER(SEARCH("negative",'Model output'!S58))),"negative",IF(Z59="positive","gETE", "positive"))</f>
        <v>gETE</v>
      </c>
      <c r="Z59" t="str">
        <f>IF(OR('Model output'!S58="",ISNUMBER(SEARCH("Absent",'Model output'!S58)),ISNUMBER(SEARCH("Not identified",'Model output'!S58)),ISNUMBER(SEARCH("No",'Model output'!S58)),ISNUMBER(SEARCH("Minimal",'Model output'!S58)),ISNUMBER(SEARCH("negative",'Model output'!S58))),"negative",IF(OR(ISNUMBER(SEARCH("extensive",X59)),ISNUMBER(SEARCH("skeletal muscle",X59)),ISNUMBER(SEARCH("larynx",X59)),ISNUMBER(SEARCH("trachea",X59)),ISNUMBER(SEARCH("esophagus",X59)),ISNUMBER(SEARCH("recurrent laryngeal nerve",X59))),"positive","negative"))</f>
        <v>positive</v>
      </c>
      <c r="AA59" t="str">
        <f>IF('Model output'!T58="","",IF('Model output'!T58="Not mentioned", "No", "Yes"))</f>
        <v/>
      </c>
      <c r="AB59" t="str">
        <f>IF(AA59&lt;&gt;"Yes","",IF(OR('Model output'!U58="",ISNUMBER(SEARCH("Not identified",'Model output'!U58))),"",'Model output'!U58))</f>
        <v/>
      </c>
      <c r="AC59" s="1" t="str">
        <f>IF(OR('Model output'!V58="", 'Model output'!V58="No", AND(ISERROR(SEARCH("Positive",'Model output'!V58)), ISNUMBER(SEARCH("Negative",'Model output'!V58))), AND(ISNUMBER(SEARCH("Uninvolved",'Model output'!V58)),NOT(ISNUMBER(SEARCH("margins involved",'Model output'!V58)))), ISNUMBER(SEARCH("None",'Model output'!V58)), ISNUMBER(SEARCH("Free",'Model output'!V58)), ISNUMBER(SEARCH("1 mm",'Model output'!V58)), ISNUMBER(SEARCH("0.1 CM",'Model output'!V58)), ISNUMBER(SEARCH("less than 0.2 mm",'Model output'!V58)), ISNUMBER(SEARCH("less than 0.5 mm",'Model output'!V58)), ISNUMBER(SEARCH("less than 1.0 mm",'Model output'!V58)), ISNUMBER(SEARCH("noted very close",'Model output'!V58)), ISNUMBER(SEARCH("abut",'Model output'!V58)), ISNUMBER(SEARCH("not mentioned",'Model output'!V58)), ISNUMBER(SEARCH("Cannot be assessed",'Model output'!V58)), ISNUMBER(SEARCH("Not specified",'Model output'!V58)), ISNUMBER(SEARCH("Lymphocyte invasion - present",'Model output'!V58))), "negative", "positive")</f>
        <v>negative</v>
      </c>
      <c r="AE59" s="35" t="str" cm="1">
        <f t="array" ref="AE59">IF(OR(AC59="positive",Z59="positive",AND(OR(ISNUMBER(SEARCH("Follicular carcinoma",N59)),ISNUMBER(SEARCH("Follicular thyroid carcinoma",N59))),V59="extensive"),AND(AND(ISNUMBER(J59),J59&gt;0),AND(ISNUMBER(M59),M59&gt;3)),OR(H59="positive",AH59=1)),"high",IF(OR(ISNUMBER(SEARCH("lateral",G59,1)),ISNUMBER(SEARCH("positive",Y59,1)),ISNUMBER(SEARCH("tall",O59,1)),ISNUMBER(SEARCH("hobnail",O59,1)),ISNUMBER(SEARCH("cribriform",O59,1)),ISNUMBER(SEARCH("diffuse",O59,1)),ISNUMBER(SEARCH("columnar",O59,1)),ISNUMBER(SEARCH("solid",O59,1)),ISNUMBER(SEARCH("tall",N59,1)),ISNUMBER(SEARCH("hobnail",N59,1)),ISNUMBER(SEARCH("cribriform",N59,1)),ISNUMBER(SEARCH("diffuse",N59,1)),ISNUMBER(SEARCH("columnar",N59,1)),ISNUMBER(SEARCH("solid",N59,1)),AND(ISNUMBER(SEARCH("papillary",N59,1)),S59="positive"),AND(AND(ISNUMBER(J59),J59&gt;=5),M59=""),AND(AND(ISNUMBER(J59),J59&gt;=5),AND(ISNUMBER(M59),M59&gt;=1)),AND(ISNUMBER(SERACH("papillary",N59)),OR(Y59="positive",Z59="positive"), ISNUMBER(SEARCH("BRAF",AB59)))),"intermediate","low"))</f>
        <v>high</v>
      </c>
      <c r="AF59" s="36" t="str">
        <f t="shared" si="3"/>
        <v>3b</v>
      </c>
      <c r="AG59" s="36" t="str">
        <f t="shared" si="4"/>
        <v>1a</v>
      </c>
      <c r="AH59" s="36" t="str">
        <f t="shared" si="11"/>
        <v>0</v>
      </c>
      <c r="AI59" s="42" t="str">
        <f t="shared" si="12"/>
        <v>II</v>
      </c>
      <c r="AJ59" s="39" t="s">
        <v>805</v>
      </c>
      <c r="AK59" s="41" t="s">
        <v>1118</v>
      </c>
      <c r="AL59" s="41" t="s">
        <v>651</v>
      </c>
      <c r="AM59" s="41" t="s">
        <v>1123</v>
      </c>
      <c r="AN59" s="41" t="s">
        <v>1121</v>
      </c>
      <c r="AO59" s="22">
        <f t="shared" si="5"/>
        <v>1</v>
      </c>
      <c r="AP59" s="1">
        <f t="shared" si="6"/>
        <v>1</v>
      </c>
      <c r="AQ59" s="1">
        <f t="shared" si="7"/>
        <v>1</v>
      </c>
      <c r="AR59" s="1">
        <f t="shared" si="8"/>
        <v>1</v>
      </c>
      <c r="AS59" s="14">
        <f t="shared" si="9"/>
        <v>1</v>
      </c>
    </row>
    <row r="60" spans="1:46">
      <c r="A60" t="str">
        <f>'Model output'!A59</f>
        <v>TCGA-DJ-A1QL</v>
      </c>
      <c r="B60" s="33">
        <v>70</v>
      </c>
      <c r="C60" s="1" t="str">
        <f>IF(OR(ISNUMBER(SEARCH("0",'Model output'!D59)), ISNUMBER(SEARCH("1",'Model output'!D59)), ISNUMBER(SEARCH("1a",'Model output'!D59)), ISNUMBER(SEARCH("1b",'Model output'!D59)), ISNUMBER(SEARCH("2",'Model output'!D59)), ISNUMBER(SEARCH("3",'Model output'!D59)), ISNUMBER(SEARCH("4a",'Model output'!D59)), ISNUMBER(SEARCH("4b",'Model output'!D59))), IF(ISNUMBER(SEARCH("pT",'Model output'!D59)),IF(OR(ISNUMBER(SEARCH("a",'Model output'!D59)),ISNUMBER(SEARCH("b",'Model output'!D59))),MID(SUBSTITUTE('Model output'!D59," ",""),SEARCH("pT",'Model output'!D59)+2,2),MID(SUBSTITUTE('Model output'!D59," ",""),SEARCH("pT",'Model output'!D59)+2,1)),IF(ISNUMBER(SEARCH("T",'Model output'!D59)),IF(OR(ISNUMBER(SEARCH("a",'Model output'!D59)),ISNUMBER(SEARCH("b",'Model output'!D59))),MID(SUBSTITUTE('Model output'!D59," ",""),SEARCH("T",'Model output'!D59)+1,2),MID(SUBSTITUTE('Model output'!D59," ",""),SEARCH("T",'Model output'!D59)+1,1)),SUBSTITUTE('Model output'!D59," ",""))),"")</f>
        <v>1</v>
      </c>
      <c r="D60" s="1" t="str">
        <f>IF(ISNUMBER(SEARCH("lymph node",'Model output'!E59)),"1", IF(AND('Model output'!E59&lt;&gt;"",ISNUMBER('Model output'!E59),'Model output'!E59&gt;0),"1",IF(OR(ISNUMBER(SEARCH("0",'Model output'!E59)), ISNUMBER(SEARCH("1",'Model output'!E59)), ISNUMBER(SEARCH("1a",'Model output'!E59)), ISNUMBER(SEARCH("1b",'Model output'!E59)), ISNUMBER(SEARCH("X",'Model output'!E59))), IF(ISNUMBER(SEARCH("pN",'Model output'!E59)),IF(OR(ISNUMBER(SEARCH("a",'Model output'!E59)),ISNUMBER(SEARCH("b",'Model output'!E59))),MID(SUBSTITUTE('Model output'!E59," ",""),SEARCH("pN",'Model output'!E59)+2,2),MID(SUBSTITUTE('Model output'!E59," ",""),SEARCH("pN",'Model output'!E59)+2,1)),IF(ISNUMBER(SEARCH("N",'Model output'!E59)),IF(OR(ISNUMBER(SEARCH("a",'Model output'!E59)),ISNUMBER(SEARCH("b",'Model output'!E59))),MID(SUBSTITUTE('Model output'!E59," ",""),SEARCH("N",'Model output'!E59)+1,2),MID(SUBSTITUTE('Model output'!E59," ",""),SEARCH("N",'Model output'!E59)+1,1)),SUBSTITUTE('Model output'!E59," ",""))),"")))</f>
        <v/>
      </c>
      <c r="E60" s="1" t="str">
        <f>IF(OR(ISNUMBER(SEARCH("Not applicable",'Model output'!F59)), ISNUMBER(SEARCH("N/A",'Model output'!F59))),"0",IF(OR(ISNUMBER(SEARCH("0",'Model output'!F59)), ISNUMBER(SEARCH("1",'Model output'!F59)), ISNUMBER(SEARCH("X",'Model output'!F59))), IF(ISNUMBER(SEARCH("pM",'Model output'!F59)),MID(SUBSTITUTE('Model output'!F59," ",""),SEARCH("pM",'Model output'!F59)+2,1),IF(ISNUMBER(SEARCH("M",'Model output'!F59)),MID(SUBSTITUTE('Model output'!F59," ",""),SEARCH("M",'Model output'!F59)+1,1),SUBSTITUTE('Model output'!F59," ",""))),""))</f>
        <v/>
      </c>
      <c r="F60" t="str">
        <f t="shared" si="10"/>
        <v>negative</v>
      </c>
      <c r="G60" t="str">
        <f>IF(OR('Model output'!G59="",AND(ISNUMBER('Model output'!J59),'Model output'!J59&lt;1)),"",IF(OR(ISNUMBER(SEARCH("lateral",'Model output'!G59)),ISNUMBER(SEARCH("cervical",'Model output'!G59)),ISNUMBER(SEARCH("jugular",'Model output'!G59)),ISNUMBER(SEARCH("left neck",'Model output'!G59)),ISNUMBER(SEARCH("left anterior neck",'Model output'!G59)),ISNUMBER(SEARCH("left posterior neck",'Model output'!G59)),ISNUMBER(SEARCH("right neck",'Model output'!G59)),ISNUMBER(SEARCH("right anterior neck",'Model output'!G59)),ISNUMBER(SEARCH("right posterior neck",'Model output'!G59)),AND(ISNUMBER(SEARCH("level",'Model output'!G59)),OR(,ISNUMBER(SEARCH("II",'Model output'!G59)),ISNUMBER(SEARCH("two",'Model output'!G59)),AND(ISNUMBER(SEARCH("2",'Model output'!G59)),NOT(ISNUMBER(SEARCH("1 of 2",'Model output'!G59)))),ISNUMBER(SEARCH("III",'Model output'!G59)),ISNUMBER(SEARCH("three",'Model output'!G59)),ISNUMBER(SEARCH("3",'Model output'!G59)),ISNUMBER(SEARCH("IV",'Model output'!G59)),ISNUMBER(SEARCH("four",'Model output'!G59)),ISNUMBER(SEARCH("4",'Model output'!G59)),ISNUMBER(SEARCH("V ",'Model output'!G59)),ISNUMBER(SEARCH("five",'Model output'!G59)),ISNUMBER(SEARCH("5",'Model output'!G59))))), "lateral", "central"))</f>
        <v/>
      </c>
      <c r="H60" t="str">
        <f>IF('Model output'!H59="","negative",IF(OR(ISNUMBER(SEARCH("lymph node",'Model output'!H59)),ISNUMBER(SEARCH("gland",'Model output'!H59)),ISNUMBER(SEARCH("lobe",'Model output'!H59)),ISNUMBER(SEARCH("isthmus",'Model output'!H59)),ISNUMBER(SEARCH("mediastinum",'Model output'!H59)),ISNUMBER(SEARCH("Not mentioned",'Model output'!H59)), ISNUMBER(SEARCH("Not applicable",'Model output'!H59)), ISNUMBER(SEARCH("paratracheal",'Model output'!H59)),ISNUMBER(SEARCH("fibroadipose tissue",'Model output'!H59)),ISNUMBER(SEARCH("thyroid node",'Model output'!H59)),ISNUMBER(SEARCH("skeletal muscle",'Model output'!H59)),ISNUMBER(SEARCH("Extranodal extension",'Model output'!H59)),ISNUMBER(SEARCH("right",'Model output'!H59)),ISNUMBER(SEARCH("left",'Model output'!H59)),ISNUMBER(SEARCH("Not specified",'Model output'!H59))),"negative","positive"))</f>
        <v>negative</v>
      </c>
      <c r="I60" t="str">
        <f>IF(OR('Model output'!I59="",'Model output'!I59="Not answered",'Model output'!I59="Not mentioned"),"",IF(ISNUMBER('Model output'!I59),'Model output'!I59,1))</f>
        <v/>
      </c>
      <c r="J60" t="str">
        <f>IF(OR('Model output'!J59="",'Model output'!J59="Not answered",'Model output'!J59="Not mentioned"),"",IF(AND(ISNUMBER('Model output'!J59),'Model output'!J59&lt;=I60),'Model output'!J59,IF(AND(ISNUMBER('Model output'!J59), 'Model output'!J59&gt;=DATE(2024,1,1)), MIN(DAY('Model output'!J59), MONTH('Model output'!J59), YEAR('Model output'!J59)), IF(ISNUMBER(SEARCH("0/",'Model output'!J59)),0,IF(ISNUMBER(SEARCH("/",'Model output'!J59)), VALUE(LEFT('Model output'!J59, SEARCH("/",'Model output'!J59)-1)),1)))))</f>
        <v/>
      </c>
      <c r="K60" t="str" cm="1">
        <f t="array" ref="K60">IF(COUNT(FIND({0,1,2,3,4,5,6,7,8,9},'Model output'!K59))&gt;0,'Model output'!K59,"")</f>
        <v/>
      </c>
      <c r="L60" s="25" t="str">
        <f t="shared" si="14"/>
        <v/>
      </c>
      <c r="M60" t="str" cm="1">
        <f t="array" ref="M60">IF(L60="","",IF(ISNUMBER(SEARCH("cm",L60)),MAX(VALUE(SUBSTITUTE(_xlfn.FILTERXML("&lt;t&gt;&lt;s&gt;"&amp;SUBSTITUTE(L60,",","&lt;/s&gt;&lt;s&gt;")&amp;"&lt;/s&gt;&lt;/t&gt;","//s"),"cm",""))),MAX(VALUE(SUBSTITUTE(_xlfn.FILTERXML("&lt;t&gt;&lt;s&gt;"&amp;SUBSTITUTE(L60,",","&lt;/s&gt;&lt;s&gt;")&amp;"&lt;/s&gt;&lt;/t&gt;","//s"),"mm","")))/10))</f>
        <v/>
      </c>
      <c r="N60" t="str">
        <f>IF('Model output'!L59="","",'Model output'!L59)</f>
        <v>Papillary carcinoma</v>
      </c>
      <c r="O60" t="str">
        <f>IF('Model output'!M59="","",'Model output'!M59)</f>
        <v>follicular variant</v>
      </c>
      <c r="P60" t="str">
        <f>IF('Model output'!N59="","",'Model output'!N59)</f>
        <v>2.2 cm</v>
      </c>
      <c r="Q60" t="str">
        <f t="shared" si="13"/>
        <v>2.2cm</v>
      </c>
      <c r="R60" cm="1">
        <f t="array" ref="R60">IF(Q60="","",IF(ISNUMBER(SEARCH("cm",Q60)),MAX(VALUE(SUBSTITUTE(_xlfn.FILTERXML("&lt;t&gt;&lt;s&gt;"&amp;SUBSTITUTE(Q60,",","&lt;/s&gt;&lt;s&gt;")&amp;"&lt;/s&gt;&lt;/t&gt;","//s"),"cm",""))),MAX(VALUE(SUBSTITUTE(_xlfn.FILTERXML("&lt;t&gt;&lt;s&gt;"&amp;SUBSTITUTE(Q60,",","&lt;/s&gt;&lt;s&gt;")&amp;"&lt;/s&gt;&lt;/t&gt;","//s"),"mm","")))/10))</f>
        <v>2.2000000000000002</v>
      </c>
      <c r="S60" t="str">
        <f>IF(OR('Model output'!P59="",ISNUMBER(SEARCH("Not identified", 'Model output'!P59)),ISNUMBER(SEARCH("Absent",'Model output'!P59)),AND(ISNUMBER(SEARCH("No",'Model output'!P59)),NOT(ISNUMBER(SEARCH("diagnostic",'Model output'!P59)))),ISNUMBER(SEARCH("Negative",'Model output'!P59))),"negative","positive")</f>
        <v>negative</v>
      </c>
      <c r="T60">
        <f>IF('Model output'!O59="","",'Model output'!O59)</f>
        <v>1</v>
      </c>
      <c r="U60" t="str">
        <f>IF('Model output'!Q59&lt;&gt;"",'Model output'!Q59,IF('Classification result'!S60="positive",IF(ISNUMBER(SEARCH("single",'Model output'!P59)),1,IF(OR(ISNUMBER(SEARCH("&lt;4",'Model output'!P59)),ISNUMBER(SEARCH("&lt; 4",'Model output'!P59)),ISNUMBER(SEARCH("less than 4",'Model output'!P59))),"&lt;4",IF(OR(ISNUMBER(SEARCH("&gt;4",'Model output'!P59)),ISNUMBER(SEARCH("&gt; 4",'Model output'!P59)),ISNUMBER(SEARCH("4 or more",'Model output'!P59))),"&gt;4",""))), ""))</f>
        <v/>
      </c>
      <c r="V60" t="str">
        <f>IF(S60="negative","",IF(OR(ISNUMBER(SEARCH("Focal",'Model output'!P59)),'Classification result'!U60&lt;4,ISNUMBER(SEARCH("Focal",'Classification result'!U60)),ISNUMBER(SEARCH("&lt;4",'Classification result'!U60)),ISNUMBER(SEARCH("&lt; 4",'Classification result'!U60))),"minimal", IF(OR(ISNUMBER(SEARCH("Extensive",'Model output'!P59)),ISNUMBER(SEARCH("Extensive",'Classification result'!U60)),ISNUMBER(SEARCH("&gt;4",'Classification result'!U60)),ISNUMBER(SEARCH("&gt; 4",'Classification result'!U60)),ISNUMBER(SEARCH("4 or more",'Classification result'!U60))),"extensive","")))</f>
        <v/>
      </c>
      <c r="W60" t="str">
        <f>IF(OR('Model output'!R59="",ISNUMBER(SEARCH("Not identified", 'Model output'!R59)),ISNUMBER(SEARCH("Absent",'Model output'!R59)),ISNUMBER(SEARCH("No",'Model output'!R59)),ISNUMBER(SEARCH("Negative",'Model output'!R59)),ISNUMBER(SEARCH("None seen",'Model output'!R59)),ISNUMBER(SEARCH("Free",'Model output'!R59)),ISNUMBER(SEARCH("Cannot be assessed",'Model output'!R59))),"negative","positive")</f>
        <v>negative</v>
      </c>
      <c r="X60" s="16" t="str">
        <f>IF('Model output'!S59="","",'Model output'!S59)</f>
        <v>Not identified</v>
      </c>
      <c r="Y60" t="str">
        <f>IF(OR('Model output'!S59="",ISNUMBER(SEARCH("Absent",'Model output'!S59)),ISNUMBER(SEARCH("Not identified",'Model output'!S59)),AND(ISNUMBER(SEARCH("No",'Model output'!S59)),NOT(ISNUMBER(SEARCH("carcinoma",'Model output'!S59)))),ISNUMBER(SEARCH("negative",'Model output'!S59))),"negative",IF(Z60="positive","gETE", "positive"))</f>
        <v>negative</v>
      </c>
      <c r="Z60" t="str">
        <f>IF(OR('Model output'!S59="",ISNUMBER(SEARCH("Absent",'Model output'!S59)),ISNUMBER(SEARCH("Not identified",'Model output'!S59)),ISNUMBER(SEARCH("No",'Model output'!S59)),ISNUMBER(SEARCH("Minimal",'Model output'!S59)),ISNUMBER(SEARCH("negative",'Model output'!S59))),"negative",IF(OR(ISNUMBER(SEARCH("extensive",X60)),ISNUMBER(SEARCH("skeletal muscle",X60)),ISNUMBER(SEARCH("larynx",X60)),ISNUMBER(SEARCH("trachea",X60)),ISNUMBER(SEARCH("esophagus",X60)),ISNUMBER(SEARCH("recurrent laryngeal nerve",X60))),"positive","negative"))</f>
        <v>negative</v>
      </c>
      <c r="AA60" t="str">
        <f>IF('Model output'!T59="","",IF('Model output'!T59="Not mentioned", "No", "Yes"))</f>
        <v/>
      </c>
      <c r="AB60" t="str">
        <f>IF(AA60&lt;&gt;"Yes","",IF(OR('Model output'!U59="",ISNUMBER(SEARCH("Not identified",'Model output'!U59))),"",'Model output'!U59))</f>
        <v/>
      </c>
      <c r="AC60" s="1" t="str">
        <f>IF(OR('Model output'!V59="", 'Model output'!V59="No", AND(ISERROR(SEARCH("Positive",'Model output'!V59)), ISNUMBER(SEARCH("Negative",'Model output'!V59))), AND(ISNUMBER(SEARCH("Uninvolved",'Model output'!V59)),NOT(ISNUMBER(SEARCH("margins involved",'Model output'!V59)))), ISNUMBER(SEARCH("None",'Model output'!V59)), ISNUMBER(SEARCH("Free",'Model output'!V59)), ISNUMBER(SEARCH("1 mm",'Model output'!V59)), ISNUMBER(SEARCH("0.1 CM",'Model output'!V59)), ISNUMBER(SEARCH("less than 0.2 mm",'Model output'!V59)), ISNUMBER(SEARCH("less than 0.5 mm",'Model output'!V59)), ISNUMBER(SEARCH("less than 1.0 mm",'Model output'!V59)), ISNUMBER(SEARCH("noted very close",'Model output'!V59)), ISNUMBER(SEARCH("abut",'Model output'!V59)), ISNUMBER(SEARCH("not mentioned",'Model output'!V59)), ISNUMBER(SEARCH("Cannot be assessed",'Model output'!V59)), ISNUMBER(SEARCH("Not specified",'Model output'!V59)), ISNUMBER(SEARCH("Lymphocyte invasion - present",'Model output'!V59))), "negative", "positive")</f>
        <v>negative</v>
      </c>
      <c r="AE60" s="35" t="str" cm="1">
        <f t="array" aca="1" ref="AE60" ca="1">IF(OR(AC60="positive",Z60="positive",AND(OR(ISNUMBER(SEARCH("Follicular carcinoma",N60)),ISNUMBER(SEARCH("Follicular thyroid carcinoma",N60))),V60="extensive"),AND(AND(ISNUMBER(J60),J60&gt;0),AND(ISNUMBER(M60),M60&gt;3)),OR(H60="positive",AH60=1)),"high",IF(OR(ISNUMBER(SEARCH("lateral",G60,1)),ISNUMBER(SEARCH("positive",Y60,1)),ISNUMBER(SEARCH("tall",O60,1)),ISNUMBER(SEARCH("hobnail",O60,1)),ISNUMBER(SEARCH("cribriform",O60,1)),ISNUMBER(SEARCH("diffuse",O60,1)),ISNUMBER(SEARCH("columnar",O60,1)),ISNUMBER(SEARCH("solid",O60,1)),ISNUMBER(SEARCH("tall",N60,1)),ISNUMBER(SEARCH("hobnail",N60,1)),ISNUMBER(SEARCH("cribriform",N60,1)),ISNUMBER(SEARCH("diffuse",N60,1)),ISNUMBER(SEARCH("columnar",N60,1)),ISNUMBER(SEARCH("solid",N60,1)),AND(ISNUMBER(SEARCH("papillary",N60,1)),S60="positive"),AND(AND(ISNUMBER(J60),J60&gt;=5),M60=""),AND(AND(ISNUMBER(J60),J60&gt;=5),AND(ISNUMBER(M60),M60&gt;=1)),AND(ISNUMBER(SERACH("papillary",N60)),OR(Y60="positive",Z60="positive"), ISNUMBER(SEARCH("BRAF",AB60)))),"intermediate","low"))</f>
        <v>low</v>
      </c>
      <c r="AF60" s="36" t="str">
        <f t="shared" si="3"/>
        <v>2</v>
      </c>
      <c r="AG60" s="36" t="str">
        <f t="shared" si="4"/>
        <v>0</v>
      </c>
      <c r="AH60" s="36" t="str">
        <f t="shared" si="11"/>
        <v>0</v>
      </c>
      <c r="AI60" s="42" t="str">
        <f t="shared" si="12"/>
        <v>I</v>
      </c>
      <c r="AJ60" s="39" t="s">
        <v>807</v>
      </c>
      <c r="AK60" s="41" t="s">
        <v>1122</v>
      </c>
      <c r="AL60" s="41" t="s">
        <v>1123</v>
      </c>
      <c r="AM60" s="41" t="s">
        <v>1123</v>
      </c>
      <c r="AN60" s="41" t="s">
        <v>68</v>
      </c>
      <c r="AO60" s="22">
        <f t="shared" ca="1" si="5"/>
        <v>1</v>
      </c>
      <c r="AP60" s="1">
        <f t="shared" si="6"/>
        <v>1</v>
      </c>
      <c r="AQ60" s="1">
        <f t="shared" si="7"/>
        <v>1</v>
      </c>
      <c r="AR60" s="1">
        <f t="shared" si="8"/>
        <v>1</v>
      </c>
      <c r="AS60" s="14">
        <f t="shared" si="9"/>
        <v>1</v>
      </c>
    </row>
    <row r="61" spans="1:46">
      <c r="A61" t="str">
        <f>'Model output'!A60</f>
        <v>TCGA-DJ-A1QM</v>
      </c>
      <c r="B61" s="33">
        <v>42</v>
      </c>
      <c r="C61" s="1" t="str">
        <f>IF(OR(ISNUMBER(SEARCH("0",'Model output'!D60)), ISNUMBER(SEARCH("1",'Model output'!D60)), ISNUMBER(SEARCH("1a",'Model output'!D60)), ISNUMBER(SEARCH("1b",'Model output'!D60)), ISNUMBER(SEARCH("2",'Model output'!D60)), ISNUMBER(SEARCH("3",'Model output'!D60)), ISNUMBER(SEARCH("4a",'Model output'!D60)), ISNUMBER(SEARCH("4b",'Model output'!D60))), IF(ISNUMBER(SEARCH("pT",'Model output'!D60)),IF(OR(ISNUMBER(SEARCH("a",'Model output'!D60)),ISNUMBER(SEARCH("b",'Model output'!D60))),MID(SUBSTITUTE('Model output'!D60," ",""),SEARCH("pT",'Model output'!D60)+2,2),MID(SUBSTITUTE('Model output'!D60," ",""),SEARCH("pT",'Model output'!D60)+2,1)),IF(ISNUMBER(SEARCH("T",'Model output'!D60)),IF(OR(ISNUMBER(SEARCH("a",'Model output'!D60)),ISNUMBER(SEARCH("b",'Model output'!D60))),MID(SUBSTITUTE('Model output'!D60," ",""),SEARCH("T",'Model output'!D60)+1,2),MID(SUBSTITUTE('Model output'!D60," ",""),SEARCH("T",'Model output'!D60)+1,1)),SUBSTITUTE('Model output'!D60," ",""))),"")</f>
        <v>1</v>
      </c>
      <c r="D61" s="1" t="str">
        <f>IF(ISNUMBER(SEARCH("lymph node",'Model output'!E60)),"1", IF(AND('Model output'!E60&lt;&gt;"",ISNUMBER('Model output'!E60),'Model output'!E60&gt;0),"1",IF(OR(ISNUMBER(SEARCH("0",'Model output'!E60)), ISNUMBER(SEARCH("1",'Model output'!E60)), ISNUMBER(SEARCH("1a",'Model output'!E60)), ISNUMBER(SEARCH("1b",'Model output'!E60)), ISNUMBER(SEARCH("X",'Model output'!E60))), IF(ISNUMBER(SEARCH("pN",'Model output'!E60)),IF(OR(ISNUMBER(SEARCH("a",'Model output'!E60)),ISNUMBER(SEARCH("b",'Model output'!E60))),MID(SUBSTITUTE('Model output'!E60," ",""),SEARCH("pN",'Model output'!E60)+2,2),MID(SUBSTITUTE('Model output'!E60," ",""),SEARCH("pN",'Model output'!E60)+2,1)),IF(ISNUMBER(SEARCH("N",'Model output'!E60)),IF(OR(ISNUMBER(SEARCH("a",'Model output'!E60)),ISNUMBER(SEARCH("b",'Model output'!E60))),MID(SUBSTITUTE('Model output'!E60," ",""),SEARCH("N",'Model output'!E60)+1,2),MID(SUBSTITUTE('Model output'!E60," ",""),SEARCH("N",'Model output'!E60)+1,1)),SUBSTITUTE('Model output'!E60," ",""))),"")))</f>
        <v>0</v>
      </c>
      <c r="E61" s="1" t="str">
        <f>IF(OR(ISNUMBER(SEARCH("Not applicable",'Model output'!F60)), ISNUMBER(SEARCH("N/A",'Model output'!F60))),"0",IF(OR(ISNUMBER(SEARCH("0",'Model output'!F60)), ISNUMBER(SEARCH("1",'Model output'!F60)), ISNUMBER(SEARCH("X",'Model output'!F60))), IF(ISNUMBER(SEARCH("pM",'Model output'!F60)),MID(SUBSTITUTE('Model output'!F60," ",""),SEARCH("pM",'Model output'!F60)+2,1),IF(ISNUMBER(SEARCH("M",'Model output'!F60)),MID(SUBSTITUTE('Model output'!F60," ",""),SEARCH("M",'Model output'!F60)+1,1),SUBSTITUTE('Model output'!F60," ",""))),""))</f>
        <v>0</v>
      </c>
      <c r="F61" t="str">
        <f t="shared" si="10"/>
        <v>negative</v>
      </c>
      <c r="G61" t="str">
        <f>IF(OR('Model output'!G60="",AND(ISNUMBER('Model output'!J60),'Model output'!J60&lt;1)),"",IF(OR(ISNUMBER(SEARCH("lateral",'Model output'!G60)),ISNUMBER(SEARCH("cervical",'Model output'!G60)),ISNUMBER(SEARCH("jugular",'Model output'!G60)),ISNUMBER(SEARCH("left neck",'Model output'!G60)),ISNUMBER(SEARCH("left anterior neck",'Model output'!G60)),ISNUMBER(SEARCH("left posterior neck",'Model output'!G60)),ISNUMBER(SEARCH("right neck",'Model output'!G60)),ISNUMBER(SEARCH("right anterior neck",'Model output'!G60)),ISNUMBER(SEARCH("right posterior neck",'Model output'!G60)),AND(ISNUMBER(SEARCH("level",'Model output'!G60)),OR(,ISNUMBER(SEARCH("II",'Model output'!G60)),ISNUMBER(SEARCH("two",'Model output'!G60)),AND(ISNUMBER(SEARCH("2",'Model output'!G60)),NOT(ISNUMBER(SEARCH("1 of 2",'Model output'!G60)))),ISNUMBER(SEARCH("III",'Model output'!G60)),ISNUMBER(SEARCH("three",'Model output'!G60)),ISNUMBER(SEARCH("3",'Model output'!G60)),ISNUMBER(SEARCH("IV",'Model output'!G60)),ISNUMBER(SEARCH("four",'Model output'!G60)),ISNUMBER(SEARCH("4",'Model output'!G60)),ISNUMBER(SEARCH("V ",'Model output'!G60)),ISNUMBER(SEARCH("five",'Model output'!G60)),ISNUMBER(SEARCH("5",'Model output'!G60))))), "lateral", "central"))</f>
        <v/>
      </c>
      <c r="H61" t="str">
        <f>IF('Model output'!H60="","negative",IF(OR(ISNUMBER(SEARCH("lymph node",'Model output'!H60)),ISNUMBER(SEARCH("gland",'Model output'!H60)),ISNUMBER(SEARCH("lobe",'Model output'!H60)),ISNUMBER(SEARCH("isthmus",'Model output'!H60)),ISNUMBER(SEARCH("mediastinum",'Model output'!H60)),ISNUMBER(SEARCH("Not mentioned",'Model output'!H60)), ISNUMBER(SEARCH("Not applicable",'Model output'!H60)), ISNUMBER(SEARCH("paratracheal",'Model output'!H60)),ISNUMBER(SEARCH("fibroadipose tissue",'Model output'!H60)),ISNUMBER(SEARCH("thyroid node",'Model output'!H60)),ISNUMBER(SEARCH("skeletal muscle",'Model output'!H60)),ISNUMBER(SEARCH("Extranodal extension",'Model output'!H60)),ISNUMBER(SEARCH("right",'Model output'!H60)),ISNUMBER(SEARCH("left",'Model output'!H60)),ISNUMBER(SEARCH("Not specified",'Model output'!H60))),"negative","positive"))</f>
        <v>negative</v>
      </c>
      <c r="I61">
        <f>IF(OR('Model output'!I60="",'Model output'!I60="Not answered",'Model output'!I60="Not mentioned"),"",IF(ISNUMBER('Model output'!I60),'Model output'!I60,1))</f>
        <v>2</v>
      </c>
      <c r="J61">
        <f>IF(OR('Model output'!J60="",'Model output'!J60="Not answered",'Model output'!J60="Not mentioned"),"",IF(AND(ISNUMBER('Model output'!J60),'Model output'!J60&lt;=I61),'Model output'!J60,IF(AND(ISNUMBER('Model output'!J60), 'Model output'!J60&gt;=DATE(2024,1,1)), MIN(DAY('Model output'!J60), MONTH('Model output'!J60), YEAR('Model output'!J60)), IF(ISNUMBER(SEARCH("0/",'Model output'!J60)),0,IF(ISNUMBER(SEARCH("/",'Model output'!J60)), VALUE(LEFT('Model output'!J60, SEARCH("/",'Model output'!J60)-1)),1)))))</f>
        <v>0</v>
      </c>
      <c r="K61" t="str" cm="1">
        <f t="array" ref="K61">IF(COUNT(FIND({0,1,2,3,4,5,6,7,8,9},'Model output'!K60))&gt;0,'Model output'!K60,"")</f>
        <v/>
      </c>
      <c r="L61" s="25" t="str">
        <f t="shared" si="14"/>
        <v/>
      </c>
      <c r="M61" t="str" cm="1">
        <f t="array" ref="M61">IF(L61="","",IF(ISNUMBER(SEARCH("cm",L61)),MAX(VALUE(SUBSTITUTE(_xlfn.FILTERXML("&lt;t&gt;&lt;s&gt;"&amp;SUBSTITUTE(L61,",","&lt;/s&gt;&lt;s&gt;")&amp;"&lt;/s&gt;&lt;/t&gt;","//s"),"cm",""))),MAX(VALUE(SUBSTITUTE(_xlfn.FILTERXML("&lt;t&gt;&lt;s&gt;"&amp;SUBSTITUTE(L61,",","&lt;/s&gt;&lt;s&gt;")&amp;"&lt;/s&gt;&lt;/t&gt;","//s"),"mm","")))/10))</f>
        <v/>
      </c>
      <c r="N61" t="str">
        <f>IF('Model output'!L60="","",'Model output'!L60)</f>
        <v>Papillary microcarcinoma</v>
      </c>
      <c r="O61" t="str">
        <f>IF('Model output'!M60="","",'Model output'!M60)</f>
        <v>with tall cell features</v>
      </c>
      <c r="P61" t="str">
        <f>IF('Model output'!N60="","",'Model output'!N60)</f>
        <v>0.7 cm</v>
      </c>
      <c r="Q61" t="str">
        <f t="shared" si="13"/>
        <v>0.7cm</v>
      </c>
      <c r="R61" cm="1">
        <f t="array" ref="R61">IF(Q61="","",IF(ISNUMBER(SEARCH("cm",Q61)),MAX(VALUE(SUBSTITUTE(_xlfn.FILTERXML("&lt;t&gt;&lt;s&gt;"&amp;SUBSTITUTE(Q61,",","&lt;/s&gt;&lt;s&gt;")&amp;"&lt;/s&gt;&lt;/t&gt;","//s"),"cm",""))),MAX(VALUE(SUBSTITUTE(_xlfn.FILTERXML("&lt;t&gt;&lt;s&gt;"&amp;SUBSTITUTE(Q61,",","&lt;/s&gt;&lt;s&gt;")&amp;"&lt;/s&gt;&lt;/t&gt;","//s"),"mm","")))/10))</f>
        <v>0.7</v>
      </c>
      <c r="S61" t="str">
        <f>IF(OR('Model output'!P60="",ISNUMBER(SEARCH("Not identified", 'Model output'!P60)),ISNUMBER(SEARCH("Absent",'Model output'!P60)),AND(ISNUMBER(SEARCH("No",'Model output'!P60)),NOT(ISNUMBER(SEARCH("diagnostic",'Model output'!P60)))),ISNUMBER(SEARCH("Negative",'Model output'!P60))),"negative","positive")</f>
        <v>negative</v>
      </c>
      <c r="T61">
        <f>IF('Model output'!O60="","",'Model output'!O60)</f>
        <v>1</v>
      </c>
      <c r="U61" t="str">
        <f>IF('Model output'!Q60&lt;&gt;"",'Model output'!Q60,IF('Classification result'!S61="positive",IF(ISNUMBER(SEARCH("single",'Model output'!P60)),1,IF(OR(ISNUMBER(SEARCH("&lt;4",'Model output'!P60)),ISNUMBER(SEARCH("&lt; 4",'Model output'!P60)),ISNUMBER(SEARCH("less than 4",'Model output'!P60))),"&lt;4",IF(OR(ISNUMBER(SEARCH("&gt;4",'Model output'!P60)),ISNUMBER(SEARCH("&gt; 4",'Model output'!P60)),ISNUMBER(SEARCH("4 or more",'Model output'!P60))),"&gt;4",""))), ""))</f>
        <v/>
      </c>
      <c r="V61" t="str">
        <f>IF(S61="negative","",IF(OR(ISNUMBER(SEARCH("Focal",'Model output'!P60)),'Classification result'!U61&lt;4,ISNUMBER(SEARCH("Focal",'Classification result'!U61)),ISNUMBER(SEARCH("&lt;4",'Classification result'!U61)),ISNUMBER(SEARCH("&lt; 4",'Classification result'!U61))),"minimal", IF(OR(ISNUMBER(SEARCH("Extensive",'Model output'!P60)),ISNUMBER(SEARCH("Extensive",'Classification result'!U61)),ISNUMBER(SEARCH("&gt;4",'Classification result'!U61)),ISNUMBER(SEARCH("&gt; 4",'Classification result'!U61)),ISNUMBER(SEARCH("4 or more",'Classification result'!U61))),"extensive","")))</f>
        <v/>
      </c>
      <c r="W61" t="str">
        <f>IF(OR('Model output'!R60="",ISNUMBER(SEARCH("Not identified", 'Model output'!R60)),ISNUMBER(SEARCH("Absent",'Model output'!R60)),ISNUMBER(SEARCH("No",'Model output'!R60)),ISNUMBER(SEARCH("Negative",'Model output'!R60)),ISNUMBER(SEARCH("None seen",'Model output'!R60)),ISNUMBER(SEARCH("Free",'Model output'!R60)),ISNUMBER(SEARCH("Cannot be assessed",'Model output'!R60))),"negative","positive")</f>
        <v>negative</v>
      </c>
      <c r="X61" s="16" t="str">
        <f>IF('Model output'!S60="","",'Model output'!S60)</f>
        <v>Not identified</v>
      </c>
      <c r="Y61" t="str">
        <f>IF(OR('Model output'!S60="",ISNUMBER(SEARCH("Absent",'Model output'!S60)),ISNUMBER(SEARCH("Not identified",'Model output'!S60)),AND(ISNUMBER(SEARCH("No",'Model output'!S60)),NOT(ISNUMBER(SEARCH("carcinoma",'Model output'!S60)))),ISNUMBER(SEARCH("negative",'Model output'!S60))),"negative",IF(Z61="positive","gETE", "positive"))</f>
        <v>negative</v>
      </c>
      <c r="Z61" t="str">
        <f>IF(OR('Model output'!S60="",ISNUMBER(SEARCH("Absent",'Model output'!S60)),ISNUMBER(SEARCH("Not identified",'Model output'!S60)),ISNUMBER(SEARCH("No",'Model output'!S60)),ISNUMBER(SEARCH("Minimal",'Model output'!S60)),ISNUMBER(SEARCH("negative",'Model output'!S60))),"negative",IF(OR(ISNUMBER(SEARCH("extensive",X61)),ISNUMBER(SEARCH("skeletal muscle",X61)),ISNUMBER(SEARCH("larynx",X61)),ISNUMBER(SEARCH("trachea",X61)),ISNUMBER(SEARCH("esophagus",X61)),ISNUMBER(SEARCH("recurrent laryngeal nerve",X61))),"positive","negative"))</f>
        <v>negative</v>
      </c>
      <c r="AA61" t="str">
        <f>IF('Model output'!T60="","",IF('Model output'!T60="Not mentioned", "No", "Yes"))</f>
        <v/>
      </c>
      <c r="AB61" t="str">
        <f>IF(AA61&lt;&gt;"Yes","",IF(OR('Model output'!U60="",ISNUMBER(SEARCH("Not identified",'Model output'!U60))),"",'Model output'!U60))</f>
        <v/>
      </c>
      <c r="AC61" s="1" t="str">
        <f>IF(OR('Model output'!V60="", 'Model output'!V60="No", AND(ISERROR(SEARCH("Positive",'Model output'!V60)), ISNUMBER(SEARCH("Negative",'Model output'!V60))), AND(ISNUMBER(SEARCH("Uninvolved",'Model output'!V60)),NOT(ISNUMBER(SEARCH("margins involved",'Model output'!V60)))), ISNUMBER(SEARCH("None",'Model output'!V60)), ISNUMBER(SEARCH("Free",'Model output'!V60)), ISNUMBER(SEARCH("1 mm",'Model output'!V60)), ISNUMBER(SEARCH("0.1 CM",'Model output'!V60)), ISNUMBER(SEARCH("less than 0.2 mm",'Model output'!V60)), ISNUMBER(SEARCH("less than 0.5 mm",'Model output'!V60)), ISNUMBER(SEARCH("less than 1.0 mm",'Model output'!V60)), ISNUMBER(SEARCH("noted very close",'Model output'!V60)), ISNUMBER(SEARCH("abut",'Model output'!V60)), ISNUMBER(SEARCH("not mentioned",'Model output'!V60)), ISNUMBER(SEARCH("Cannot be assessed",'Model output'!V60)), ISNUMBER(SEARCH("Not specified",'Model output'!V60)), ISNUMBER(SEARCH("Lymphocyte invasion - present",'Model output'!V60))), "negative", "positive")</f>
        <v>negative</v>
      </c>
      <c r="AE61" s="35" t="str" cm="1">
        <f t="array" aca="1" ref="AE61" ca="1">IF(OR(AC61="positive",Z61="positive",AND(OR(ISNUMBER(SEARCH("Follicular carcinoma",N61)),ISNUMBER(SEARCH("Follicular thyroid carcinoma",N61))),V61="extensive"),AND(AND(ISNUMBER(J61),J61&gt;0),AND(ISNUMBER(M61),M61&gt;3)),OR(H61="positive",AH61=1)),"high",IF(OR(ISNUMBER(SEARCH("lateral",G61,1)),ISNUMBER(SEARCH("positive",Y61,1)),ISNUMBER(SEARCH("tall",O61,1)),ISNUMBER(SEARCH("hobnail",O61,1)),ISNUMBER(SEARCH("cribriform",O61,1)),ISNUMBER(SEARCH("diffuse",O61,1)),ISNUMBER(SEARCH("columnar",O61,1)),ISNUMBER(SEARCH("solid",O61,1)),ISNUMBER(SEARCH("tall",N61,1)),ISNUMBER(SEARCH("hobnail",N61,1)),ISNUMBER(SEARCH("cribriform",N61,1)),ISNUMBER(SEARCH("diffuse",N61,1)),ISNUMBER(SEARCH("columnar",N61,1)),ISNUMBER(SEARCH("solid",N61,1)),AND(ISNUMBER(SEARCH("papillary",N61,1)),S61="positive"),AND(AND(ISNUMBER(J61),J61&gt;=5),M61=""),AND(AND(ISNUMBER(J61),J61&gt;=5),AND(ISNUMBER(M61),M61&gt;=1)),AND(ISNUMBER(SERACH("papillary",N61)),OR(Y61="positive",Z61="positive"), ISNUMBER(SEARCH("BRAF",AB61)))),"intermediate","low"))</f>
        <v>intermediate</v>
      </c>
      <c r="AF61" s="36" t="str">
        <f t="shared" si="3"/>
        <v>1a</v>
      </c>
      <c r="AG61" s="36" t="str">
        <f t="shared" si="4"/>
        <v>0</v>
      </c>
      <c r="AH61" s="36" t="str">
        <f t="shared" si="11"/>
        <v>0</v>
      </c>
      <c r="AI61" s="42" t="str">
        <f t="shared" si="12"/>
        <v>I</v>
      </c>
      <c r="AJ61" s="39" t="s">
        <v>809</v>
      </c>
      <c r="AK61" s="41" t="s">
        <v>651</v>
      </c>
      <c r="AL61" s="41" t="s">
        <v>1120</v>
      </c>
      <c r="AM61" s="41" t="s">
        <v>1123</v>
      </c>
      <c r="AN61" s="41" t="s">
        <v>68</v>
      </c>
      <c r="AO61" s="22">
        <f t="shared" ca="1" si="5"/>
        <v>1</v>
      </c>
      <c r="AP61" s="1">
        <f t="shared" si="6"/>
        <v>1</v>
      </c>
      <c r="AQ61" s="1">
        <f t="shared" si="7"/>
        <v>1</v>
      </c>
      <c r="AR61" s="1">
        <f t="shared" si="8"/>
        <v>1</v>
      </c>
      <c r="AS61" s="14">
        <f t="shared" si="9"/>
        <v>1</v>
      </c>
    </row>
    <row r="62" spans="1:46">
      <c r="A62" t="str">
        <f>'Model output'!A61</f>
        <v>TCGA-DJ-A1QN</v>
      </c>
      <c r="B62" s="33">
        <v>42</v>
      </c>
      <c r="C62" s="1" t="str">
        <f>IF(OR(ISNUMBER(SEARCH("0",'Model output'!D61)), ISNUMBER(SEARCH("1",'Model output'!D61)), ISNUMBER(SEARCH("1a",'Model output'!D61)), ISNUMBER(SEARCH("1b",'Model output'!D61)), ISNUMBER(SEARCH("2",'Model output'!D61)), ISNUMBER(SEARCH("3",'Model output'!D61)), ISNUMBER(SEARCH("4a",'Model output'!D61)), ISNUMBER(SEARCH("4b",'Model output'!D61))), IF(ISNUMBER(SEARCH("pT",'Model output'!D61)),IF(OR(ISNUMBER(SEARCH("a",'Model output'!D61)),ISNUMBER(SEARCH("b",'Model output'!D61))),MID(SUBSTITUTE('Model output'!D61," ",""),SEARCH("pT",'Model output'!D61)+2,2),MID(SUBSTITUTE('Model output'!D61," ",""),SEARCH("pT",'Model output'!D61)+2,1)),IF(ISNUMBER(SEARCH("T",'Model output'!D61)),IF(OR(ISNUMBER(SEARCH("a",'Model output'!D61)),ISNUMBER(SEARCH("b",'Model output'!D61))),MID(SUBSTITUTE('Model output'!D61," ",""),SEARCH("T",'Model output'!D61)+1,2),MID(SUBSTITUTE('Model output'!D61," ",""),SEARCH("T",'Model output'!D61)+1,1)),SUBSTITUTE('Model output'!D61," ",""))),"")</f>
        <v>1</v>
      </c>
      <c r="D62" s="1" t="str">
        <f>IF(ISNUMBER(SEARCH("lymph node",'Model output'!E61)),"1", IF(AND('Model output'!E61&lt;&gt;"",ISNUMBER('Model output'!E61),'Model output'!E61&gt;0),"1",IF(OR(ISNUMBER(SEARCH("0",'Model output'!E61)), ISNUMBER(SEARCH("1",'Model output'!E61)), ISNUMBER(SEARCH("1a",'Model output'!E61)), ISNUMBER(SEARCH("1b",'Model output'!E61)), ISNUMBER(SEARCH("X",'Model output'!E61))), IF(ISNUMBER(SEARCH("pN",'Model output'!E61)),IF(OR(ISNUMBER(SEARCH("a",'Model output'!E61)),ISNUMBER(SEARCH("b",'Model output'!E61))),MID(SUBSTITUTE('Model output'!E61," ",""),SEARCH("pN",'Model output'!E61)+2,2),MID(SUBSTITUTE('Model output'!E61," ",""),SEARCH("pN",'Model output'!E61)+2,1)),IF(ISNUMBER(SEARCH("N",'Model output'!E61)),IF(OR(ISNUMBER(SEARCH("a",'Model output'!E61)),ISNUMBER(SEARCH("b",'Model output'!E61))),MID(SUBSTITUTE('Model output'!E61," ",""),SEARCH("N",'Model output'!E61)+1,2),MID(SUBSTITUTE('Model output'!E61," ",""),SEARCH("N",'Model output'!E61)+1,1)),SUBSTITUTE('Model output'!E61," ",""))),"")))</f>
        <v>X</v>
      </c>
      <c r="E62" s="1" t="str">
        <f>IF(OR(ISNUMBER(SEARCH("Not applicable",'Model output'!F61)), ISNUMBER(SEARCH("N/A",'Model output'!F61))),"0",IF(OR(ISNUMBER(SEARCH("0",'Model output'!F61)), ISNUMBER(SEARCH("1",'Model output'!F61)), ISNUMBER(SEARCH("X",'Model output'!F61))), IF(ISNUMBER(SEARCH("pM",'Model output'!F61)),MID(SUBSTITUTE('Model output'!F61," ",""),SEARCH("pM",'Model output'!F61)+2,1),IF(ISNUMBER(SEARCH("M",'Model output'!F61)),MID(SUBSTITUTE('Model output'!F61," ",""),SEARCH("M",'Model output'!F61)+1,1),SUBSTITUTE('Model output'!F61," ",""))),""))</f>
        <v>0</v>
      </c>
      <c r="F62" t="str">
        <f t="shared" si="10"/>
        <v>positive</v>
      </c>
      <c r="G62" t="str">
        <f>IF(OR('Model output'!G61="",AND(ISNUMBER('Model output'!J61),'Model output'!J61&lt;1)),"",IF(OR(ISNUMBER(SEARCH("lateral",'Model output'!G61)),ISNUMBER(SEARCH("cervical",'Model output'!G61)),ISNUMBER(SEARCH("jugular",'Model output'!G61)),ISNUMBER(SEARCH("left neck",'Model output'!G61)),ISNUMBER(SEARCH("left anterior neck",'Model output'!G61)),ISNUMBER(SEARCH("left posterior neck",'Model output'!G61)),ISNUMBER(SEARCH("right neck",'Model output'!G61)),ISNUMBER(SEARCH("right anterior neck",'Model output'!G61)),ISNUMBER(SEARCH("right posterior neck",'Model output'!G61)),AND(ISNUMBER(SEARCH("level",'Model output'!G61)),OR(,ISNUMBER(SEARCH("II",'Model output'!G61)),ISNUMBER(SEARCH("two",'Model output'!G61)),AND(ISNUMBER(SEARCH("2",'Model output'!G61)),NOT(ISNUMBER(SEARCH("1 of 2",'Model output'!G61)))),ISNUMBER(SEARCH("III",'Model output'!G61)),ISNUMBER(SEARCH("three",'Model output'!G61)),ISNUMBER(SEARCH("3",'Model output'!G61)),ISNUMBER(SEARCH("IV",'Model output'!G61)),ISNUMBER(SEARCH("four",'Model output'!G61)),ISNUMBER(SEARCH("4",'Model output'!G61)),ISNUMBER(SEARCH("V ",'Model output'!G61)),ISNUMBER(SEARCH("five",'Model output'!G61)),ISNUMBER(SEARCH("5",'Model output'!G61))))), "lateral", "central"))</f>
        <v/>
      </c>
      <c r="H62" t="str">
        <f>IF('Model output'!H61="","negative",IF(OR(ISNUMBER(SEARCH("lymph node",'Model output'!H61)),ISNUMBER(SEARCH("gland",'Model output'!H61)),ISNUMBER(SEARCH("lobe",'Model output'!H61)),ISNUMBER(SEARCH("isthmus",'Model output'!H61)),ISNUMBER(SEARCH("mediastinum",'Model output'!H61)),ISNUMBER(SEARCH("Not mentioned",'Model output'!H61)), ISNUMBER(SEARCH("Not applicable",'Model output'!H61)), ISNUMBER(SEARCH("paratracheal",'Model output'!H61)),ISNUMBER(SEARCH("fibroadipose tissue",'Model output'!H61)),ISNUMBER(SEARCH("thyroid node",'Model output'!H61)),ISNUMBER(SEARCH("skeletal muscle",'Model output'!H61)),ISNUMBER(SEARCH("Extranodal extension",'Model output'!H61)),ISNUMBER(SEARCH("right",'Model output'!H61)),ISNUMBER(SEARCH("left",'Model output'!H61)),ISNUMBER(SEARCH("Not specified",'Model output'!H61))),"negative","positive"))</f>
        <v>negative</v>
      </c>
      <c r="I62">
        <f>IF(OR('Model output'!I61="",'Model output'!I61="Not answered",'Model output'!I61="Not mentioned"),"",IF(ISNUMBER('Model output'!I61),'Model output'!I61,1))</f>
        <v>13</v>
      </c>
      <c r="J62">
        <f>IF(OR('Model output'!J61="",'Model output'!J61="Not answered",'Model output'!J61="Not mentioned"),"",IF(AND(ISNUMBER('Model output'!J61),'Model output'!J61&lt;=I62),'Model output'!J61,IF(AND(ISNUMBER('Model output'!J61), 'Model output'!J61&gt;=DATE(2024,1,1)), MIN(DAY('Model output'!J61), MONTH('Model output'!J61), YEAR('Model output'!J61)), IF(ISNUMBER(SEARCH("0/",'Model output'!J61)),0,IF(ISNUMBER(SEARCH("/",'Model output'!J61)), VALUE(LEFT('Model output'!J61, SEARCH("/",'Model output'!J61)-1)),1)))))</f>
        <v>3</v>
      </c>
      <c r="K62" t="str" cm="1">
        <f t="array" ref="K62">IF(COUNT(FIND({0,1,2,3,4,5,6,7,8,9},'Model output'!K61))&gt;0,'Model output'!K61,"")</f>
        <v>0.7 cm</v>
      </c>
      <c r="L62" s="25" t="str">
        <f t="shared" si="14"/>
        <v>0.7cm</v>
      </c>
      <c r="M62" cm="1">
        <f t="array" ref="M62">IF(L62="","",IF(ISNUMBER(SEARCH("cm",L62)),MAX(VALUE(SUBSTITUTE(_xlfn.FILTERXML("&lt;t&gt;&lt;s&gt;"&amp;SUBSTITUTE(L62,",","&lt;/s&gt;&lt;s&gt;")&amp;"&lt;/s&gt;&lt;/t&gt;","//s"),"cm",""))),MAX(VALUE(SUBSTITUTE(_xlfn.FILTERXML("&lt;t&gt;&lt;s&gt;"&amp;SUBSTITUTE(L62,",","&lt;/s&gt;&lt;s&gt;")&amp;"&lt;/s&gt;&lt;/t&gt;","//s"),"mm","")))/10))</f>
        <v>0.7</v>
      </c>
      <c r="N62" t="str">
        <f>IF('Model output'!L61="","",'Model output'!L61)</f>
        <v>Papillary</v>
      </c>
      <c r="O62" t="str">
        <f>IF('Model output'!M61="","",'Model output'!M61)</f>
        <v>Microcarcinoma</v>
      </c>
      <c r="P62" t="str">
        <f>IF('Model output'!N61="","",'Model output'!N61)</f>
        <v>1.5 cm</v>
      </c>
      <c r="Q62" t="str">
        <f t="shared" si="13"/>
        <v>1.5cm</v>
      </c>
      <c r="R62" cm="1">
        <f t="array" ref="R62">IF(Q62="","",IF(ISNUMBER(SEARCH("cm",Q62)),MAX(VALUE(SUBSTITUTE(_xlfn.FILTERXML("&lt;t&gt;&lt;s&gt;"&amp;SUBSTITUTE(Q62,",","&lt;/s&gt;&lt;s&gt;")&amp;"&lt;/s&gt;&lt;/t&gt;","//s"),"cm",""))),MAX(VALUE(SUBSTITUTE(_xlfn.FILTERXML("&lt;t&gt;&lt;s&gt;"&amp;SUBSTITUTE(Q62,",","&lt;/s&gt;&lt;s&gt;")&amp;"&lt;/s&gt;&lt;/t&gt;","//s"),"mm","")))/10))</f>
        <v>1.5</v>
      </c>
      <c r="S62" t="str">
        <f>IF(OR('Model output'!P61="",ISNUMBER(SEARCH("Not identified", 'Model output'!P61)),ISNUMBER(SEARCH("Absent",'Model output'!P61)),AND(ISNUMBER(SEARCH("No",'Model output'!P61)),NOT(ISNUMBER(SEARCH("diagnostic",'Model output'!P61)))),ISNUMBER(SEARCH("Negative",'Model output'!P61))),"negative","positive")</f>
        <v>negative</v>
      </c>
      <c r="T62">
        <f>IF('Model output'!O61="","",'Model output'!O61)</f>
        <v>3</v>
      </c>
      <c r="U62" t="str">
        <f>IF('Model output'!Q61&lt;&gt;"",'Model output'!Q61,IF('Classification result'!S62="positive",IF(ISNUMBER(SEARCH("single",'Model output'!P61)),1,IF(OR(ISNUMBER(SEARCH("&lt;4",'Model output'!P61)),ISNUMBER(SEARCH("&lt; 4",'Model output'!P61)),ISNUMBER(SEARCH("less than 4",'Model output'!P61))),"&lt;4",IF(OR(ISNUMBER(SEARCH("&gt;4",'Model output'!P61)),ISNUMBER(SEARCH("&gt; 4",'Model output'!P61)),ISNUMBER(SEARCH("4 or more",'Model output'!P61))),"&gt;4",""))), ""))</f>
        <v/>
      </c>
      <c r="V62" t="str">
        <f>IF(S62="negative","",IF(OR(ISNUMBER(SEARCH("Focal",'Model output'!P61)),'Classification result'!U62&lt;4,ISNUMBER(SEARCH("Focal",'Classification result'!U62)),ISNUMBER(SEARCH("&lt;4",'Classification result'!U62)),ISNUMBER(SEARCH("&lt; 4",'Classification result'!U62))),"minimal", IF(OR(ISNUMBER(SEARCH("Extensive",'Model output'!P61)),ISNUMBER(SEARCH("Extensive",'Classification result'!U62)),ISNUMBER(SEARCH("&gt;4",'Classification result'!U62)),ISNUMBER(SEARCH("&gt; 4",'Classification result'!U62)),ISNUMBER(SEARCH("4 or more",'Classification result'!U62))),"extensive","")))</f>
        <v/>
      </c>
      <c r="W62" t="str">
        <f>IF(OR('Model output'!R61="",ISNUMBER(SEARCH("Not identified", 'Model output'!R61)),ISNUMBER(SEARCH("Absent",'Model output'!R61)),ISNUMBER(SEARCH("No",'Model output'!R61)),ISNUMBER(SEARCH("Negative",'Model output'!R61)),ISNUMBER(SEARCH("None seen",'Model output'!R61)),ISNUMBER(SEARCH("Free",'Model output'!R61)),ISNUMBER(SEARCH("Cannot be assessed",'Model output'!R61))),"negative","positive")</f>
        <v>positive</v>
      </c>
      <c r="X62" s="16" t="str">
        <f>IF('Model output'!S61="","",'Model output'!S61)</f>
        <v/>
      </c>
      <c r="Y62" t="str">
        <f>IF(OR('Model output'!S61="",ISNUMBER(SEARCH("Absent",'Model output'!S61)),ISNUMBER(SEARCH("Not identified",'Model output'!S61)),AND(ISNUMBER(SEARCH("No",'Model output'!S61)),NOT(ISNUMBER(SEARCH("carcinoma",'Model output'!S61)))),ISNUMBER(SEARCH("negative",'Model output'!S61))),"negative",IF(Z62="positive","gETE", "positive"))</f>
        <v>negative</v>
      </c>
      <c r="Z62" t="str">
        <f>IF(OR('Model output'!S61="",ISNUMBER(SEARCH("Absent",'Model output'!S61)),ISNUMBER(SEARCH("Not identified",'Model output'!S61)),ISNUMBER(SEARCH("No",'Model output'!S61)),ISNUMBER(SEARCH("Minimal",'Model output'!S61)),ISNUMBER(SEARCH("negative",'Model output'!S61))),"negative",IF(OR(ISNUMBER(SEARCH("extensive",X62)),ISNUMBER(SEARCH("skeletal muscle",X62)),ISNUMBER(SEARCH("larynx",X62)),ISNUMBER(SEARCH("trachea",X62)),ISNUMBER(SEARCH("esophagus",X62)),ISNUMBER(SEARCH("recurrent laryngeal nerve",X62))),"positive","negative"))</f>
        <v>negative</v>
      </c>
      <c r="AA62" t="str">
        <f>IF('Model output'!T61="","",IF('Model output'!T61="Not mentioned", "No", "Yes"))</f>
        <v/>
      </c>
      <c r="AB62" t="str">
        <f>IF(AA62&lt;&gt;"Yes","",IF(OR('Model output'!U61="",ISNUMBER(SEARCH("Not identified",'Model output'!U61))),"",'Model output'!U61))</f>
        <v/>
      </c>
      <c r="AC62" s="1" t="str">
        <f>IF(OR('Model output'!V61="", 'Model output'!V61="No", AND(ISERROR(SEARCH("Positive",'Model output'!V61)), ISNUMBER(SEARCH("Negative",'Model output'!V61))), AND(ISNUMBER(SEARCH("Uninvolved",'Model output'!V61)),NOT(ISNUMBER(SEARCH("margins involved",'Model output'!V61)))), ISNUMBER(SEARCH("None",'Model output'!V61)), ISNUMBER(SEARCH("Free",'Model output'!V61)), ISNUMBER(SEARCH("1 mm",'Model output'!V61)), ISNUMBER(SEARCH("0.1 CM",'Model output'!V61)), ISNUMBER(SEARCH("less than 0.2 mm",'Model output'!V61)), ISNUMBER(SEARCH("less than 0.5 mm",'Model output'!V61)), ISNUMBER(SEARCH("less than 1.0 mm",'Model output'!V61)), ISNUMBER(SEARCH("noted very close",'Model output'!V61)), ISNUMBER(SEARCH("abut",'Model output'!V61)), ISNUMBER(SEARCH("not mentioned",'Model output'!V61)), ISNUMBER(SEARCH("Cannot be assessed",'Model output'!V61)), ISNUMBER(SEARCH("Not specified",'Model output'!V61)), ISNUMBER(SEARCH("Lymphocyte invasion - present",'Model output'!V61))), "negative", "positive")</f>
        <v>negative</v>
      </c>
      <c r="AE62" s="35" t="str" cm="1">
        <f t="array" aca="1" ref="AE62" ca="1">IF(OR(AC62="positive",Z62="positive",AND(OR(ISNUMBER(SEARCH("Follicular carcinoma",N62)),ISNUMBER(SEARCH("Follicular thyroid carcinoma",N62))),V62="extensive"),AND(AND(ISNUMBER(J62),J62&gt;0),AND(ISNUMBER(M62),M62&gt;3)),OR(H62="positive",AH62=1)),"high",IF(OR(ISNUMBER(SEARCH("lateral",G62,1)),ISNUMBER(SEARCH("positive",Y62,1)),ISNUMBER(SEARCH("tall",O62,1)),ISNUMBER(SEARCH("hobnail",O62,1)),ISNUMBER(SEARCH("cribriform",O62,1)),ISNUMBER(SEARCH("diffuse",O62,1)),ISNUMBER(SEARCH("columnar",O62,1)),ISNUMBER(SEARCH("solid",O62,1)),ISNUMBER(SEARCH("tall",N62,1)),ISNUMBER(SEARCH("hobnail",N62,1)),ISNUMBER(SEARCH("cribriform",N62,1)),ISNUMBER(SEARCH("diffuse",N62,1)),ISNUMBER(SEARCH("columnar",N62,1)),ISNUMBER(SEARCH("solid",N62,1)),AND(ISNUMBER(SEARCH("papillary",N62,1)),S62="positive"),AND(AND(ISNUMBER(J62),J62&gt;=5),M62=""),AND(AND(ISNUMBER(J62),J62&gt;=5),AND(ISNUMBER(M62),M62&gt;=1)),AND(ISNUMBER(SERACH("papillary",N62)),OR(Y62="positive",Z62="positive"), ISNUMBER(SEARCH("BRAF",AB62)))),"intermediate","low"))</f>
        <v>low</v>
      </c>
      <c r="AF62" s="36" t="str">
        <f t="shared" si="3"/>
        <v>1b</v>
      </c>
      <c r="AG62" s="36" t="str">
        <f t="shared" si="4"/>
        <v>1a</v>
      </c>
      <c r="AH62" s="36" t="str">
        <f t="shared" si="11"/>
        <v>0</v>
      </c>
      <c r="AI62" s="42" t="str">
        <f t="shared" si="12"/>
        <v>I</v>
      </c>
      <c r="AJ62" s="39" t="s">
        <v>807</v>
      </c>
      <c r="AK62" s="41" t="s">
        <v>1119</v>
      </c>
      <c r="AL62" s="41" t="s">
        <v>1123</v>
      </c>
      <c r="AM62" s="41" t="s">
        <v>1123</v>
      </c>
      <c r="AN62" s="41" t="s">
        <v>68</v>
      </c>
      <c r="AO62" s="22">
        <f t="shared" ca="1" si="5"/>
        <v>1</v>
      </c>
      <c r="AP62" s="1">
        <f t="shared" si="6"/>
        <v>1</v>
      </c>
      <c r="AQ62" s="1">
        <f t="shared" si="7"/>
        <v>0</v>
      </c>
      <c r="AR62" s="1">
        <f t="shared" si="8"/>
        <v>1</v>
      </c>
      <c r="AS62" s="14">
        <f t="shared" si="9"/>
        <v>1</v>
      </c>
    </row>
    <row r="63" spans="1:46">
      <c r="A63" t="str">
        <f>'Model output'!A62</f>
        <v>TCGA-DJ-A1QO</v>
      </c>
      <c r="B63" s="33">
        <v>69</v>
      </c>
      <c r="C63" s="1" t="str">
        <f>IF(OR(ISNUMBER(SEARCH("0",'Model output'!D62)), ISNUMBER(SEARCH("1",'Model output'!D62)), ISNUMBER(SEARCH("1a",'Model output'!D62)), ISNUMBER(SEARCH("1b",'Model output'!D62)), ISNUMBER(SEARCH("2",'Model output'!D62)), ISNUMBER(SEARCH("3",'Model output'!D62)), ISNUMBER(SEARCH("4a",'Model output'!D62)), ISNUMBER(SEARCH("4b",'Model output'!D62))), IF(ISNUMBER(SEARCH("pT",'Model output'!D62)),IF(OR(ISNUMBER(SEARCH("a",'Model output'!D62)),ISNUMBER(SEARCH("b",'Model output'!D62))),MID(SUBSTITUTE('Model output'!D62," ",""),SEARCH("pT",'Model output'!D62)+2,2),MID(SUBSTITUTE('Model output'!D62," ",""),SEARCH("pT",'Model output'!D62)+2,1)),IF(ISNUMBER(SEARCH("T",'Model output'!D62)),IF(OR(ISNUMBER(SEARCH("a",'Model output'!D62)),ISNUMBER(SEARCH("b",'Model output'!D62))),MID(SUBSTITUTE('Model output'!D62," ",""),SEARCH("T",'Model output'!D62)+1,2),MID(SUBSTITUTE('Model output'!D62," ",""),SEARCH("T",'Model output'!D62)+1,1)),SUBSTITUTE('Model output'!D62," ",""))),"")</f>
        <v>2</v>
      </c>
      <c r="D63" s="1" t="str">
        <f>IF(ISNUMBER(SEARCH("lymph node",'Model output'!E62)),"1", IF(AND('Model output'!E62&lt;&gt;"",ISNUMBER('Model output'!E62),'Model output'!E62&gt;0),"1",IF(OR(ISNUMBER(SEARCH("0",'Model output'!E62)), ISNUMBER(SEARCH("1",'Model output'!E62)), ISNUMBER(SEARCH("1a",'Model output'!E62)), ISNUMBER(SEARCH("1b",'Model output'!E62)), ISNUMBER(SEARCH("X",'Model output'!E62))), IF(ISNUMBER(SEARCH("pN",'Model output'!E62)),IF(OR(ISNUMBER(SEARCH("a",'Model output'!E62)),ISNUMBER(SEARCH("b",'Model output'!E62))),MID(SUBSTITUTE('Model output'!E62," ",""),SEARCH("pN",'Model output'!E62)+2,2),MID(SUBSTITUTE('Model output'!E62," ",""),SEARCH("pN",'Model output'!E62)+2,1)),IF(ISNUMBER(SEARCH("N",'Model output'!E62)),IF(OR(ISNUMBER(SEARCH("a",'Model output'!E62)),ISNUMBER(SEARCH("b",'Model output'!E62))),MID(SUBSTITUTE('Model output'!E62," ",""),SEARCH("N",'Model output'!E62)+1,2),MID(SUBSTITUTE('Model output'!E62," ",""),SEARCH("N",'Model output'!E62)+1,1)),SUBSTITUTE('Model output'!E62," ",""))),"")))</f>
        <v>X</v>
      </c>
      <c r="E63" s="1" t="str">
        <f>IF(OR(ISNUMBER(SEARCH("Not applicable",'Model output'!F62)), ISNUMBER(SEARCH("N/A",'Model output'!F62))),"0",IF(OR(ISNUMBER(SEARCH("0",'Model output'!F62)), ISNUMBER(SEARCH("1",'Model output'!F62)), ISNUMBER(SEARCH("X",'Model output'!F62))), IF(ISNUMBER(SEARCH("pM",'Model output'!F62)),MID(SUBSTITUTE('Model output'!F62," ",""),SEARCH("pM",'Model output'!F62)+2,1),IF(ISNUMBER(SEARCH("M",'Model output'!F62)),MID(SUBSTITUTE('Model output'!F62," ",""),SEARCH("M",'Model output'!F62)+1,1),SUBSTITUTE('Model output'!F62," ",""))),""))</f>
        <v>X</v>
      </c>
      <c r="F63" t="str">
        <f t="shared" si="10"/>
        <v>negative</v>
      </c>
      <c r="G63" t="str">
        <f>IF(OR('Model output'!G62="",AND(ISNUMBER('Model output'!J62),'Model output'!J62&lt;1)),"",IF(OR(ISNUMBER(SEARCH("lateral",'Model output'!G62)),ISNUMBER(SEARCH("cervical",'Model output'!G62)),ISNUMBER(SEARCH("jugular",'Model output'!G62)),ISNUMBER(SEARCH("left neck",'Model output'!G62)),ISNUMBER(SEARCH("left anterior neck",'Model output'!G62)),ISNUMBER(SEARCH("left posterior neck",'Model output'!G62)),ISNUMBER(SEARCH("right neck",'Model output'!G62)),ISNUMBER(SEARCH("right anterior neck",'Model output'!G62)),ISNUMBER(SEARCH("right posterior neck",'Model output'!G62)),AND(ISNUMBER(SEARCH("level",'Model output'!G62)),OR(,ISNUMBER(SEARCH("II",'Model output'!G62)),ISNUMBER(SEARCH("two",'Model output'!G62)),AND(ISNUMBER(SEARCH("2",'Model output'!G62)),NOT(ISNUMBER(SEARCH("1 of 2",'Model output'!G62)))),ISNUMBER(SEARCH("III",'Model output'!G62)),ISNUMBER(SEARCH("three",'Model output'!G62)),ISNUMBER(SEARCH("3",'Model output'!G62)),ISNUMBER(SEARCH("IV",'Model output'!G62)),ISNUMBER(SEARCH("four",'Model output'!G62)),ISNUMBER(SEARCH("4",'Model output'!G62)),ISNUMBER(SEARCH("V ",'Model output'!G62)),ISNUMBER(SEARCH("five",'Model output'!G62)),ISNUMBER(SEARCH("5",'Model output'!G62))))), "lateral", "central"))</f>
        <v/>
      </c>
      <c r="H63" t="str">
        <f>IF('Model output'!H62="","negative",IF(OR(ISNUMBER(SEARCH("lymph node",'Model output'!H62)),ISNUMBER(SEARCH("gland",'Model output'!H62)),ISNUMBER(SEARCH("lobe",'Model output'!H62)),ISNUMBER(SEARCH("isthmus",'Model output'!H62)),ISNUMBER(SEARCH("mediastinum",'Model output'!H62)),ISNUMBER(SEARCH("Not mentioned",'Model output'!H62)), ISNUMBER(SEARCH("Not applicable",'Model output'!H62)), ISNUMBER(SEARCH("paratracheal",'Model output'!H62)),ISNUMBER(SEARCH("fibroadipose tissue",'Model output'!H62)),ISNUMBER(SEARCH("thyroid node",'Model output'!H62)),ISNUMBER(SEARCH("skeletal muscle",'Model output'!H62)),ISNUMBER(SEARCH("Extranodal extension",'Model output'!H62)),ISNUMBER(SEARCH("right",'Model output'!H62)),ISNUMBER(SEARCH("left",'Model output'!H62)),ISNUMBER(SEARCH("Not specified",'Model output'!H62))),"negative","positive"))</f>
        <v>negative</v>
      </c>
      <c r="I63">
        <f>IF(OR('Model output'!I62="",'Model output'!I62="Not answered",'Model output'!I62="Not mentioned"),"",IF(ISNUMBER('Model output'!I62),'Model output'!I62,1))</f>
        <v>1</v>
      </c>
      <c r="J63">
        <f>IF(OR('Model output'!J62="",'Model output'!J62="Not answered",'Model output'!J62="Not mentioned"),"",IF(AND(ISNUMBER('Model output'!J62),'Model output'!J62&lt;=I63),'Model output'!J62,IF(AND(ISNUMBER('Model output'!J62), 'Model output'!J62&gt;=DATE(2024,1,1)), MIN(DAY('Model output'!J62), MONTH('Model output'!J62), YEAR('Model output'!J62)), IF(ISNUMBER(SEARCH("0/",'Model output'!J62)),0,IF(ISNUMBER(SEARCH("/",'Model output'!J62)), VALUE(LEFT('Model output'!J62, SEARCH("/",'Model output'!J62)-1)),1)))))</f>
        <v>0</v>
      </c>
      <c r="K63" t="str" cm="1">
        <f t="array" ref="K63">IF(COUNT(FIND({0,1,2,3,4,5,6,7,8,9},'Model output'!K62))&gt;0,'Model output'!K62,"")</f>
        <v/>
      </c>
      <c r="L63" s="25" t="str">
        <f t="shared" si="14"/>
        <v/>
      </c>
      <c r="M63" t="str" cm="1">
        <f t="array" ref="M63">IF(L63="","",IF(ISNUMBER(SEARCH("cm",L63)),MAX(VALUE(SUBSTITUTE(_xlfn.FILTERXML("&lt;t&gt;&lt;s&gt;"&amp;SUBSTITUTE(L63,",","&lt;/s&gt;&lt;s&gt;")&amp;"&lt;/s&gt;&lt;/t&gt;","//s"),"cm",""))),MAX(VALUE(SUBSTITUTE(_xlfn.FILTERXML("&lt;t&gt;&lt;s&gt;"&amp;SUBSTITUTE(L63,",","&lt;/s&gt;&lt;s&gt;")&amp;"&lt;/s&gt;&lt;/t&gt;","//s"),"mm","")))/10))</f>
        <v/>
      </c>
      <c r="N63" t="str">
        <f>IF('Model output'!L62="","",'Model output'!L62)</f>
        <v>Papillary carcinoma, classical type with tall cell features</v>
      </c>
      <c r="O63" t="str">
        <f>IF('Model output'!M62="","",'Model output'!M62)</f>
        <v/>
      </c>
      <c r="P63" t="str">
        <f>IF('Model output'!N62="","",'Model output'!N62)</f>
        <v>2.2 cm</v>
      </c>
      <c r="Q63" t="str">
        <f t="shared" si="13"/>
        <v>2.2cm</v>
      </c>
      <c r="R63" cm="1">
        <f t="array" ref="R63">IF(Q63="","",IF(ISNUMBER(SEARCH("cm",Q63)),MAX(VALUE(SUBSTITUTE(_xlfn.FILTERXML("&lt;t&gt;&lt;s&gt;"&amp;SUBSTITUTE(Q63,",","&lt;/s&gt;&lt;s&gt;")&amp;"&lt;/s&gt;&lt;/t&gt;","//s"),"cm",""))),MAX(VALUE(SUBSTITUTE(_xlfn.FILTERXML("&lt;t&gt;&lt;s&gt;"&amp;SUBSTITUTE(Q63,",","&lt;/s&gt;&lt;s&gt;")&amp;"&lt;/s&gt;&lt;/t&gt;","//s"),"mm","")))/10))</f>
        <v>2.2000000000000002</v>
      </c>
      <c r="S63" t="str">
        <f>IF(OR('Model output'!P62="",ISNUMBER(SEARCH("Not identified", 'Model output'!P62)),ISNUMBER(SEARCH("Absent",'Model output'!P62)),AND(ISNUMBER(SEARCH("No",'Model output'!P62)),NOT(ISNUMBER(SEARCH("diagnostic",'Model output'!P62)))),ISNUMBER(SEARCH("Negative",'Model output'!P62))),"negative","positive")</f>
        <v>negative</v>
      </c>
      <c r="T63">
        <f>IF('Model output'!O62="","",'Model output'!O62)</f>
        <v>1</v>
      </c>
      <c r="U63" t="str">
        <f>IF('Model output'!Q62&lt;&gt;"",'Model output'!Q62,IF('Classification result'!S63="positive",IF(ISNUMBER(SEARCH("single",'Model output'!P62)),1,IF(OR(ISNUMBER(SEARCH("&lt;4",'Model output'!P62)),ISNUMBER(SEARCH("&lt; 4",'Model output'!P62)),ISNUMBER(SEARCH("less than 4",'Model output'!P62))),"&lt;4",IF(OR(ISNUMBER(SEARCH("&gt;4",'Model output'!P62)),ISNUMBER(SEARCH("&gt; 4",'Model output'!P62)),ISNUMBER(SEARCH("4 or more",'Model output'!P62))),"&gt;4",""))), ""))</f>
        <v/>
      </c>
      <c r="V63" t="str">
        <f>IF(S63="negative","",IF(OR(ISNUMBER(SEARCH("Focal",'Model output'!P62)),'Classification result'!U63&lt;4,ISNUMBER(SEARCH("Focal",'Classification result'!U63)),ISNUMBER(SEARCH("&lt;4",'Classification result'!U63)),ISNUMBER(SEARCH("&lt; 4",'Classification result'!U63))),"minimal", IF(OR(ISNUMBER(SEARCH("Extensive",'Model output'!P62)),ISNUMBER(SEARCH("Extensive",'Classification result'!U63)),ISNUMBER(SEARCH("&gt;4",'Classification result'!U63)),ISNUMBER(SEARCH("&gt; 4",'Classification result'!U63)),ISNUMBER(SEARCH("4 or more",'Classification result'!U63))),"extensive","")))</f>
        <v/>
      </c>
      <c r="W63" t="str">
        <f>IF(OR('Model output'!R62="",ISNUMBER(SEARCH("Not identified", 'Model output'!R62)),ISNUMBER(SEARCH("Absent",'Model output'!R62)),ISNUMBER(SEARCH("No",'Model output'!R62)),ISNUMBER(SEARCH("Negative",'Model output'!R62)),ISNUMBER(SEARCH("None seen",'Model output'!R62)),ISNUMBER(SEARCH("Free",'Model output'!R62)),ISNUMBER(SEARCH("Cannot be assessed",'Model output'!R62))),"negative","positive")</f>
        <v>positive</v>
      </c>
      <c r="X63" s="16" t="str">
        <f>IF('Model output'!S62="","",'Model output'!S62)</f>
        <v>invades the extrathyroidal adipose tissue</v>
      </c>
      <c r="Y63" t="str">
        <f>IF(OR('Model output'!S62="",ISNUMBER(SEARCH("Absent",'Model output'!S62)),ISNUMBER(SEARCH("Not identified",'Model output'!S62)),AND(ISNUMBER(SEARCH("No",'Model output'!S62)),NOT(ISNUMBER(SEARCH("carcinoma",'Model output'!S62)))),ISNUMBER(SEARCH("negative",'Model output'!S62))),"negative",IF(Z63="positive","gETE", "positive"))</f>
        <v>positive</v>
      </c>
      <c r="Z63" t="str">
        <f>IF(OR('Model output'!S62="",ISNUMBER(SEARCH("Absent",'Model output'!S62)),ISNUMBER(SEARCH("Not identified",'Model output'!S62)),ISNUMBER(SEARCH("No",'Model output'!S62)),ISNUMBER(SEARCH("Minimal",'Model output'!S62)),ISNUMBER(SEARCH("negative",'Model output'!S62))),"negative",IF(OR(ISNUMBER(SEARCH("extensive",X63)),ISNUMBER(SEARCH("skeletal muscle",X63)),ISNUMBER(SEARCH("larynx",X63)),ISNUMBER(SEARCH("trachea",X63)),ISNUMBER(SEARCH("esophagus",X63)),ISNUMBER(SEARCH("recurrent laryngeal nerve",X63))),"positive","negative"))</f>
        <v>negative</v>
      </c>
      <c r="AA63" t="str">
        <f>IF('Model output'!T62="","",IF('Model output'!T62="Not mentioned", "No", "Yes"))</f>
        <v/>
      </c>
      <c r="AB63" t="str">
        <f>IF(AA63&lt;&gt;"Yes","",IF(OR('Model output'!U62="",ISNUMBER(SEARCH("Not identified",'Model output'!U62))),"",'Model output'!U62))</f>
        <v/>
      </c>
      <c r="AC63" s="1" t="str">
        <f>IF(OR('Model output'!V62="", 'Model output'!V62="No", AND(ISERROR(SEARCH("Positive",'Model output'!V62)), ISNUMBER(SEARCH("Negative",'Model output'!V62))), AND(ISNUMBER(SEARCH("Uninvolved",'Model output'!V62)),NOT(ISNUMBER(SEARCH("margins involved",'Model output'!V62)))), ISNUMBER(SEARCH("None",'Model output'!V62)), ISNUMBER(SEARCH("Free",'Model output'!V62)), ISNUMBER(SEARCH("1 mm",'Model output'!V62)), ISNUMBER(SEARCH("0.1 CM",'Model output'!V62)), ISNUMBER(SEARCH("less than 0.2 mm",'Model output'!V62)), ISNUMBER(SEARCH("less than 0.5 mm",'Model output'!V62)), ISNUMBER(SEARCH("less than 1.0 mm",'Model output'!V62)), ISNUMBER(SEARCH("noted very close",'Model output'!V62)), ISNUMBER(SEARCH("abut",'Model output'!V62)), ISNUMBER(SEARCH("not mentioned",'Model output'!V62)), ISNUMBER(SEARCH("Cannot be assessed",'Model output'!V62)), ISNUMBER(SEARCH("Not specified",'Model output'!V62)), ISNUMBER(SEARCH("Lymphocyte invasion - present",'Model output'!V62))), "negative", "positive")</f>
        <v>positive</v>
      </c>
      <c r="AE63" s="35" t="str" cm="1">
        <f t="array" ref="AE63">IF(OR(AC63="positive",Z63="positive",AND(OR(ISNUMBER(SEARCH("Follicular carcinoma",N63)),ISNUMBER(SEARCH("Follicular thyroid carcinoma",N63))),V63="extensive"),AND(AND(ISNUMBER(J63),J63&gt;0),AND(ISNUMBER(M63),M63&gt;3)),OR(H63="positive",AH63=1)),"high",IF(OR(ISNUMBER(SEARCH("lateral",G63,1)),ISNUMBER(SEARCH("positive",Y63,1)),ISNUMBER(SEARCH("tall",O63,1)),ISNUMBER(SEARCH("hobnail",O63,1)),ISNUMBER(SEARCH("cribriform",O63,1)),ISNUMBER(SEARCH("diffuse",O63,1)),ISNUMBER(SEARCH("columnar",O63,1)),ISNUMBER(SEARCH("solid",O63,1)),ISNUMBER(SEARCH("tall",N63,1)),ISNUMBER(SEARCH("hobnail",N63,1)),ISNUMBER(SEARCH("cribriform",N63,1)),ISNUMBER(SEARCH("diffuse",N63,1)),ISNUMBER(SEARCH("columnar",N63,1)),ISNUMBER(SEARCH("solid",N63,1)),AND(ISNUMBER(SEARCH("papillary",N63,1)),S63="positive"),AND(AND(ISNUMBER(J63),J63&gt;=5),M63=""),AND(AND(ISNUMBER(J63),J63&gt;=5),AND(ISNUMBER(M63),M63&gt;=1)),AND(ISNUMBER(SERACH("papillary",N63)),OR(Y63="positive",Z63="positive"), ISNUMBER(SEARCH("BRAF",AB63)))),"intermediate","low"))</f>
        <v>high</v>
      </c>
      <c r="AF63" s="36" t="str">
        <f t="shared" si="3"/>
        <v>2</v>
      </c>
      <c r="AG63" s="36" t="str">
        <f t="shared" si="4"/>
        <v>0</v>
      </c>
      <c r="AH63" s="36" t="str">
        <f t="shared" si="11"/>
        <v>0</v>
      </c>
      <c r="AI63" s="42" t="str">
        <f t="shared" si="12"/>
        <v>I</v>
      </c>
      <c r="AJ63" s="39" t="s">
        <v>805</v>
      </c>
      <c r="AK63" s="41" t="s">
        <v>1122</v>
      </c>
      <c r="AL63" s="41" t="s">
        <v>1123</v>
      </c>
      <c r="AM63" s="41" t="s">
        <v>1123</v>
      </c>
      <c r="AN63" s="41" t="s">
        <v>68</v>
      </c>
      <c r="AO63" s="22">
        <f t="shared" si="5"/>
        <v>1</v>
      </c>
      <c r="AP63" s="1">
        <f t="shared" si="6"/>
        <v>1</v>
      </c>
      <c r="AQ63" s="1">
        <f t="shared" si="7"/>
        <v>1</v>
      </c>
      <c r="AR63" s="1">
        <f t="shared" si="8"/>
        <v>1</v>
      </c>
      <c r="AS63" s="14">
        <f t="shared" si="9"/>
        <v>1</v>
      </c>
    </row>
    <row r="64" spans="1:46">
      <c r="A64" t="str">
        <f>'Model output'!A63</f>
        <v>TCGA-DJ-A1QQ</v>
      </c>
      <c r="B64" s="33">
        <v>43</v>
      </c>
      <c r="C64" s="1" t="str">
        <f>IF(OR(ISNUMBER(SEARCH("0",'Model output'!D63)), ISNUMBER(SEARCH("1",'Model output'!D63)), ISNUMBER(SEARCH("1a",'Model output'!D63)), ISNUMBER(SEARCH("1b",'Model output'!D63)), ISNUMBER(SEARCH("2",'Model output'!D63)), ISNUMBER(SEARCH("3",'Model output'!D63)), ISNUMBER(SEARCH("4a",'Model output'!D63)), ISNUMBER(SEARCH("4b",'Model output'!D63))), IF(ISNUMBER(SEARCH("pT",'Model output'!D63)),IF(OR(ISNUMBER(SEARCH("a",'Model output'!D63)),ISNUMBER(SEARCH("b",'Model output'!D63))),MID(SUBSTITUTE('Model output'!D63," ",""),SEARCH("pT",'Model output'!D63)+2,2),MID(SUBSTITUTE('Model output'!D63," ",""),SEARCH("pT",'Model output'!D63)+2,1)),IF(ISNUMBER(SEARCH("T",'Model output'!D63)),IF(OR(ISNUMBER(SEARCH("a",'Model output'!D63)),ISNUMBER(SEARCH("b",'Model output'!D63))),MID(SUBSTITUTE('Model output'!D63," ",""),SEARCH("T",'Model output'!D63)+1,2),MID(SUBSTITUTE('Model output'!D63," ",""),SEARCH("T",'Model output'!D63)+1,1)),SUBSTITUTE('Model output'!D63," ",""))),"")</f>
        <v>3</v>
      </c>
      <c r="D64" s="1" t="str">
        <f>IF(ISNUMBER(SEARCH("lymph node",'Model output'!E63)),"1", IF(AND('Model output'!E63&lt;&gt;"",ISNUMBER('Model output'!E63),'Model output'!E63&gt;0),"1",IF(OR(ISNUMBER(SEARCH("0",'Model output'!E63)), ISNUMBER(SEARCH("1",'Model output'!E63)), ISNUMBER(SEARCH("1a",'Model output'!E63)), ISNUMBER(SEARCH("1b",'Model output'!E63)), ISNUMBER(SEARCH("X",'Model output'!E63))), IF(ISNUMBER(SEARCH("pN",'Model output'!E63)),IF(OR(ISNUMBER(SEARCH("a",'Model output'!E63)),ISNUMBER(SEARCH("b",'Model output'!E63))),MID(SUBSTITUTE('Model output'!E63," ",""),SEARCH("pN",'Model output'!E63)+2,2),MID(SUBSTITUTE('Model output'!E63," ",""),SEARCH("pN",'Model output'!E63)+2,1)),IF(ISNUMBER(SEARCH("N",'Model output'!E63)),IF(OR(ISNUMBER(SEARCH("a",'Model output'!E63)),ISNUMBER(SEARCH("b",'Model output'!E63))),MID(SUBSTITUTE('Model output'!E63," ",""),SEARCH("N",'Model output'!E63)+1,2),MID(SUBSTITUTE('Model output'!E63," ",""),SEARCH("N",'Model output'!E63)+1,1)),SUBSTITUTE('Model output'!E63," ",""))),"")))</f>
        <v>0</v>
      </c>
      <c r="E64" s="1" t="str">
        <f>IF(OR(ISNUMBER(SEARCH("Not applicable",'Model output'!F63)), ISNUMBER(SEARCH("N/A",'Model output'!F63))),"0",IF(OR(ISNUMBER(SEARCH("0",'Model output'!F63)), ISNUMBER(SEARCH("1",'Model output'!F63)), ISNUMBER(SEARCH("X",'Model output'!F63))), IF(ISNUMBER(SEARCH("pM",'Model output'!F63)),MID(SUBSTITUTE('Model output'!F63," ",""),SEARCH("pM",'Model output'!F63)+2,1),IF(ISNUMBER(SEARCH("M",'Model output'!F63)),MID(SUBSTITUTE('Model output'!F63," ",""),SEARCH("M",'Model output'!F63)+1,1),SUBSTITUTE('Model output'!F63," ",""))),""))</f>
        <v>0</v>
      </c>
      <c r="F64" t="str">
        <f t="shared" si="10"/>
        <v>positive</v>
      </c>
      <c r="G64" t="str">
        <f>IF(OR('Model output'!G63="",AND(ISNUMBER('Model output'!J63),'Model output'!J63&lt;1)),"",IF(OR(ISNUMBER(SEARCH("lateral",'Model output'!G63)),ISNUMBER(SEARCH("cervical",'Model output'!G63)),ISNUMBER(SEARCH("jugular",'Model output'!G63)),ISNUMBER(SEARCH("left neck",'Model output'!G63)),ISNUMBER(SEARCH("left anterior neck",'Model output'!G63)),ISNUMBER(SEARCH("left posterior neck",'Model output'!G63)),ISNUMBER(SEARCH("right neck",'Model output'!G63)),ISNUMBER(SEARCH("right anterior neck",'Model output'!G63)),ISNUMBER(SEARCH("right posterior neck",'Model output'!G63)),AND(ISNUMBER(SEARCH("level",'Model output'!G63)),OR(,ISNUMBER(SEARCH("II",'Model output'!G63)),ISNUMBER(SEARCH("two",'Model output'!G63)),AND(ISNUMBER(SEARCH("2",'Model output'!G63)),NOT(ISNUMBER(SEARCH("1 of 2",'Model output'!G63)))),ISNUMBER(SEARCH("III",'Model output'!G63)),ISNUMBER(SEARCH("three",'Model output'!G63)),ISNUMBER(SEARCH("3",'Model output'!G63)),ISNUMBER(SEARCH("IV",'Model output'!G63)),ISNUMBER(SEARCH("four",'Model output'!G63)),ISNUMBER(SEARCH("4",'Model output'!G63)),ISNUMBER(SEARCH("V ",'Model output'!G63)),ISNUMBER(SEARCH("five",'Model output'!G63)),ISNUMBER(SEARCH("5",'Model output'!G63))))), "lateral", "central"))</f>
        <v/>
      </c>
      <c r="H64" t="str">
        <f>IF('Model output'!H63="","negative",IF(OR(ISNUMBER(SEARCH("lymph node",'Model output'!H63)),ISNUMBER(SEARCH("gland",'Model output'!H63)),ISNUMBER(SEARCH("lobe",'Model output'!H63)),ISNUMBER(SEARCH("isthmus",'Model output'!H63)),ISNUMBER(SEARCH("mediastinum",'Model output'!H63)),ISNUMBER(SEARCH("Not mentioned",'Model output'!H63)), ISNUMBER(SEARCH("Not applicable",'Model output'!H63)), ISNUMBER(SEARCH("paratracheal",'Model output'!H63)),ISNUMBER(SEARCH("fibroadipose tissue",'Model output'!H63)),ISNUMBER(SEARCH("thyroid node",'Model output'!H63)),ISNUMBER(SEARCH("skeletal muscle",'Model output'!H63)),ISNUMBER(SEARCH("Extranodal extension",'Model output'!H63)),ISNUMBER(SEARCH("right",'Model output'!H63)),ISNUMBER(SEARCH("left",'Model output'!H63)),ISNUMBER(SEARCH("Not specified",'Model output'!H63))),"negative","positive"))</f>
        <v>negative</v>
      </c>
      <c r="I64">
        <f>IF(OR('Model output'!I63="",'Model output'!I63="Not answered",'Model output'!I63="Not mentioned"),"",IF(ISNUMBER('Model output'!I63),'Model output'!I63,1))</f>
        <v>1</v>
      </c>
      <c r="J64">
        <f>IF(OR('Model output'!J63="",'Model output'!J63="Not answered",'Model output'!J63="Not mentioned"),"",IF(AND(ISNUMBER('Model output'!J63),'Model output'!J63&lt;=I64),'Model output'!J63,IF(AND(ISNUMBER('Model output'!J63), 'Model output'!J63&gt;=DATE(2024,1,1)), MIN(DAY('Model output'!J63), MONTH('Model output'!J63), YEAR('Model output'!J63)), IF(ISNUMBER(SEARCH("0/",'Model output'!J63)),0,IF(ISNUMBER(SEARCH("/",'Model output'!J63)), VALUE(LEFT('Model output'!J63, SEARCH("/",'Model output'!J63)-1)),1)))))</f>
        <v>1</v>
      </c>
      <c r="K64" t="str" cm="1">
        <f t="array" ref="K64">IF(COUNT(FIND({0,1,2,3,4,5,6,7,8,9},'Model output'!K63))&gt;0,'Model output'!K63,"")</f>
        <v/>
      </c>
      <c r="L64" s="25" t="str">
        <f t="shared" si="14"/>
        <v/>
      </c>
      <c r="M64" t="str" cm="1">
        <f t="array" ref="M64">IF(L64="","",IF(ISNUMBER(SEARCH("cm",L64)),MAX(VALUE(SUBSTITUTE(_xlfn.FILTERXML("&lt;t&gt;&lt;s&gt;"&amp;SUBSTITUTE(L64,",","&lt;/s&gt;&lt;s&gt;")&amp;"&lt;/s&gt;&lt;/t&gt;","//s"),"cm",""))),MAX(VALUE(SUBSTITUTE(_xlfn.FILTERXML("&lt;t&gt;&lt;s&gt;"&amp;SUBSTITUTE(L64,",","&lt;/s&gt;&lt;s&gt;")&amp;"&lt;/s&gt;&lt;/t&gt;","//s"),"mm","")))/10))</f>
        <v/>
      </c>
      <c r="N64" t="str">
        <f>IF('Model output'!L63="","",'Model output'!L63)</f>
        <v>papillary carcinoma</v>
      </c>
      <c r="O64" t="str">
        <f>IF('Model output'!M63="","",'Model output'!M63)</f>
        <v>classical, microcarcinoma</v>
      </c>
      <c r="P64" t="str">
        <f>IF('Model output'!N63="","",'Model output'!N63)</f>
        <v>3 cm (left lobe and isthmus), 1.2 cm (right lobe), 0.4 cm (microcarcinoma)</v>
      </c>
      <c r="Q64" t="str">
        <f t="shared" si="13"/>
        <v>3cm,1.2cm,0.4cm</v>
      </c>
      <c r="R64" cm="1">
        <f t="array" ref="R64">IF(Q64="","",IF(ISNUMBER(SEARCH("cm",Q64)),MAX(VALUE(SUBSTITUTE(_xlfn.FILTERXML("&lt;t&gt;&lt;s&gt;"&amp;SUBSTITUTE(Q64,",","&lt;/s&gt;&lt;s&gt;")&amp;"&lt;/s&gt;&lt;/t&gt;","//s"),"cm",""))),MAX(VALUE(SUBSTITUTE(_xlfn.FILTERXML("&lt;t&gt;&lt;s&gt;"&amp;SUBSTITUTE(Q64,",","&lt;/s&gt;&lt;s&gt;")&amp;"&lt;/s&gt;&lt;/t&gt;","//s"),"mm","")))/10))</f>
        <v>3</v>
      </c>
      <c r="S64" t="str">
        <f>IF(OR('Model output'!P63="",ISNUMBER(SEARCH("Not identified", 'Model output'!P63)),ISNUMBER(SEARCH("Absent",'Model output'!P63)),AND(ISNUMBER(SEARCH("No",'Model output'!P63)),NOT(ISNUMBER(SEARCH("diagnostic",'Model output'!P63)))),ISNUMBER(SEARCH("Negative",'Model output'!P63))),"negative","positive")</f>
        <v>negative</v>
      </c>
      <c r="T64">
        <f>IF('Model output'!O63="","",'Model output'!O63)</f>
        <v>3</v>
      </c>
      <c r="U64" t="str">
        <f>IF('Model output'!Q63&lt;&gt;"",'Model output'!Q63,IF('Classification result'!S64="positive",IF(ISNUMBER(SEARCH("single",'Model output'!P63)),1,IF(OR(ISNUMBER(SEARCH("&lt;4",'Model output'!P63)),ISNUMBER(SEARCH("&lt; 4",'Model output'!P63)),ISNUMBER(SEARCH("less than 4",'Model output'!P63))),"&lt;4",IF(OR(ISNUMBER(SEARCH("&gt;4",'Model output'!P63)),ISNUMBER(SEARCH("&gt; 4",'Model output'!P63)),ISNUMBER(SEARCH("4 or more",'Model output'!P63))),"&gt;4",""))), ""))</f>
        <v/>
      </c>
      <c r="V64" t="str">
        <f>IF(S64="negative","",IF(OR(ISNUMBER(SEARCH("Focal",'Model output'!P63)),'Classification result'!U64&lt;4,ISNUMBER(SEARCH("Focal",'Classification result'!U64)),ISNUMBER(SEARCH("&lt;4",'Classification result'!U64)),ISNUMBER(SEARCH("&lt; 4",'Classification result'!U64))),"minimal", IF(OR(ISNUMBER(SEARCH("Extensive",'Model output'!P63)),ISNUMBER(SEARCH("Extensive",'Classification result'!U64)),ISNUMBER(SEARCH("&gt;4",'Classification result'!U64)),ISNUMBER(SEARCH("&gt; 4",'Classification result'!U64)),ISNUMBER(SEARCH("4 or more",'Classification result'!U64))),"extensive","")))</f>
        <v/>
      </c>
      <c r="W64" t="str">
        <f>IF(OR('Model output'!R63="",ISNUMBER(SEARCH("Not identified", 'Model output'!R63)),ISNUMBER(SEARCH("Absent",'Model output'!R63)),ISNUMBER(SEARCH("No",'Model output'!R63)),ISNUMBER(SEARCH("Negative",'Model output'!R63)),ISNUMBER(SEARCH("None seen",'Model output'!R63)),ISNUMBER(SEARCH("Free",'Model output'!R63)),ISNUMBER(SEARCH("Cannot be assessed",'Model output'!R63))),"negative","positive")</f>
        <v>positive</v>
      </c>
      <c r="X64" s="16" t="str">
        <f>IF('Model output'!S63="","",'Model output'!S63)</f>
        <v>perithyroidal adipose tissue, focal</v>
      </c>
      <c r="Y64" t="str">
        <f>IF(OR('Model output'!S63="",ISNUMBER(SEARCH("Absent",'Model output'!S63)),ISNUMBER(SEARCH("Not identified",'Model output'!S63)),AND(ISNUMBER(SEARCH("No",'Model output'!S63)),NOT(ISNUMBER(SEARCH("carcinoma",'Model output'!S63)))),ISNUMBER(SEARCH("negative",'Model output'!S63))),"negative",IF(Z64="positive","gETE", "positive"))</f>
        <v>positive</v>
      </c>
      <c r="Z64" t="str">
        <f>IF(OR('Model output'!S63="",ISNUMBER(SEARCH("Absent",'Model output'!S63)),ISNUMBER(SEARCH("Not identified",'Model output'!S63)),ISNUMBER(SEARCH("No",'Model output'!S63)),ISNUMBER(SEARCH("Minimal",'Model output'!S63)),ISNUMBER(SEARCH("negative",'Model output'!S63))),"negative",IF(OR(ISNUMBER(SEARCH("extensive",X64)),ISNUMBER(SEARCH("skeletal muscle",X64)),ISNUMBER(SEARCH("larynx",X64)),ISNUMBER(SEARCH("trachea",X64)),ISNUMBER(SEARCH("esophagus",X64)),ISNUMBER(SEARCH("recurrent laryngeal nerve",X64))),"positive","negative"))</f>
        <v>negative</v>
      </c>
      <c r="AA64" t="str">
        <f>IF('Model output'!T63="","",IF('Model output'!T63="Not mentioned", "No", "Yes"))</f>
        <v/>
      </c>
      <c r="AB64" t="str">
        <f>IF(AA64&lt;&gt;"Yes","",IF(OR('Model output'!U63="",ISNUMBER(SEARCH("Not identified",'Model output'!U63))),"",'Model output'!U63))</f>
        <v/>
      </c>
      <c r="AC64" s="1" t="str">
        <f>IF(OR('Model output'!V63="", 'Model output'!V63="No", AND(ISERROR(SEARCH("Positive",'Model output'!V63)), ISNUMBER(SEARCH("Negative",'Model output'!V63))), AND(ISNUMBER(SEARCH("Uninvolved",'Model output'!V63)),NOT(ISNUMBER(SEARCH("margins involved",'Model output'!V63)))), ISNUMBER(SEARCH("None",'Model output'!V63)), ISNUMBER(SEARCH("Free",'Model output'!V63)), ISNUMBER(SEARCH("1 mm",'Model output'!V63)), ISNUMBER(SEARCH("0.1 CM",'Model output'!V63)), ISNUMBER(SEARCH("less than 0.2 mm",'Model output'!V63)), ISNUMBER(SEARCH("less than 0.5 mm",'Model output'!V63)), ISNUMBER(SEARCH("less than 1.0 mm",'Model output'!V63)), ISNUMBER(SEARCH("noted very close",'Model output'!V63)), ISNUMBER(SEARCH("abut",'Model output'!V63)), ISNUMBER(SEARCH("not mentioned",'Model output'!V63)), ISNUMBER(SEARCH("Cannot be assessed",'Model output'!V63)), ISNUMBER(SEARCH("Not specified",'Model output'!V63)), ISNUMBER(SEARCH("Lymphocyte invasion - present",'Model output'!V63))), "negative", "positive")</f>
        <v>negative</v>
      </c>
      <c r="AE64" s="35" t="str" cm="1">
        <f t="array" aca="1" ref="AE64" ca="1">IF(OR(AC64="positive",Z64="positive",AND(OR(ISNUMBER(SEARCH("Follicular carcinoma",N64)),ISNUMBER(SEARCH("Follicular thyroid carcinoma",N64))),V64="extensive"),AND(AND(ISNUMBER(J64),J64&gt;0),AND(ISNUMBER(M64),M64&gt;3)),OR(H64="positive",AH64=1)),"high",IF(OR(ISNUMBER(SEARCH("lateral",G64,1)),ISNUMBER(SEARCH("positive",Y64,1)),ISNUMBER(SEARCH("tall",O64,1)),ISNUMBER(SEARCH("hobnail",O64,1)),ISNUMBER(SEARCH("cribriform",O64,1)),ISNUMBER(SEARCH("diffuse",O64,1)),ISNUMBER(SEARCH("columnar",O64,1)),ISNUMBER(SEARCH("solid",O64,1)),ISNUMBER(SEARCH("tall",N64,1)),ISNUMBER(SEARCH("hobnail",N64,1)),ISNUMBER(SEARCH("cribriform",N64,1)),ISNUMBER(SEARCH("diffuse",N64,1)),ISNUMBER(SEARCH("columnar",N64,1)),ISNUMBER(SEARCH("solid",N64,1)),AND(ISNUMBER(SEARCH("papillary",N64,1)),S64="positive"),AND(AND(ISNUMBER(J64),J64&gt;=5),M64=""),AND(AND(ISNUMBER(J64),J64&gt;=5),AND(ISNUMBER(M64),M64&gt;=1)),AND(ISNUMBER(SERACH("papillary",N64)),OR(Y64="positive",Z64="positive"), ISNUMBER(SEARCH("BRAF",AB64)))),"intermediate","low"))</f>
        <v>intermediate</v>
      </c>
      <c r="AF64" s="36" t="str">
        <f t="shared" si="3"/>
        <v>2</v>
      </c>
      <c r="AG64" s="36" t="str">
        <f t="shared" si="4"/>
        <v>1a</v>
      </c>
      <c r="AH64" s="36" t="str">
        <f t="shared" si="11"/>
        <v>0</v>
      </c>
      <c r="AI64" s="42" t="str">
        <f t="shared" si="12"/>
        <v>I</v>
      </c>
      <c r="AJ64" s="39" t="s">
        <v>809</v>
      </c>
      <c r="AK64" s="41" t="s">
        <v>1122</v>
      </c>
      <c r="AL64" s="41" t="s">
        <v>1120</v>
      </c>
      <c r="AM64" s="41" t="s">
        <v>1123</v>
      </c>
      <c r="AN64" s="41" t="s">
        <v>68</v>
      </c>
      <c r="AO64" s="22">
        <f t="shared" ca="1" si="5"/>
        <v>1</v>
      </c>
      <c r="AP64" s="1">
        <f t="shared" si="6"/>
        <v>1</v>
      </c>
      <c r="AQ64" s="1">
        <f t="shared" si="7"/>
        <v>0</v>
      </c>
      <c r="AR64" s="1">
        <f t="shared" si="8"/>
        <v>1</v>
      </c>
      <c r="AS64" s="14">
        <f t="shared" si="9"/>
        <v>1</v>
      </c>
    </row>
    <row r="65" spans="1:45">
      <c r="A65" t="str">
        <f>'Model output'!A64</f>
        <v>TCGA-DJ-A2PN</v>
      </c>
      <c r="B65" s="33">
        <v>70</v>
      </c>
      <c r="C65" s="1" t="str">
        <f>IF(OR(ISNUMBER(SEARCH("0",'Model output'!D64)), ISNUMBER(SEARCH("1",'Model output'!D64)), ISNUMBER(SEARCH("1a",'Model output'!D64)), ISNUMBER(SEARCH("1b",'Model output'!D64)), ISNUMBER(SEARCH("2",'Model output'!D64)), ISNUMBER(SEARCH("3",'Model output'!D64)), ISNUMBER(SEARCH("4a",'Model output'!D64)), ISNUMBER(SEARCH("4b",'Model output'!D64))), IF(ISNUMBER(SEARCH("pT",'Model output'!D64)),IF(OR(ISNUMBER(SEARCH("a",'Model output'!D64)),ISNUMBER(SEARCH("b",'Model output'!D64))),MID(SUBSTITUTE('Model output'!D64," ",""),SEARCH("pT",'Model output'!D64)+2,2),MID(SUBSTITUTE('Model output'!D64," ",""),SEARCH("pT",'Model output'!D64)+2,1)),IF(ISNUMBER(SEARCH("T",'Model output'!D64)),IF(OR(ISNUMBER(SEARCH("a",'Model output'!D64)),ISNUMBER(SEARCH("b",'Model output'!D64))),MID(SUBSTITUTE('Model output'!D64," ",""),SEARCH("T",'Model output'!D64)+1,2),MID(SUBSTITUTE('Model output'!D64," ",""),SEARCH("T",'Model output'!D64)+1,1)),SUBSTITUTE('Model output'!D64," ",""))),"")</f>
        <v>1</v>
      </c>
      <c r="D65" s="1" t="str">
        <f>IF(ISNUMBER(SEARCH("lymph node",'Model output'!E64)),"1", IF(AND('Model output'!E64&lt;&gt;"",ISNUMBER('Model output'!E64),'Model output'!E64&gt;0),"1",IF(OR(ISNUMBER(SEARCH("0",'Model output'!E64)), ISNUMBER(SEARCH("1",'Model output'!E64)), ISNUMBER(SEARCH("1a",'Model output'!E64)), ISNUMBER(SEARCH("1b",'Model output'!E64)), ISNUMBER(SEARCH("X",'Model output'!E64))), IF(ISNUMBER(SEARCH("pN",'Model output'!E64)),IF(OR(ISNUMBER(SEARCH("a",'Model output'!E64)),ISNUMBER(SEARCH("b",'Model output'!E64))),MID(SUBSTITUTE('Model output'!E64," ",""),SEARCH("pN",'Model output'!E64)+2,2),MID(SUBSTITUTE('Model output'!E64," ",""),SEARCH("pN",'Model output'!E64)+2,1)),IF(ISNUMBER(SEARCH("N",'Model output'!E64)),IF(OR(ISNUMBER(SEARCH("a",'Model output'!E64)),ISNUMBER(SEARCH("b",'Model output'!E64))),MID(SUBSTITUTE('Model output'!E64," ",""),SEARCH("N",'Model output'!E64)+1,2),MID(SUBSTITUTE('Model output'!E64," ",""),SEARCH("N",'Model output'!E64)+1,1)),SUBSTITUTE('Model output'!E64," ",""))),"")))</f>
        <v/>
      </c>
      <c r="E65" s="1" t="str">
        <f>IF(OR(ISNUMBER(SEARCH("Not applicable",'Model output'!F64)), ISNUMBER(SEARCH("N/A",'Model output'!F64))),"0",IF(OR(ISNUMBER(SEARCH("0",'Model output'!F64)), ISNUMBER(SEARCH("1",'Model output'!F64)), ISNUMBER(SEARCH("X",'Model output'!F64))), IF(ISNUMBER(SEARCH("pM",'Model output'!F64)),MID(SUBSTITUTE('Model output'!F64," ",""),SEARCH("pM",'Model output'!F64)+2,1),IF(ISNUMBER(SEARCH("M",'Model output'!F64)),MID(SUBSTITUTE('Model output'!F64," ",""),SEARCH("M",'Model output'!F64)+1,1),SUBSTITUTE('Model output'!F64," ",""))),""))</f>
        <v/>
      </c>
      <c r="F65" t="str">
        <f t="shared" si="10"/>
        <v>negative</v>
      </c>
      <c r="G65" t="str">
        <f>IF(OR('Model output'!G64="",AND(ISNUMBER('Model output'!J64),'Model output'!J64&lt;1)),"",IF(OR(ISNUMBER(SEARCH("lateral",'Model output'!G64)),ISNUMBER(SEARCH("cervical",'Model output'!G64)),ISNUMBER(SEARCH("jugular",'Model output'!G64)),ISNUMBER(SEARCH("left neck",'Model output'!G64)),ISNUMBER(SEARCH("left anterior neck",'Model output'!G64)),ISNUMBER(SEARCH("left posterior neck",'Model output'!G64)),ISNUMBER(SEARCH("right neck",'Model output'!G64)),ISNUMBER(SEARCH("right anterior neck",'Model output'!G64)),ISNUMBER(SEARCH("right posterior neck",'Model output'!G64)),AND(ISNUMBER(SEARCH("level",'Model output'!G64)),OR(,ISNUMBER(SEARCH("II",'Model output'!G64)),ISNUMBER(SEARCH("two",'Model output'!G64)),AND(ISNUMBER(SEARCH("2",'Model output'!G64)),NOT(ISNUMBER(SEARCH("1 of 2",'Model output'!G64)))),ISNUMBER(SEARCH("III",'Model output'!G64)),ISNUMBER(SEARCH("three",'Model output'!G64)),ISNUMBER(SEARCH("3",'Model output'!G64)),ISNUMBER(SEARCH("IV",'Model output'!G64)),ISNUMBER(SEARCH("four",'Model output'!G64)),ISNUMBER(SEARCH("4",'Model output'!G64)),ISNUMBER(SEARCH("V ",'Model output'!G64)),ISNUMBER(SEARCH("five",'Model output'!G64)),ISNUMBER(SEARCH("5",'Model output'!G64))))), "lateral", "central"))</f>
        <v/>
      </c>
      <c r="H65" t="str">
        <f>IF('Model output'!H64="","negative",IF(OR(ISNUMBER(SEARCH("lymph node",'Model output'!H64)),ISNUMBER(SEARCH("gland",'Model output'!H64)),ISNUMBER(SEARCH("lobe",'Model output'!H64)),ISNUMBER(SEARCH("isthmus",'Model output'!H64)),ISNUMBER(SEARCH("mediastinum",'Model output'!H64)),ISNUMBER(SEARCH("Not mentioned",'Model output'!H64)), ISNUMBER(SEARCH("Not applicable",'Model output'!H64)), ISNUMBER(SEARCH("paratracheal",'Model output'!H64)),ISNUMBER(SEARCH("fibroadipose tissue",'Model output'!H64)),ISNUMBER(SEARCH("thyroid node",'Model output'!H64)),ISNUMBER(SEARCH("skeletal muscle",'Model output'!H64)),ISNUMBER(SEARCH("Extranodal extension",'Model output'!H64)),ISNUMBER(SEARCH("right",'Model output'!H64)),ISNUMBER(SEARCH("left",'Model output'!H64)),ISNUMBER(SEARCH("Not specified",'Model output'!H64))),"negative","positive"))</f>
        <v>negative</v>
      </c>
      <c r="I65">
        <f>IF(OR('Model output'!I64="",'Model output'!I64="Not answered",'Model output'!I64="Not mentioned"),"",IF(ISNUMBER('Model output'!I64),'Model output'!I64,1))</f>
        <v>1</v>
      </c>
      <c r="J65">
        <f>IF(OR('Model output'!J64="",'Model output'!J64="Not answered",'Model output'!J64="Not mentioned"),"",IF(AND(ISNUMBER('Model output'!J64),'Model output'!J64&lt;=I65),'Model output'!J64,IF(AND(ISNUMBER('Model output'!J64), 'Model output'!J64&gt;=DATE(2024,1,1)), MIN(DAY('Model output'!J64), MONTH('Model output'!J64), YEAR('Model output'!J64)), IF(ISNUMBER(SEARCH("0/",'Model output'!J64)),0,IF(ISNUMBER(SEARCH("/",'Model output'!J64)), VALUE(LEFT('Model output'!J64, SEARCH("/",'Model output'!J64)-1)),1)))))</f>
        <v>0</v>
      </c>
      <c r="K65" t="str" cm="1">
        <f t="array" ref="K65">IF(COUNT(FIND({0,1,2,3,4,5,6,7,8,9},'Model output'!K64))&gt;0,'Model output'!K64,"")</f>
        <v/>
      </c>
      <c r="L65" s="25" t="str">
        <f t="shared" si="14"/>
        <v/>
      </c>
      <c r="M65" t="str" cm="1">
        <f t="array" ref="M65">IF(L65="","",IF(ISNUMBER(SEARCH("cm",L65)),MAX(VALUE(SUBSTITUTE(_xlfn.FILTERXML("&lt;t&gt;&lt;s&gt;"&amp;SUBSTITUTE(L65,",","&lt;/s&gt;&lt;s&gt;")&amp;"&lt;/s&gt;&lt;/t&gt;","//s"),"cm",""))),MAX(VALUE(SUBSTITUTE(_xlfn.FILTERXML("&lt;t&gt;&lt;s&gt;"&amp;SUBSTITUTE(L65,",","&lt;/s&gt;&lt;s&gt;")&amp;"&lt;/s&gt;&lt;/t&gt;","//s"),"mm","")))/10))</f>
        <v/>
      </c>
      <c r="N65" t="str">
        <f>IF('Model output'!L64="","",'Model output'!L64)</f>
        <v>Papillary carcinoma</v>
      </c>
      <c r="O65" t="str">
        <f>IF('Model output'!M64="","",'Model output'!M64)</f>
        <v>classical type</v>
      </c>
      <c r="P65" t="str">
        <f>IF('Model output'!N64="","",'Model output'!N64)</f>
        <v>1.3 cm</v>
      </c>
      <c r="Q65" t="str">
        <f t="shared" si="13"/>
        <v>1.3cm</v>
      </c>
      <c r="R65" cm="1">
        <f t="array" ref="R65">IF(Q65="","",IF(ISNUMBER(SEARCH("cm",Q65)),MAX(VALUE(SUBSTITUTE(_xlfn.FILTERXML("&lt;t&gt;&lt;s&gt;"&amp;SUBSTITUTE(Q65,",","&lt;/s&gt;&lt;s&gt;")&amp;"&lt;/s&gt;&lt;/t&gt;","//s"),"cm",""))),MAX(VALUE(SUBSTITUTE(_xlfn.FILTERXML("&lt;t&gt;&lt;s&gt;"&amp;SUBSTITUTE(Q65,",","&lt;/s&gt;&lt;s&gt;")&amp;"&lt;/s&gt;&lt;/t&gt;","//s"),"mm","")))/10))</f>
        <v>1.3</v>
      </c>
      <c r="S65" t="str">
        <f>IF(OR('Model output'!P64="",ISNUMBER(SEARCH("Not identified", 'Model output'!P64)),ISNUMBER(SEARCH("Absent",'Model output'!P64)),AND(ISNUMBER(SEARCH("No",'Model output'!P64)),NOT(ISNUMBER(SEARCH("diagnostic",'Model output'!P64)))),ISNUMBER(SEARCH("Negative",'Model output'!P64))),"negative","positive")</f>
        <v>negative</v>
      </c>
      <c r="T65">
        <f>IF('Model output'!O64="","",'Model output'!O64)</f>
        <v>1</v>
      </c>
      <c r="U65" t="str">
        <f>IF('Model output'!Q64&lt;&gt;"",'Model output'!Q64,IF('Classification result'!S65="positive",IF(ISNUMBER(SEARCH("single",'Model output'!P64)),1,IF(OR(ISNUMBER(SEARCH("&lt;4",'Model output'!P64)),ISNUMBER(SEARCH("&lt; 4",'Model output'!P64)),ISNUMBER(SEARCH("less than 4",'Model output'!P64))),"&lt;4",IF(OR(ISNUMBER(SEARCH("&gt;4",'Model output'!P64)),ISNUMBER(SEARCH("&gt; 4",'Model output'!P64)),ISNUMBER(SEARCH("4 or more",'Model output'!P64))),"&gt;4",""))), ""))</f>
        <v/>
      </c>
      <c r="V65" t="str">
        <f>IF(S65="negative","",IF(OR(ISNUMBER(SEARCH("Focal",'Model output'!P64)),'Classification result'!U65&lt;4,ISNUMBER(SEARCH("Focal",'Classification result'!U65)),ISNUMBER(SEARCH("&lt;4",'Classification result'!U65)),ISNUMBER(SEARCH("&lt; 4",'Classification result'!U65))),"minimal", IF(OR(ISNUMBER(SEARCH("Extensive",'Model output'!P64)),ISNUMBER(SEARCH("Extensive",'Classification result'!U65)),ISNUMBER(SEARCH("&gt;4",'Classification result'!U65)),ISNUMBER(SEARCH("&gt; 4",'Classification result'!U65)),ISNUMBER(SEARCH("4 or more",'Classification result'!U65))),"extensive","")))</f>
        <v/>
      </c>
      <c r="W65" t="str">
        <f>IF(OR('Model output'!R64="",ISNUMBER(SEARCH("Not identified", 'Model output'!R64)),ISNUMBER(SEARCH("Absent",'Model output'!R64)),ISNUMBER(SEARCH("No",'Model output'!R64)),ISNUMBER(SEARCH("Negative",'Model output'!R64)),ISNUMBER(SEARCH("None seen",'Model output'!R64)),ISNUMBER(SEARCH("Free",'Model output'!R64)),ISNUMBER(SEARCH("Cannot be assessed",'Model output'!R64))),"negative","positive")</f>
        <v>positive</v>
      </c>
      <c r="X65" s="16" t="str">
        <f>IF('Model output'!S64="","",'Model output'!S64)</f>
        <v>Not identified</v>
      </c>
      <c r="Y65" t="str">
        <f>IF(OR('Model output'!S64="",ISNUMBER(SEARCH("Absent",'Model output'!S64)),ISNUMBER(SEARCH("Not identified",'Model output'!S64)),AND(ISNUMBER(SEARCH("No",'Model output'!S64)),NOT(ISNUMBER(SEARCH("carcinoma",'Model output'!S64)))),ISNUMBER(SEARCH("negative",'Model output'!S64))),"negative",IF(Z65="positive","gETE", "positive"))</f>
        <v>negative</v>
      </c>
      <c r="Z65" t="str">
        <f>IF(OR('Model output'!S64="",ISNUMBER(SEARCH("Absent",'Model output'!S64)),ISNUMBER(SEARCH("Not identified",'Model output'!S64)),ISNUMBER(SEARCH("No",'Model output'!S64)),ISNUMBER(SEARCH("Minimal",'Model output'!S64)),ISNUMBER(SEARCH("negative",'Model output'!S64))),"negative",IF(OR(ISNUMBER(SEARCH("extensive",X65)),ISNUMBER(SEARCH("skeletal muscle",X65)),ISNUMBER(SEARCH("larynx",X65)),ISNUMBER(SEARCH("trachea",X65)),ISNUMBER(SEARCH("esophagus",X65)),ISNUMBER(SEARCH("recurrent laryngeal nerve",X65))),"positive","negative"))</f>
        <v>negative</v>
      </c>
      <c r="AA65" t="str">
        <f>IF('Model output'!T64="","",IF('Model output'!T64="Not mentioned", "No", "Yes"))</f>
        <v/>
      </c>
      <c r="AB65" t="str">
        <f>IF(AA65&lt;&gt;"Yes","",IF(OR('Model output'!U64="",ISNUMBER(SEARCH("Not identified",'Model output'!U64))),"",'Model output'!U64))</f>
        <v/>
      </c>
      <c r="AC65" s="1" t="str">
        <f>IF(OR('Model output'!V64="", 'Model output'!V64="No", AND(ISERROR(SEARCH("Positive",'Model output'!V64)), ISNUMBER(SEARCH("Negative",'Model output'!V64))), AND(ISNUMBER(SEARCH("Uninvolved",'Model output'!V64)),NOT(ISNUMBER(SEARCH("margins involved",'Model output'!V64)))), ISNUMBER(SEARCH("None",'Model output'!V64)), ISNUMBER(SEARCH("Free",'Model output'!V64)), ISNUMBER(SEARCH("1 mm",'Model output'!V64)), ISNUMBER(SEARCH("0.1 CM",'Model output'!V64)), ISNUMBER(SEARCH("less than 0.2 mm",'Model output'!V64)), ISNUMBER(SEARCH("less than 0.5 mm",'Model output'!V64)), ISNUMBER(SEARCH("less than 1.0 mm",'Model output'!V64)), ISNUMBER(SEARCH("noted very close",'Model output'!V64)), ISNUMBER(SEARCH("abut",'Model output'!V64)), ISNUMBER(SEARCH("not mentioned",'Model output'!V64)), ISNUMBER(SEARCH("Cannot be assessed",'Model output'!V64)), ISNUMBER(SEARCH("Not specified",'Model output'!V64)), ISNUMBER(SEARCH("Lymphocyte invasion - present",'Model output'!V64))), "negative", "positive")</f>
        <v>negative</v>
      </c>
      <c r="AE65" s="35" t="str" cm="1">
        <f t="array" aca="1" ref="AE65" ca="1">IF(OR(AC65="positive",Z65="positive",AND(OR(ISNUMBER(SEARCH("Follicular carcinoma",N65)),ISNUMBER(SEARCH("Follicular thyroid carcinoma",N65))),V65="extensive"),AND(AND(ISNUMBER(J65),J65&gt;0),AND(ISNUMBER(M65),M65&gt;3)),OR(H65="positive",AH65=1)),"high",IF(OR(ISNUMBER(SEARCH("lateral",G65,1)),ISNUMBER(SEARCH("positive",Y65,1)),ISNUMBER(SEARCH("tall",O65,1)),ISNUMBER(SEARCH("hobnail",O65,1)),ISNUMBER(SEARCH("cribriform",O65,1)),ISNUMBER(SEARCH("diffuse",O65,1)),ISNUMBER(SEARCH("columnar",O65,1)),ISNUMBER(SEARCH("solid",O65,1)),ISNUMBER(SEARCH("tall",N65,1)),ISNUMBER(SEARCH("hobnail",N65,1)),ISNUMBER(SEARCH("cribriform",N65,1)),ISNUMBER(SEARCH("diffuse",N65,1)),ISNUMBER(SEARCH("columnar",N65,1)),ISNUMBER(SEARCH("solid",N65,1)),AND(ISNUMBER(SEARCH("papillary",N65,1)),S65="positive"),AND(AND(ISNUMBER(J65),J65&gt;=5),M65=""),AND(AND(ISNUMBER(J65),J65&gt;=5),AND(ISNUMBER(M65),M65&gt;=1)),AND(ISNUMBER(SERACH("papillary",N65)),OR(Y65="positive",Z65="positive"), ISNUMBER(SEARCH("BRAF",AB65)))),"intermediate","low"))</f>
        <v>low</v>
      </c>
      <c r="AF65" s="36" t="str">
        <f t="shared" si="3"/>
        <v>1b</v>
      </c>
      <c r="AG65" s="36" t="str">
        <f t="shared" si="4"/>
        <v>0</v>
      </c>
      <c r="AH65" s="36" t="str">
        <f t="shared" si="11"/>
        <v>0</v>
      </c>
      <c r="AI65" s="42" t="str">
        <f t="shared" si="12"/>
        <v>I</v>
      </c>
      <c r="AJ65" s="39" t="s">
        <v>807</v>
      </c>
      <c r="AK65" s="41" t="s">
        <v>1119</v>
      </c>
      <c r="AL65" s="41" t="s">
        <v>1123</v>
      </c>
      <c r="AM65" s="41" t="s">
        <v>1123</v>
      </c>
      <c r="AN65" s="41" t="s">
        <v>68</v>
      </c>
      <c r="AO65" s="22">
        <f t="shared" ca="1" si="5"/>
        <v>1</v>
      </c>
      <c r="AP65" s="1">
        <f t="shared" si="6"/>
        <v>1</v>
      </c>
      <c r="AQ65" s="1">
        <f t="shared" si="7"/>
        <v>1</v>
      </c>
      <c r="AR65" s="1">
        <f t="shared" si="8"/>
        <v>1</v>
      </c>
      <c r="AS65" s="14">
        <f t="shared" si="9"/>
        <v>1</v>
      </c>
    </row>
    <row r="66" spans="1:45">
      <c r="A66" t="str">
        <f>'Model output'!A65</f>
        <v>TCGA-DJ-A2PP</v>
      </c>
      <c r="B66" s="33">
        <v>47</v>
      </c>
      <c r="C66" s="1" t="str">
        <f>IF(OR(ISNUMBER(SEARCH("0",'Model output'!D65)), ISNUMBER(SEARCH("1",'Model output'!D65)), ISNUMBER(SEARCH("1a",'Model output'!D65)), ISNUMBER(SEARCH("1b",'Model output'!D65)), ISNUMBER(SEARCH("2",'Model output'!D65)), ISNUMBER(SEARCH("3",'Model output'!D65)), ISNUMBER(SEARCH("4a",'Model output'!D65)), ISNUMBER(SEARCH("4b",'Model output'!D65))), IF(ISNUMBER(SEARCH("pT",'Model output'!D65)),IF(OR(ISNUMBER(SEARCH("a",'Model output'!D65)),ISNUMBER(SEARCH("b",'Model output'!D65))),MID(SUBSTITUTE('Model output'!D65," ",""),SEARCH("pT",'Model output'!D65)+2,2),MID(SUBSTITUTE('Model output'!D65," ",""),SEARCH("pT",'Model output'!D65)+2,1)),IF(ISNUMBER(SEARCH("T",'Model output'!D65)),IF(OR(ISNUMBER(SEARCH("a",'Model output'!D65)),ISNUMBER(SEARCH("b",'Model output'!D65))),MID(SUBSTITUTE('Model output'!D65," ",""),SEARCH("T",'Model output'!D65)+1,2),MID(SUBSTITUTE('Model output'!D65," ",""),SEARCH("T",'Model output'!D65)+1,1)),SUBSTITUTE('Model output'!D65," ",""))),"")</f>
        <v>1</v>
      </c>
      <c r="D66" s="1" t="str">
        <f>IF(ISNUMBER(SEARCH("lymph node",'Model output'!E65)),"1", IF(AND('Model output'!E65&lt;&gt;"",ISNUMBER('Model output'!E65),'Model output'!E65&gt;0),"1",IF(OR(ISNUMBER(SEARCH("0",'Model output'!E65)), ISNUMBER(SEARCH("1",'Model output'!E65)), ISNUMBER(SEARCH("1a",'Model output'!E65)), ISNUMBER(SEARCH("1b",'Model output'!E65)), ISNUMBER(SEARCH("X",'Model output'!E65))), IF(ISNUMBER(SEARCH("pN",'Model output'!E65)),IF(OR(ISNUMBER(SEARCH("a",'Model output'!E65)),ISNUMBER(SEARCH("b",'Model output'!E65))),MID(SUBSTITUTE('Model output'!E65," ",""),SEARCH("pN",'Model output'!E65)+2,2),MID(SUBSTITUTE('Model output'!E65," ",""),SEARCH("pN",'Model output'!E65)+2,1)),IF(ISNUMBER(SEARCH("N",'Model output'!E65)),IF(OR(ISNUMBER(SEARCH("a",'Model output'!E65)),ISNUMBER(SEARCH("b",'Model output'!E65))),MID(SUBSTITUTE('Model output'!E65," ",""),SEARCH("N",'Model output'!E65)+1,2),MID(SUBSTITUTE('Model output'!E65," ",""),SEARCH("N",'Model output'!E65)+1,1)),SUBSTITUTE('Model output'!E65," ",""))),"")))</f>
        <v>0</v>
      </c>
      <c r="E66" s="1" t="str">
        <f>IF(OR(ISNUMBER(SEARCH("Not applicable",'Model output'!F65)), ISNUMBER(SEARCH("N/A",'Model output'!F65))),"0",IF(OR(ISNUMBER(SEARCH("0",'Model output'!F65)), ISNUMBER(SEARCH("1",'Model output'!F65)), ISNUMBER(SEARCH("X",'Model output'!F65))), IF(ISNUMBER(SEARCH("pM",'Model output'!F65)),MID(SUBSTITUTE('Model output'!F65," ",""),SEARCH("pM",'Model output'!F65)+2,1),IF(ISNUMBER(SEARCH("M",'Model output'!F65)),MID(SUBSTITUTE('Model output'!F65," ",""),SEARCH("M",'Model output'!F65)+1,1),SUBSTITUTE('Model output'!F65," ",""))),""))</f>
        <v>0</v>
      </c>
      <c r="F66" t="str">
        <f t="shared" si="10"/>
        <v>negative</v>
      </c>
      <c r="G66" t="str">
        <f>IF(OR('Model output'!G65="",AND(ISNUMBER('Model output'!J65),'Model output'!J65&lt;1)),"",IF(OR(ISNUMBER(SEARCH("lateral",'Model output'!G65)),ISNUMBER(SEARCH("cervical",'Model output'!G65)),ISNUMBER(SEARCH("jugular",'Model output'!G65)),ISNUMBER(SEARCH("left neck",'Model output'!G65)),ISNUMBER(SEARCH("left anterior neck",'Model output'!G65)),ISNUMBER(SEARCH("left posterior neck",'Model output'!G65)),ISNUMBER(SEARCH("right neck",'Model output'!G65)),ISNUMBER(SEARCH("right anterior neck",'Model output'!G65)),ISNUMBER(SEARCH("right posterior neck",'Model output'!G65)),AND(ISNUMBER(SEARCH("level",'Model output'!G65)),OR(,ISNUMBER(SEARCH("II",'Model output'!G65)),ISNUMBER(SEARCH("two",'Model output'!G65)),AND(ISNUMBER(SEARCH("2",'Model output'!G65)),NOT(ISNUMBER(SEARCH("1 of 2",'Model output'!G65)))),ISNUMBER(SEARCH("III",'Model output'!G65)),ISNUMBER(SEARCH("three",'Model output'!G65)),ISNUMBER(SEARCH("3",'Model output'!G65)),ISNUMBER(SEARCH("IV",'Model output'!G65)),ISNUMBER(SEARCH("four",'Model output'!G65)),ISNUMBER(SEARCH("4",'Model output'!G65)),ISNUMBER(SEARCH("V ",'Model output'!G65)),ISNUMBER(SEARCH("five",'Model output'!G65)),ISNUMBER(SEARCH("5",'Model output'!G65))))), "lateral", "central"))</f>
        <v/>
      </c>
      <c r="H66" t="str">
        <f>IF('Model output'!H65="","negative",IF(OR(ISNUMBER(SEARCH("lymph node",'Model output'!H65)),ISNUMBER(SEARCH("gland",'Model output'!H65)),ISNUMBER(SEARCH("lobe",'Model output'!H65)),ISNUMBER(SEARCH("isthmus",'Model output'!H65)),ISNUMBER(SEARCH("mediastinum",'Model output'!H65)),ISNUMBER(SEARCH("Not mentioned",'Model output'!H65)), ISNUMBER(SEARCH("Not applicable",'Model output'!H65)), ISNUMBER(SEARCH("paratracheal",'Model output'!H65)),ISNUMBER(SEARCH("fibroadipose tissue",'Model output'!H65)),ISNUMBER(SEARCH("thyroid node",'Model output'!H65)),ISNUMBER(SEARCH("skeletal muscle",'Model output'!H65)),ISNUMBER(SEARCH("Extranodal extension",'Model output'!H65)),ISNUMBER(SEARCH("right",'Model output'!H65)),ISNUMBER(SEARCH("left",'Model output'!H65)),ISNUMBER(SEARCH("Not specified",'Model output'!H65))),"negative","positive"))</f>
        <v>negative</v>
      </c>
      <c r="I66">
        <f>IF(OR('Model output'!I65="",'Model output'!I65="Not answered",'Model output'!I65="Not mentioned"),"",IF(ISNUMBER('Model output'!I65),'Model output'!I65,1))</f>
        <v>3</v>
      </c>
      <c r="J66">
        <f>IF(OR('Model output'!J65="",'Model output'!J65="Not answered",'Model output'!J65="Not mentioned"),"",IF(AND(ISNUMBER('Model output'!J65),'Model output'!J65&lt;=I66),'Model output'!J65,IF(AND(ISNUMBER('Model output'!J65), 'Model output'!J65&gt;=DATE(2024,1,1)), MIN(DAY('Model output'!J65), MONTH('Model output'!J65), YEAR('Model output'!J65)), IF(ISNUMBER(SEARCH("0/",'Model output'!J65)),0,IF(ISNUMBER(SEARCH("/",'Model output'!J65)), VALUE(LEFT('Model output'!J65, SEARCH("/",'Model output'!J65)-1)),1)))))</f>
        <v>0</v>
      </c>
      <c r="K66" t="str" cm="1">
        <f t="array" ref="K66">IF(COUNT(FIND({0,1,2,3,4,5,6,7,8,9},'Model output'!K65))&gt;0,'Model output'!K65,"")</f>
        <v/>
      </c>
      <c r="L66" s="25" t="str">
        <f t="shared" si="14"/>
        <v/>
      </c>
      <c r="M66" t="str" cm="1">
        <f t="array" ref="M66">IF(L66="","",IF(ISNUMBER(SEARCH("cm",L66)),MAX(VALUE(SUBSTITUTE(_xlfn.FILTERXML("&lt;t&gt;&lt;s&gt;"&amp;SUBSTITUTE(L66,",","&lt;/s&gt;&lt;s&gt;")&amp;"&lt;/s&gt;&lt;/t&gt;","//s"),"cm",""))),MAX(VALUE(SUBSTITUTE(_xlfn.FILTERXML("&lt;t&gt;&lt;s&gt;"&amp;SUBSTITUTE(L66,",","&lt;/s&gt;&lt;s&gt;")&amp;"&lt;/s&gt;&lt;/t&gt;","//s"),"mm","")))/10))</f>
        <v/>
      </c>
      <c r="N66" t="str">
        <f>IF('Model output'!L65="","",'Model output'!L65)</f>
        <v>Papillary carcinoma, follicular variant with oncocytic features</v>
      </c>
      <c r="O66" t="str">
        <f>IF('Model output'!M65="","",'Model output'!M65)</f>
        <v>Not mentioned</v>
      </c>
      <c r="P66" t="str">
        <f>IF('Model output'!N65="","",'Model output'!N65)</f>
        <v>3.6 cm</v>
      </c>
      <c r="Q66" t="str">
        <f t="shared" si="13"/>
        <v>3.6cm</v>
      </c>
      <c r="R66" cm="1">
        <f t="array" ref="R66">IF(Q66="","",IF(ISNUMBER(SEARCH("cm",Q66)),MAX(VALUE(SUBSTITUTE(_xlfn.FILTERXML("&lt;t&gt;&lt;s&gt;"&amp;SUBSTITUTE(Q66,",","&lt;/s&gt;&lt;s&gt;")&amp;"&lt;/s&gt;&lt;/t&gt;","//s"),"cm",""))),MAX(VALUE(SUBSTITUTE(_xlfn.FILTERXML("&lt;t&gt;&lt;s&gt;"&amp;SUBSTITUTE(Q66,",","&lt;/s&gt;&lt;s&gt;")&amp;"&lt;/s&gt;&lt;/t&gt;","//s"),"mm","")))/10))</f>
        <v>3.6</v>
      </c>
      <c r="S66" t="str">
        <f>IF(OR('Model output'!P65="",ISNUMBER(SEARCH("Not identified", 'Model output'!P65)),ISNUMBER(SEARCH("Absent",'Model output'!P65)),AND(ISNUMBER(SEARCH("No",'Model output'!P65)),NOT(ISNUMBER(SEARCH("diagnostic",'Model output'!P65)))),ISNUMBER(SEARCH("Negative",'Model output'!P65))),"negative","positive")</f>
        <v>negative</v>
      </c>
      <c r="T66" t="str">
        <f>IF('Model output'!O65="","",'Model output'!O65)</f>
        <v>1 (main) + 1 (separate papillary microcarcinoma)</v>
      </c>
      <c r="U66" t="str">
        <f>IF('Model output'!Q65&lt;&gt;"",'Model output'!Q65,IF('Classification result'!S66="positive",IF(ISNUMBER(SEARCH("single",'Model output'!P65)),1,IF(OR(ISNUMBER(SEARCH("&lt;4",'Model output'!P65)),ISNUMBER(SEARCH("&lt; 4",'Model output'!P65)),ISNUMBER(SEARCH("less than 4",'Model output'!P65))),"&lt;4",IF(OR(ISNUMBER(SEARCH("&gt;4",'Model output'!P65)),ISNUMBER(SEARCH("&gt; 4",'Model output'!P65)),ISNUMBER(SEARCH("4 or more",'Model output'!P65))),"&gt;4",""))), ""))</f>
        <v/>
      </c>
      <c r="V66" t="str">
        <f>IF(S66="negative","",IF(OR(ISNUMBER(SEARCH("Focal",'Model output'!P65)),'Classification result'!U66&lt;4,ISNUMBER(SEARCH("Focal",'Classification result'!U66)),ISNUMBER(SEARCH("&lt;4",'Classification result'!U66)),ISNUMBER(SEARCH("&lt; 4",'Classification result'!U66))),"minimal", IF(OR(ISNUMBER(SEARCH("Extensive",'Model output'!P65)),ISNUMBER(SEARCH("Extensive",'Classification result'!U66)),ISNUMBER(SEARCH("&gt;4",'Classification result'!U66)),ISNUMBER(SEARCH("&gt; 4",'Classification result'!U66)),ISNUMBER(SEARCH("4 or more",'Classification result'!U66))),"extensive","")))</f>
        <v/>
      </c>
      <c r="W66" t="str">
        <f>IF(OR('Model output'!R65="",ISNUMBER(SEARCH("Not identified", 'Model output'!R65)),ISNUMBER(SEARCH("Absent",'Model output'!R65)),ISNUMBER(SEARCH("No",'Model output'!R65)),ISNUMBER(SEARCH("Negative",'Model output'!R65)),ISNUMBER(SEARCH("None seen",'Model output'!R65)),ISNUMBER(SEARCH("Free",'Model output'!R65)),ISNUMBER(SEARCH("Cannot be assessed",'Model output'!R65))),"negative","positive")</f>
        <v>negative</v>
      </c>
      <c r="X66" s="16" t="str">
        <f>IF('Model output'!S65="","",'Model output'!S65)</f>
        <v>Not Identified</v>
      </c>
      <c r="Y66" t="str">
        <f>IF(OR('Model output'!S65="",ISNUMBER(SEARCH("Absent",'Model output'!S65)),ISNUMBER(SEARCH("Not identified",'Model output'!S65)),AND(ISNUMBER(SEARCH("No",'Model output'!S65)),NOT(ISNUMBER(SEARCH("carcinoma",'Model output'!S65)))),ISNUMBER(SEARCH("negative",'Model output'!S65))),"negative",IF(Z66="positive","gETE", "positive"))</f>
        <v>negative</v>
      </c>
      <c r="Z66" t="str">
        <f>IF(OR('Model output'!S65="",ISNUMBER(SEARCH("Absent",'Model output'!S65)),ISNUMBER(SEARCH("Not identified",'Model output'!S65)),ISNUMBER(SEARCH("No",'Model output'!S65)),ISNUMBER(SEARCH("Minimal",'Model output'!S65)),ISNUMBER(SEARCH("negative",'Model output'!S65))),"negative",IF(OR(ISNUMBER(SEARCH("extensive",X66)),ISNUMBER(SEARCH("skeletal muscle",X66)),ISNUMBER(SEARCH("larynx",X66)),ISNUMBER(SEARCH("trachea",X66)),ISNUMBER(SEARCH("esophagus",X66)),ISNUMBER(SEARCH("recurrent laryngeal nerve",X66))),"positive","negative"))</f>
        <v>negative</v>
      </c>
      <c r="AA66" t="str">
        <f>IF('Model output'!T65="","",IF('Model output'!T65="Not mentioned", "No", "Yes"))</f>
        <v>No</v>
      </c>
      <c r="AB66" t="str">
        <f>IF(AA66&lt;&gt;"Yes","",IF(OR('Model output'!U65="",ISNUMBER(SEARCH("Not identified",'Model output'!U65))),"",'Model output'!U65))</f>
        <v/>
      </c>
      <c r="AC66" s="1" t="str">
        <f>IF(OR('Model output'!V65="", 'Model output'!V65="No", AND(ISERROR(SEARCH("Positive",'Model output'!V65)), ISNUMBER(SEARCH("Negative",'Model output'!V65))), AND(ISNUMBER(SEARCH("Uninvolved",'Model output'!V65)),NOT(ISNUMBER(SEARCH("margins involved",'Model output'!V65)))), ISNUMBER(SEARCH("None",'Model output'!V65)), ISNUMBER(SEARCH("Free",'Model output'!V65)), ISNUMBER(SEARCH("1 mm",'Model output'!V65)), ISNUMBER(SEARCH("0.1 CM",'Model output'!V65)), ISNUMBER(SEARCH("less than 0.2 mm",'Model output'!V65)), ISNUMBER(SEARCH("less than 0.5 mm",'Model output'!V65)), ISNUMBER(SEARCH("less than 1.0 mm",'Model output'!V65)), ISNUMBER(SEARCH("noted very close",'Model output'!V65)), ISNUMBER(SEARCH("abut",'Model output'!V65)), ISNUMBER(SEARCH("not mentioned",'Model output'!V65)), ISNUMBER(SEARCH("Cannot be assessed",'Model output'!V65)), ISNUMBER(SEARCH("Not specified",'Model output'!V65)), ISNUMBER(SEARCH("Lymphocyte invasion - present",'Model output'!V65))), "negative", "positive")</f>
        <v>negative</v>
      </c>
      <c r="AE66" s="35" t="str" cm="1">
        <f t="array" aca="1" ref="AE66" ca="1">IF(OR(AC66="positive",Z66="positive",AND(OR(ISNUMBER(SEARCH("Follicular carcinoma",N66)),ISNUMBER(SEARCH("Follicular thyroid carcinoma",N66))),V66="extensive"),AND(AND(ISNUMBER(J66),J66&gt;0),AND(ISNUMBER(M66),M66&gt;3)),OR(H66="positive",AH66=1)),"high",IF(OR(ISNUMBER(SEARCH("lateral",G66,1)),ISNUMBER(SEARCH("positive",Y66,1)),ISNUMBER(SEARCH("tall",O66,1)),ISNUMBER(SEARCH("hobnail",O66,1)),ISNUMBER(SEARCH("cribriform",O66,1)),ISNUMBER(SEARCH("diffuse",O66,1)),ISNUMBER(SEARCH("columnar",O66,1)),ISNUMBER(SEARCH("solid",O66,1)),ISNUMBER(SEARCH("tall",N66,1)),ISNUMBER(SEARCH("hobnail",N66,1)),ISNUMBER(SEARCH("cribriform",N66,1)),ISNUMBER(SEARCH("diffuse",N66,1)),ISNUMBER(SEARCH("columnar",N66,1)),ISNUMBER(SEARCH("solid",N66,1)),AND(ISNUMBER(SEARCH("papillary",N66,1)),S66="positive"),AND(AND(ISNUMBER(J66),J66&gt;=5),M66=""),AND(AND(ISNUMBER(J66),J66&gt;=5),AND(ISNUMBER(M66),M66&gt;=1)),AND(ISNUMBER(SERACH("papillary",N66)),OR(Y66="positive",Z66="positive"), ISNUMBER(SEARCH("BRAF",AB66)))),"intermediate","low"))</f>
        <v>low</v>
      </c>
      <c r="AF66" s="36" t="str">
        <f t="shared" si="3"/>
        <v>2</v>
      </c>
      <c r="AG66" s="36" t="str">
        <f t="shared" si="4"/>
        <v>0</v>
      </c>
      <c r="AH66" s="36" t="str">
        <f t="shared" si="11"/>
        <v>0</v>
      </c>
      <c r="AI66" s="42" t="str">
        <f t="shared" si="12"/>
        <v>I</v>
      </c>
      <c r="AJ66" s="39" t="s">
        <v>807</v>
      </c>
      <c r="AK66" s="41" t="s">
        <v>1122</v>
      </c>
      <c r="AL66" s="41" t="s">
        <v>1120</v>
      </c>
      <c r="AM66" s="41" t="s">
        <v>1123</v>
      </c>
      <c r="AN66" s="41" t="s">
        <v>68</v>
      </c>
      <c r="AO66" s="22">
        <f t="shared" ca="1" si="5"/>
        <v>1</v>
      </c>
      <c r="AP66" s="1">
        <f t="shared" si="6"/>
        <v>1</v>
      </c>
      <c r="AQ66" s="1">
        <f t="shared" si="7"/>
        <v>1</v>
      </c>
      <c r="AR66" s="1">
        <f t="shared" si="8"/>
        <v>1</v>
      </c>
      <c r="AS66" s="14">
        <f t="shared" si="9"/>
        <v>1</v>
      </c>
    </row>
    <row r="67" spans="1:45">
      <c r="A67" t="str">
        <f>'Model output'!A66</f>
        <v>TCGA-DJ-A2PQ</v>
      </c>
      <c r="B67" s="33">
        <v>26</v>
      </c>
      <c r="C67" s="1" t="str">
        <f>IF(OR(ISNUMBER(SEARCH("0",'Model output'!D66)), ISNUMBER(SEARCH("1",'Model output'!D66)), ISNUMBER(SEARCH("1a",'Model output'!D66)), ISNUMBER(SEARCH("1b",'Model output'!D66)), ISNUMBER(SEARCH("2",'Model output'!D66)), ISNUMBER(SEARCH("3",'Model output'!D66)), ISNUMBER(SEARCH("4a",'Model output'!D66)), ISNUMBER(SEARCH("4b",'Model output'!D66))), IF(ISNUMBER(SEARCH("pT",'Model output'!D66)),IF(OR(ISNUMBER(SEARCH("a",'Model output'!D66)),ISNUMBER(SEARCH("b",'Model output'!D66))),MID(SUBSTITUTE('Model output'!D66," ",""),SEARCH("pT",'Model output'!D66)+2,2),MID(SUBSTITUTE('Model output'!D66," ",""),SEARCH("pT",'Model output'!D66)+2,1)),IF(ISNUMBER(SEARCH("T",'Model output'!D66)),IF(OR(ISNUMBER(SEARCH("a",'Model output'!D66)),ISNUMBER(SEARCH("b",'Model output'!D66))),MID(SUBSTITUTE('Model output'!D66," ",""),SEARCH("T",'Model output'!D66)+1,2),MID(SUBSTITUTE('Model output'!D66," ",""),SEARCH("T",'Model output'!D66)+1,1)),SUBSTITUTE('Model output'!D66," ",""))),"")</f>
        <v>3</v>
      </c>
      <c r="D67" s="1" t="str">
        <f>IF(ISNUMBER(SEARCH("lymph node",'Model output'!E66)),"1", IF(AND('Model output'!E66&lt;&gt;"",ISNUMBER('Model output'!E66),'Model output'!E66&gt;0),"1",IF(OR(ISNUMBER(SEARCH("0",'Model output'!E66)), ISNUMBER(SEARCH("1",'Model output'!E66)), ISNUMBER(SEARCH("1a",'Model output'!E66)), ISNUMBER(SEARCH("1b",'Model output'!E66)), ISNUMBER(SEARCH("X",'Model output'!E66))), IF(ISNUMBER(SEARCH("pN",'Model output'!E66)),IF(OR(ISNUMBER(SEARCH("a",'Model output'!E66)),ISNUMBER(SEARCH("b",'Model output'!E66))),MID(SUBSTITUTE('Model output'!E66," ",""),SEARCH("pN",'Model output'!E66)+2,2),MID(SUBSTITUTE('Model output'!E66," ",""),SEARCH("pN",'Model output'!E66)+2,1)),IF(ISNUMBER(SEARCH("N",'Model output'!E66)),IF(OR(ISNUMBER(SEARCH("a",'Model output'!E66)),ISNUMBER(SEARCH("b",'Model output'!E66))),MID(SUBSTITUTE('Model output'!E66," ",""),SEARCH("N",'Model output'!E66)+1,2),MID(SUBSTITUTE('Model output'!E66," ",""),SEARCH("N",'Model output'!E66)+1,1)),SUBSTITUTE('Model output'!E66," ",""))),"")))</f>
        <v>1</v>
      </c>
      <c r="E67" s="1" t="str">
        <f>IF(OR(ISNUMBER(SEARCH("Not applicable",'Model output'!F66)), ISNUMBER(SEARCH("N/A",'Model output'!F66))),"0",IF(OR(ISNUMBER(SEARCH("0",'Model output'!F66)), ISNUMBER(SEARCH("1",'Model output'!F66)), ISNUMBER(SEARCH("X",'Model output'!F66))), IF(ISNUMBER(SEARCH("pM",'Model output'!F66)),MID(SUBSTITUTE('Model output'!F66," ",""),SEARCH("pM",'Model output'!F66)+2,1),IF(ISNUMBER(SEARCH("M",'Model output'!F66)),MID(SUBSTITUTE('Model output'!F66," ",""),SEARCH("M",'Model output'!F66)+1,1),SUBSTITUTE('Model output'!F66," ",""))),""))</f>
        <v/>
      </c>
      <c r="F67" t="str">
        <f t="shared" si="10"/>
        <v>positive</v>
      </c>
      <c r="G67" t="str">
        <f>IF(OR('Model output'!G66="",AND(ISNUMBER('Model output'!J66),'Model output'!J66&lt;1)),"",IF(OR(ISNUMBER(SEARCH("lateral",'Model output'!G66)),ISNUMBER(SEARCH("cervical",'Model output'!G66)),ISNUMBER(SEARCH("jugular",'Model output'!G66)),ISNUMBER(SEARCH("left neck",'Model output'!G66)),ISNUMBER(SEARCH("left anterior neck",'Model output'!G66)),ISNUMBER(SEARCH("left posterior neck",'Model output'!G66)),ISNUMBER(SEARCH("right neck",'Model output'!G66)),ISNUMBER(SEARCH("right anterior neck",'Model output'!G66)),ISNUMBER(SEARCH("right posterior neck",'Model output'!G66)),AND(ISNUMBER(SEARCH("level",'Model output'!G66)),OR(,ISNUMBER(SEARCH("II",'Model output'!G66)),ISNUMBER(SEARCH("two",'Model output'!G66)),AND(ISNUMBER(SEARCH("2",'Model output'!G66)),NOT(ISNUMBER(SEARCH("1 of 2",'Model output'!G66)))),ISNUMBER(SEARCH("III",'Model output'!G66)),ISNUMBER(SEARCH("three",'Model output'!G66)),ISNUMBER(SEARCH("3",'Model output'!G66)),ISNUMBER(SEARCH("IV",'Model output'!G66)),ISNUMBER(SEARCH("four",'Model output'!G66)),ISNUMBER(SEARCH("4",'Model output'!G66)),ISNUMBER(SEARCH("V ",'Model output'!G66)),ISNUMBER(SEARCH("five",'Model output'!G66)),ISNUMBER(SEARCH("5",'Model output'!G66))))), "lateral", "central"))</f>
        <v>central</v>
      </c>
      <c r="H67" t="str">
        <f>IF('Model output'!H66="","negative",IF(OR(ISNUMBER(SEARCH("lymph node",'Model output'!H66)),ISNUMBER(SEARCH("gland",'Model output'!H66)),ISNUMBER(SEARCH("lobe",'Model output'!H66)),ISNUMBER(SEARCH("isthmus",'Model output'!H66)),ISNUMBER(SEARCH("mediastinum",'Model output'!H66)),ISNUMBER(SEARCH("Not mentioned",'Model output'!H66)), ISNUMBER(SEARCH("Not applicable",'Model output'!H66)), ISNUMBER(SEARCH("paratracheal",'Model output'!H66)),ISNUMBER(SEARCH("fibroadipose tissue",'Model output'!H66)),ISNUMBER(SEARCH("thyroid node",'Model output'!H66)),ISNUMBER(SEARCH("skeletal muscle",'Model output'!H66)),ISNUMBER(SEARCH("Extranodal extension",'Model output'!H66)),ISNUMBER(SEARCH("right",'Model output'!H66)),ISNUMBER(SEARCH("left",'Model output'!H66)),ISNUMBER(SEARCH("Not specified",'Model output'!H66))),"negative","positive"))</f>
        <v>negative</v>
      </c>
      <c r="I67">
        <f>IF(OR('Model output'!I66="",'Model output'!I66="Not answered",'Model output'!I66="Not mentioned"),"",IF(ISNUMBER('Model output'!I66),'Model output'!I66,1))</f>
        <v>12</v>
      </c>
      <c r="J67">
        <f>IF(OR('Model output'!J66="",'Model output'!J66="Not answered",'Model output'!J66="Not mentioned"),"",IF(AND(ISNUMBER('Model output'!J66),'Model output'!J66&lt;=I67),'Model output'!J66,IF(AND(ISNUMBER('Model output'!J66), 'Model output'!J66&gt;=DATE(2024,1,1)), MIN(DAY('Model output'!J66), MONTH('Model output'!J66), YEAR('Model output'!J66)), IF(ISNUMBER(SEARCH("0/",'Model output'!J66)),0,IF(ISNUMBER(SEARCH("/",'Model output'!J66)), VALUE(LEFT('Model output'!J66, SEARCH("/",'Model output'!J66)-1)),1)))))</f>
        <v>7</v>
      </c>
      <c r="K67" t="str" cm="1">
        <f t="array" ref="K67">IF(COUNT(FIND({0,1,2,3,4,5,6,7,8,9},'Model output'!K66))&gt;0,'Model output'!K66,"")</f>
        <v>2.4cm</v>
      </c>
      <c r="L67" s="25" t="str">
        <f t="shared" si="14"/>
        <v>2.4cm</v>
      </c>
      <c r="M67" cm="1">
        <f t="array" ref="M67">IF(L67="","",IF(ISNUMBER(SEARCH("cm",L67)),MAX(VALUE(SUBSTITUTE(_xlfn.FILTERXML("&lt;t&gt;&lt;s&gt;"&amp;SUBSTITUTE(L67,",","&lt;/s&gt;&lt;s&gt;")&amp;"&lt;/s&gt;&lt;/t&gt;","//s"),"cm",""))),MAX(VALUE(SUBSTITUTE(_xlfn.FILTERXML("&lt;t&gt;&lt;s&gt;"&amp;SUBSTITUTE(L67,",","&lt;/s&gt;&lt;s&gt;")&amp;"&lt;/s&gt;&lt;/t&gt;","//s"),"mm","")))/10))</f>
        <v>2.4</v>
      </c>
      <c r="N67" t="str">
        <f>IF('Model output'!L66="","",'Model output'!L66)</f>
        <v>Papillary carcinoma</v>
      </c>
      <c r="O67" t="str">
        <f>IF('Model output'!M66="","",'Model output'!M66)</f>
        <v>Classical type</v>
      </c>
      <c r="P67" t="str">
        <f>IF('Model output'!N66="","",'Model output'!N66)</f>
        <v>3.5 cm</v>
      </c>
      <c r="Q67" t="str">
        <f t="shared" si="13"/>
        <v>3.5cm</v>
      </c>
      <c r="R67" cm="1">
        <f t="array" ref="R67">IF(Q67="","",IF(ISNUMBER(SEARCH("cm",Q67)),MAX(VALUE(SUBSTITUTE(_xlfn.FILTERXML("&lt;t&gt;&lt;s&gt;"&amp;SUBSTITUTE(Q67,",","&lt;/s&gt;&lt;s&gt;")&amp;"&lt;/s&gt;&lt;/t&gt;","//s"),"cm",""))),MAX(VALUE(SUBSTITUTE(_xlfn.FILTERXML("&lt;t&gt;&lt;s&gt;"&amp;SUBSTITUTE(Q67,",","&lt;/s&gt;&lt;s&gt;")&amp;"&lt;/s&gt;&lt;/t&gt;","//s"),"mm","")))/10))</f>
        <v>3.5</v>
      </c>
      <c r="S67" t="str">
        <f>IF(OR('Model output'!P66="",ISNUMBER(SEARCH("Not identified", 'Model output'!P66)),ISNUMBER(SEARCH("Absent",'Model output'!P66)),AND(ISNUMBER(SEARCH("No",'Model output'!P66)),NOT(ISNUMBER(SEARCH("diagnostic",'Model output'!P66)))),ISNUMBER(SEARCH("Negative",'Model output'!P66))),"negative","positive")</f>
        <v>negative</v>
      </c>
      <c r="T67">
        <f>IF('Model output'!O66="","",'Model output'!O66)</f>
        <v>1</v>
      </c>
      <c r="U67" t="str">
        <f>IF('Model output'!Q66&lt;&gt;"",'Model output'!Q66,IF('Classification result'!S67="positive",IF(ISNUMBER(SEARCH("single",'Model output'!P66)),1,IF(OR(ISNUMBER(SEARCH("&lt;4",'Model output'!P66)),ISNUMBER(SEARCH("&lt; 4",'Model output'!P66)),ISNUMBER(SEARCH("less than 4",'Model output'!P66))),"&lt;4",IF(OR(ISNUMBER(SEARCH("&gt;4",'Model output'!P66)),ISNUMBER(SEARCH("&gt; 4",'Model output'!P66)),ISNUMBER(SEARCH("4 or more",'Model output'!P66))),"&gt;4",""))), ""))</f>
        <v/>
      </c>
      <c r="V67" t="str">
        <f>IF(S67="negative","",IF(OR(ISNUMBER(SEARCH("Focal",'Model output'!P66)),'Classification result'!U67&lt;4,ISNUMBER(SEARCH("Focal",'Classification result'!U67)),ISNUMBER(SEARCH("&lt;4",'Classification result'!U67)),ISNUMBER(SEARCH("&lt; 4",'Classification result'!U67))),"minimal", IF(OR(ISNUMBER(SEARCH("Extensive",'Model output'!P66)),ISNUMBER(SEARCH("Extensive",'Classification result'!U67)),ISNUMBER(SEARCH("&gt;4",'Classification result'!U67)),ISNUMBER(SEARCH("&gt; 4",'Classification result'!U67)),ISNUMBER(SEARCH("4 or more",'Classification result'!U67))),"extensive","")))</f>
        <v/>
      </c>
      <c r="W67" t="str">
        <f>IF(OR('Model output'!R66="",ISNUMBER(SEARCH("Not identified", 'Model output'!R66)),ISNUMBER(SEARCH("Absent",'Model output'!R66)),ISNUMBER(SEARCH("No",'Model output'!R66)),ISNUMBER(SEARCH("Negative",'Model output'!R66)),ISNUMBER(SEARCH("None seen",'Model output'!R66)),ISNUMBER(SEARCH("Free",'Model output'!R66)),ISNUMBER(SEARCH("Cannot be assessed",'Model output'!R66))),"negative","positive")</f>
        <v>positive</v>
      </c>
      <c r="X67" s="16" t="str">
        <f>IF('Model output'!S66="","",'Model output'!S66)</f>
        <v>Not Identified</v>
      </c>
      <c r="Y67" t="str">
        <f>IF(OR('Model output'!S66="",ISNUMBER(SEARCH("Absent",'Model output'!S66)),ISNUMBER(SEARCH("Not identified",'Model output'!S66)),AND(ISNUMBER(SEARCH("No",'Model output'!S66)),NOT(ISNUMBER(SEARCH("carcinoma",'Model output'!S66)))),ISNUMBER(SEARCH("negative",'Model output'!S66))),"negative",IF(Z67="positive","gETE", "positive"))</f>
        <v>negative</v>
      </c>
      <c r="Z67" t="str">
        <f>IF(OR('Model output'!S66="",ISNUMBER(SEARCH("Absent",'Model output'!S66)),ISNUMBER(SEARCH("Not identified",'Model output'!S66)),ISNUMBER(SEARCH("No",'Model output'!S66)),ISNUMBER(SEARCH("Minimal",'Model output'!S66)),ISNUMBER(SEARCH("negative",'Model output'!S66))),"negative",IF(OR(ISNUMBER(SEARCH("extensive",X67)),ISNUMBER(SEARCH("skeletal muscle",X67)),ISNUMBER(SEARCH("larynx",X67)),ISNUMBER(SEARCH("trachea",X67)),ISNUMBER(SEARCH("esophagus",X67)),ISNUMBER(SEARCH("recurrent laryngeal nerve",X67))),"positive","negative"))</f>
        <v>negative</v>
      </c>
      <c r="AA67" t="str">
        <f>IF('Model output'!T66="","",IF('Model output'!T66="Not mentioned", "No", "Yes"))</f>
        <v/>
      </c>
      <c r="AB67" t="str">
        <f>IF(AA67&lt;&gt;"Yes","",IF(OR('Model output'!U66="",ISNUMBER(SEARCH("Not identified",'Model output'!U66))),"",'Model output'!U66))</f>
        <v/>
      </c>
      <c r="AC67" s="1" t="str">
        <f>IF(OR('Model output'!V66="", 'Model output'!V66="No", AND(ISERROR(SEARCH("Positive",'Model output'!V66)), ISNUMBER(SEARCH("Negative",'Model output'!V66))), AND(ISNUMBER(SEARCH("Uninvolved",'Model output'!V66)),NOT(ISNUMBER(SEARCH("margins involved",'Model output'!V66)))), ISNUMBER(SEARCH("None",'Model output'!V66)), ISNUMBER(SEARCH("Free",'Model output'!V66)), ISNUMBER(SEARCH("1 mm",'Model output'!V66)), ISNUMBER(SEARCH("0.1 CM",'Model output'!V66)), ISNUMBER(SEARCH("less than 0.2 mm",'Model output'!V66)), ISNUMBER(SEARCH("less than 0.5 mm",'Model output'!V66)), ISNUMBER(SEARCH("less than 1.0 mm",'Model output'!V66)), ISNUMBER(SEARCH("noted very close",'Model output'!V66)), ISNUMBER(SEARCH("abut",'Model output'!V66)), ISNUMBER(SEARCH("not mentioned",'Model output'!V66)), ISNUMBER(SEARCH("Cannot be assessed",'Model output'!V66)), ISNUMBER(SEARCH("Not specified",'Model output'!V66)), ISNUMBER(SEARCH("Lymphocyte invasion - present",'Model output'!V66))), "negative", "positive")</f>
        <v>negative</v>
      </c>
      <c r="AE67" s="35" t="str" cm="1">
        <f t="array" aca="1" ref="AE67" ca="1">IF(OR(AC67="positive",Z67="positive",AND(OR(ISNUMBER(SEARCH("Follicular carcinoma",N67)),ISNUMBER(SEARCH("Follicular thyroid carcinoma",N67))),V67="extensive"),AND(AND(ISNUMBER(J67),J67&gt;0),AND(ISNUMBER(M67),M67&gt;3)),OR(H67="positive",AH67=1)),"high",IF(OR(ISNUMBER(SEARCH("lateral",G67,1)),ISNUMBER(SEARCH("positive",Y67,1)),ISNUMBER(SEARCH("tall",O67,1)),ISNUMBER(SEARCH("hobnail",O67,1)),ISNUMBER(SEARCH("cribriform",O67,1)),ISNUMBER(SEARCH("diffuse",O67,1)),ISNUMBER(SEARCH("columnar",O67,1)),ISNUMBER(SEARCH("solid",O67,1)),ISNUMBER(SEARCH("tall",N67,1)),ISNUMBER(SEARCH("hobnail",N67,1)),ISNUMBER(SEARCH("cribriform",N67,1)),ISNUMBER(SEARCH("diffuse",N67,1)),ISNUMBER(SEARCH("columnar",N67,1)),ISNUMBER(SEARCH("solid",N67,1)),AND(ISNUMBER(SEARCH("papillary",N67,1)),S67="positive"),AND(AND(ISNUMBER(J67),J67&gt;=5),M67=""),AND(AND(ISNUMBER(J67),J67&gt;=5),AND(ISNUMBER(M67),M67&gt;=1)),AND(ISNUMBER(SERACH("papillary",N67)),OR(Y67="positive",Z67="positive"), ISNUMBER(SEARCH("BRAF",AB67)))),"intermediate","low"))</f>
        <v>intermediate</v>
      </c>
      <c r="AF67" s="36" t="str">
        <f t="shared" ref="AF67:AF127" si="15">IF(AND(Z67="positive",OR(ISNUMBER(SEARCH("prevertebral",X67,1)),ISNUMBER(SEARCH("fascia",X67,1)),ISNUMBER(SEARCH("carotid artery",X67,1)),ISNUMBER(SEARCH("mediastinal",X67,1)))),"4b",
IF(AND(Z67="positive",OR(ISNUMBER(SEARCH("larynx",X67,1)),ISNUMBER(SEARCH("trachea",X67,1)),ISNUMBER(SEARCH("esophagus",X67,1)),ISNUMBER(SEARCH("recurrent laryngeal nerve",X67,1)),
ISNUMBER(SEARCH("RLN",X67,1)))),"4a",
IF(OR(Z67="positive",ISNUMBER(SEARCH("strap",X67,1)),ISNUMBER(SEARCH("sternothyroid",X67,1)),ISNUMBER(SEARCH("sternohyoid",X67,1)),ISNUMBER(SEARCH("thyrohyoid",X67,1)),ISNUMBER(SEARCH("omohyoid",X67,1))),"3b",
IF(AND(C67&lt;&gt;"", N67=""),C67,
IF(OR(AND(R67&lt;&gt;"",R67&gt;4)),"3a",
IF(AND(R67&lt;&gt;"", R67&lt;=4,R67&gt;2),"2",
IF(AND(R67&lt;&gt;"",R67&lt;=2,R67&gt;1),"1b",
IF(AND(R67&lt;&gt;"",R67&lt;=1),"1a","x"
))))))))</f>
        <v>2</v>
      </c>
      <c r="AG67" s="36" t="str">
        <f t="shared" ref="AG67:AG127" si="16">IF(AND(ISNUMBER(J67),J67&gt;0),
IF(G67="lateral", "1b", "1a"),"0")</f>
        <v>1a</v>
      </c>
      <c r="AH67" s="36" t="str">
        <f t="shared" si="11"/>
        <v>0</v>
      </c>
      <c r="AI67" s="42" t="str">
        <f t="shared" si="12"/>
        <v>I</v>
      </c>
      <c r="AJ67" s="39" t="s">
        <v>809</v>
      </c>
      <c r="AK67" s="41" t="s">
        <v>1122</v>
      </c>
      <c r="AL67" s="41" t="s">
        <v>651</v>
      </c>
      <c r="AM67" s="41" t="s">
        <v>1123</v>
      </c>
      <c r="AN67" s="41" t="s">
        <v>68</v>
      </c>
      <c r="AO67" s="22">
        <f t="shared" ref="AO67:AO130" ca="1" si="17">IF(AE67=AJ67,1,0)</f>
        <v>1</v>
      </c>
      <c r="AP67" s="1">
        <f t="shared" ref="AP67:AP130" si="18">IF(AF67=AK67, 1, IF(AND(AF67="x", AK67="0"), 1, IF(AND(AF67="0", AK67="x"), 1, 0)))</f>
        <v>1</v>
      </c>
      <c r="AQ67" s="1">
        <f t="shared" ref="AQ67:AQ130" si="19">IF(AG67=AL67, 1, IF(AND(AG67="x", AL67="0"), 1, IF(AND(AG67="0", AL67="x"), 1, 0)))</f>
        <v>1</v>
      </c>
      <c r="AR67" s="1">
        <f t="shared" ref="AR67:AR130" si="20">IF(AH67=AM67, 1, IF(AND(AH67="x", AM67="0"), 1, IF(AND(AH67="0", AM67="x"), 1, 0)))</f>
        <v>1</v>
      </c>
      <c r="AS67" s="14">
        <f t="shared" ref="AS67:AS130" si="21">IF(AI67=AN67,1,0)</f>
        <v>1</v>
      </c>
    </row>
    <row r="68" spans="1:45">
      <c r="A68" t="str">
        <f>'Model output'!A67</f>
        <v>TCGA-DJ-A2PR</v>
      </c>
      <c r="B68" s="33">
        <v>27</v>
      </c>
      <c r="C68" s="1" t="str">
        <f>IF(OR(ISNUMBER(SEARCH("0",'Model output'!D67)), ISNUMBER(SEARCH("1",'Model output'!D67)), ISNUMBER(SEARCH("1a",'Model output'!D67)), ISNUMBER(SEARCH("1b",'Model output'!D67)), ISNUMBER(SEARCH("2",'Model output'!D67)), ISNUMBER(SEARCH("3",'Model output'!D67)), ISNUMBER(SEARCH("4a",'Model output'!D67)), ISNUMBER(SEARCH("4b",'Model output'!D67))), IF(ISNUMBER(SEARCH("pT",'Model output'!D67)),IF(OR(ISNUMBER(SEARCH("a",'Model output'!D67)),ISNUMBER(SEARCH("b",'Model output'!D67))),MID(SUBSTITUTE('Model output'!D67," ",""),SEARCH("pT",'Model output'!D67)+2,2),MID(SUBSTITUTE('Model output'!D67," ",""),SEARCH("pT",'Model output'!D67)+2,1)),IF(ISNUMBER(SEARCH("T",'Model output'!D67)),IF(OR(ISNUMBER(SEARCH("a",'Model output'!D67)),ISNUMBER(SEARCH("b",'Model output'!D67))),MID(SUBSTITUTE('Model output'!D67," ",""),SEARCH("T",'Model output'!D67)+1,2),MID(SUBSTITUTE('Model output'!D67," ",""),SEARCH("T",'Model output'!D67)+1,1)),SUBSTITUTE('Model output'!D67," ",""))),"")</f>
        <v>1</v>
      </c>
      <c r="D68" s="1" t="str">
        <f>IF(ISNUMBER(SEARCH("lymph node",'Model output'!E67)),"1", IF(AND('Model output'!E67&lt;&gt;"",ISNUMBER('Model output'!E67),'Model output'!E67&gt;0),"1",IF(OR(ISNUMBER(SEARCH("0",'Model output'!E67)), ISNUMBER(SEARCH("1",'Model output'!E67)), ISNUMBER(SEARCH("1a",'Model output'!E67)), ISNUMBER(SEARCH("1b",'Model output'!E67)), ISNUMBER(SEARCH("X",'Model output'!E67))), IF(ISNUMBER(SEARCH("pN",'Model output'!E67)),IF(OR(ISNUMBER(SEARCH("a",'Model output'!E67)),ISNUMBER(SEARCH("b",'Model output'!E67))),MID(SUBSTITUTE('Model output'!E67," ",""),SEARCH("pN",'Model output'!E67)+2,2),MID(SUBSTITUTE('Model output'!E67," ",""),SEARCH("pN",'Model output'!E67)+2,1)),IF(ISNUMBER(SEARCH("N",'Model output'!E67)),IF(OR(ISNUMBER(SEARCH("a",'Model output'!E67)),ISNUMBER(SEARCH("b",'Model output'!E67))),MID(SUBSTITUTE('Model output'!E67," ",""),SEARCH("N",'Model output'!E67)+1,2),MID(SUBSTITUTE('Model output'!E67," ",""),SEARCH("N",'Model output'!E67)+1,1)),SUBSTITUTE('Model output'!E67," ",""))),"")))</f>
        <v>1</v>
      </c>
      <c r="E68" s="1" t="str">
        <f>IF(OR(ISNUMBER(SEARCH("Not applicable",'Model output'!F67)), ISNUMBER(SEARCH("N/A",'Model output'!F67))),"0",IF(OR(ISNUMBER(SEARCH("0",'Model output'!F67)), ISNUMBER(SEARCH("1",'Model output'!F67)), ISNUMBER(SEARCH("X",'Model output'!F67))), IF(ISNUMBER(SEARCH("pM",'Model output'!F67)),MID(SUBSTITUTE('Model output'!F67," ",""),SEARCH("pM",'Model output'!F67)+2,1),IF(ISNUMBER(SEARCH("M",'Model output'!F67)),MID(SUBSTITUTE('Model output'!F67," ",""),SEARCH("M",'Model output'!F67)+1,1),SUBSTITUTE('Model output'!F67," ",""))),""))</f>
        <v>1</v>
      </c>
      <c r="F68" t="str">
        <f t="shared" ref="F68:F128" si="22">IF(OR(G68&lt;&gt;"",AND(J68&lt;&gt;"",ISNUMBER(J68),J68&gt;0),AND(M68&lt;&gt;"",M68&gt;0)),"positive","negative")</f>
        <v>positive</v>
      </c>
      <c r="G68" t="str">
        <f>IF(OR('Model output'!G67="",AND(ISNUMBER('Model output'!J67),'Model output'!J67&lt;1)),"",IF(OR(ISNUMBER(SEARCH("lateral",'Model output'!G67)),ISNUMBER(SEARCH("cervical",'Model output'!G67)),ISNUMBER(SEARCH("jugular",'Model output'!G67)),ISNUMBER(SEARCH("left neck",'Model output'!G67)),ISNUMBER(SEARCH("left anterior neck",'Model output'!G67)),ISNUMBER(SEARCH("left posterior neck",'Model output'!G67)),ISNUMBER(SEARCH("right neck",'Model output'!G67)),ISNUMBER(SEARCH("right anterior neck",'Model output'!G67)),ISNUMBER(SEARCH("right posterior neck",'Model output'!G67)),AND(ISNUMBER(SEARCH("level",'Model output'!G67)),OR(,ISNUMBER(SEARCH("II",'Model output'!G67)),ISNUMBER(SEARCH("two",'Model output'!G67)),AND(ISNUMBER(SEARCH("2",'Model output'!G67)),NOT(ISNUMBER(SEARCH("1 of 2",'Model output'!G67)))),ISNUMBER(SEARCH("III",'Model output'!G67)),ISNUMBER(SEARCH("three",'Model output'!G67)),ISNUMBER(SEARCH("3",'Model output'!G67)),ISNUMBER(SEARCH("IV",'Model output'!G67)),ISNUMBER(SEARCH("four",'Model output'!G67)),ISNUMBER(SEARCH("4",'Model output'!G67)),ISNUMBER(SEARCH("V ",'Model output'!G67)),ISNUMBER(SEARCH("five",'Model output'!G67)),ISNUMBER(SEARCH("5",'Model output'!G67))))), "lateral", "central"))</f>
        <v>central</v>
      </c>
      <c r="H68" t="str">
        <f>IF('Model output'!H67="","negative",IF(OR(ISNUMBER(SEARCH("lymph node",'Model output'!H67)),ISNUMBER(SEARCH("gland",'Model output'!H67)),ISNUMBER(SEARCH("lobe",'Model output'!H67)),ISNUMBER(SEARCH("isthmus",'Model output'!H67)),ISNUMBER(SEARCH("mediastinum",'Model output'!H67)),ISNUMBER(SEARCH("Not mentioned",'Model output'!H67)), ISNUMBER(SEARCH("Not applicable",'Model output'!H67)), ISNUMBER(SEARCH("paratracheal",'Model output'!H67)),ISNUMBER(SEARCH("fibroadipose tissue",'Model output'!H67)),ISNUMBER(SEARCH("thyroid node",'Model output'!H67)),ISNUMBER(SEARCH("skeletal muscle",'Model output'!H67)),ISNUMBER(SEARCH("Extranodal extension",'Model output'!H67)),ISNUMBER(SEARCH("right",'Model output'!H67)),ISNUMBER(SEARCH("left",'Model output'!H67)),ISNUMBER(SEARCH("Not specified",'Model output'!H67))),"negative","positive"))</f>
        <v>negative</v>
      </c>
      <c r="I68">
        <f>IF(OR('Model output'!I67="",'Model output'!I67="Not answered",'Model output'!I67="Not mentioned"),"",IF(ISNUMBER('Model output'!I67),'Model output'!I67,1))</f>
        <v>12</v>
      </c>
      <c r="J68">
        <f>IF(OR('Model output'!J67="",'Model output'!J67="Not answered",'Model output'!J67="Not mentioned"),"",IF(AND(ISNUMBER('Model output'!J67),'Model output'!J67&lt;=I68),'Model output'!J67,IF(AND(ISNUMBER('Model output'!J67), 'Model output'!J67&gt;=DATE(2024,1,1)), MIN(DAY('Model output'!J67), MONTH('Model output'!J67), YEAR('Model output'!J67)), IF(ISNUMBER(SEARCH("0/",'Model output'!J67)),0,IF(ISNUMBER(SEARCH("/",'Model output'!J67)), VALUE(LEFT('Model output'!J67, SEARCH("/",'Model output'!J67)-1)),1)))))</f>
        <v>6</v>
      </c>
      <c r="K68" t="str" cm="1">
        <f t="array" ref="K68">IF(COUNT(FIND({0,1,2,3,4,5,6,7,8,9},'Model output'!K67))&gt;0,'Model output'!K67,"")</f>
        <v>0.6cm</v>
      </c>
      <c r="L68" s="25" t="str">
        <f t="shared" si="14"/>
        <v>0.6cm</v>
      </c>
      <c r="M68" cm="1">
        <f t="array" ref="M68">IF(L68="","",IF(ISNUMBER(SEARCH("cm",L68)),MAX(VALUE(SUBSTITUTE(_xlfn.FILTERXML("&lt;t&gt;&lt;s&gt;"&amp;SUBSTITUTE(L68,",","&lt;/s&gt;&lt;s&gt;")&amp;"&lt;/s&gt;&lt;/t&gt;","//s"),"cm",""))),MAX(VALUE(SUBSTITUTE(_xlfn.FILTERXML("&lt;t&gt;&lt;s&gt;"&amp;SUBSTITUTE(L68,",","&lt;/s&gt;&lt;s&gt;")&amp;"&lt;/s&gt;&lt;/t&gt;","//s"),"mm","")))/10))</f>
        <v>0.6</v>
      </c>
      <c r="N68" t="str">
        <f>IF('Model output'!L67="","",'Model output'!L67)</f>
        <v>papillary carcinoma, classical type</v>
      </c>
      <c r="O68" t="str">
        <f>IF('Model output'!M67="","",'Model output'!M67)</f>
        <v>not mentioned</v>
      </c>
      <c r="P68" t="str">
        <f>IF('Model output'!N67="","",'Model output'!N67)</f>
        <v>2 cm</v>
      </c>
      <c r="Q68" t="str">
        <f t="shared" si="13"/>
        <v>2cm</v>
      </c>
      <c r="R68" cm="1">
        <f t="array" ref="R68">IF(Q68="","",IF(ISNUMBER(SEARCH("cm",Q68)),MAX(VALUE(SUBSTITUTE(_xlfn.FILTERXML("&lt;t&gt;&lt;s&gt;"&amp;SUBSTITUTE(Q68,",","&lt;/s&gt;&lt;s&gt;")&amp;"&lt;/s&gt;&lt;/t&gt;","//s"),"cm",""))),MAX(VALUE(SUBSTITUTE(_xlfn.FILTERXML("&lt;t&gt;&lt;s&gt;"&amp;SUBSTITUTE(Q68,",","&lt;/s&gt;&lt;s&gt;")&amp;"&lt;/s&gt;&lt;/t&gt;","//s"),"mm","")))/10))</f>
        <v>2</v>
      </c>
      <c r="S68" t="str">
        <f>IF(OR('Model output'!P67="",ISNUMBER(SEARCH("Not identified", 'Model output'!P67)),ISNUMBER(SEARCH("Absent",'Model output'!P67)),AND(ISNUMBER(SEARCH("No",'Model output'!P67)),NOT(ISNUMBER(SEARCH("diagnostic",'Model output'!P67)))),ISNUMBER(SEARCH("Negative",'Model output'!P67))),"negative","positive")</f>
        <v>negative</v>
      </c>
      <c r="T68" t="str">
        <f>IF('Model output'!O67="","",'Model output'!O67)</f>
        <v>1 (right lobe) + 1 (left lobe)</v>
      </c>
      <c r="U68" t="str">
        <f>IF('Model output'!Q67&lt;&gt;"",'Model output'!Q67,IF('Classification result'!S68="positive",IF(ISNUMBER(SEARCH("single",'Model output'!P67)),1,IF(OR(ISNUMBER(SEARCH("&lt;4",'Model output'!P67)),ISNUMBER(SEARCH("&lt; 4",'Model output'!P67)),ISNUMBER(SEARCH("less than 4",'Model output'!P67))),"&lt;4",IF(OR(ISNUMBER(SEARCH("&gt;4",'Model output'!P67)),ISNUMBER(SEARCH("&gt; 4",'Model output'!P67)),ISNUMBER(SEARCH("4 or more",'Model output'!P67))),"&gt;4",""))), ""))</f>
        <v>not mentioned</v>
      </c>
      <c r="V68" t="str">
        <f>IF(S68="negative","",IF(OR(ISNUMBER(SEARCH("Focal",'Model output'!P67)),'Classification result'!U68&lt;4,ISNUMBER(SEARCH("Focal",'Classification result'!U68)),ISNUMBER(SEARCH("&lt;4",'Classification result'!U68)),ISNUMBER(SEARCH("&lt; 4",'Classification result'!U68))),"minimal", IF(OR(ISNUMBER(SEARCH("Extensive",'Model output'!P67)),ISNUMBER(SEARCH("Extensive",'Classification result'!U68)),ISNUMBER(SEARCH("&gt;4",'Classification result'!U68)),ISNUMBER(SEARCH("&gt; 4",'Classification result'!U68)),ISNUMBER(SEARCH("4 or more",'Classification result'!U68))),"extensive","")))</f>
        <v/>
      </c>
      <c r="W68" t="str">
        <f>IF(OR('Model output'!R67="",ISNUMBER(SEARCH("Not identified", 'Model output'!R67)),ISNUMBER(SEARCH("Absent",'Model output'!R67)),ISNUMBER(SEARCH("No",'Model output'!R67)),ISNUMBER(SEARCH("Negative",'Model output'!R67)),ISNUMBER(SEARCH("None seen",'Model output'!R67)),ISNUMBER(SEARCH("Free",'Model output'!R67)),ISNUMBER(SEARCH("Cannot be assessed",'Model output'!R67))),"negative","positive")</f>
        <v>positive</v>
      </c>
      <c r="X68" s="16" t="str">
        <f>IF('Model output'!S67="","",'Model output'!S67)</f>
        <v>lnvades: extrathyroidal adipose tissue, focal</v>
      </c>
      <c r="Y68" t="str">
        <f>IF(OR('Model output'!S67="",ISNUMBER(SEARCH("Absent",'Model output'!S67)),ISNUMBER(SEARCH("Not identified",'Model output'!S67)),AND(ISNUMBER(SEARCH("No",'Model output'!S67)),NOT(ISNUMBER(SEARCH("carcinoma",'Model output'!S67)))),ISNUMBER(SEARCH("negative",'Model output'!S67))),"negative",IF(Z68="positive","gETE", "positive"))</f>
        <v>positive</v>
      </c>
      <c r="Z68" t="str">
        <f>IF(OR('Model output'!S67="",ISNUMBER(SEARCH("Absent",'Model output'!S67)),ISNUMBER(SEARCH("Not identified",'Model output'!S67)),ISNUMBER(SEARCH("No",'Model output'!S67)),ISNUMBER(SEARCH("Minimal",'Model output'!S67)),ISNUMBER(SEARCH("negative",'Model output'!S67))),"negative",IF(OR(ISNUMBER(SEARCH("extensive",X68)),ISNUMBER(SEARCH("skeletal muscle",X68)),ISNUMBER(SEARCH("larynx",X68)),ISNUMBER(SEARCH("trachea",X68)),ISNUMBER(SEARCH("esophagus",X68)),ISNUMBER(SEARCH("recurrent laryngeal nerve",X68))),"positive","negative"))</f>
        <v>negative</v>
      </c>
      <c r="AA68" t="str">
        <f>IF('Model output'!T67="","",IF('Model output'!T67="Not mentioned", "No", "Yes"))</f>
        <v>No</v>
      </c>
      <c r="AB68" t="str">
        <f>IF(AA68&lt;&gt;"Yes","",IF(OR('Model output'!U67="",ISNUMBER(SEARCH("Not identified",'Model output'!U67))),"",'Model output'!U67))</f>
        <v/>
      </c>
      <c r="AC68" s="1" t="str">
        <f>IF(OR('Model output'!V67="", 'Model output'!V67="No", AND(ISERROR(SEARCH("Positive",'Model output'!V67)), ISNUMBER(SEARCH("Negative",'Model output'!V67))), AND(ISNUMBER(SEARCH("Uninvolved",'Model output'!V67)),NOT(ISNUMBER(SEARCH("margins involved",'Model output'!V67)))), ISNUMBER(SEARCH("None",'Model output'!V67)), ISNUMBER(SEARCH("Free",'Model output'!V67)), ISNUMBER(SEARCH("1 mm",'Model output'!V67)), ISNUMBER(SEARCH("0.1 CM",'Model output'!V67)), ISNUMBER(SEARCH("less than 0.2 mm",'Model output'!V67)), ISNUMBER(SEARCH("less than 0.5 mm",'Model output'!V67)), ISNUMBER(SEARCH("less than 1.0 mm",'Model output'!V67)), ISNUMBER(SEARCH("noted very close",'Model output'!V67)), ISNUMBER(SEARCH("abut",'Model output'!V67)), ISNUMBER(SEARCH("not mentioned",'Model output'!V67)), ISNUMBER(SEARCH("Cannot be assessed",'Model output'!V67)), ISNUMBER(SEARCH("Not specified",'Model output'!V67)), ISNUMBER(SEARCH("Lymphocyte invasion - present",'Model output'!V67))), "negative", "positive")</f>
        <v>negative</v>
      </c>
      <c r="AE68" s="35" t="str" cm="1">
        <f t="array" aca="1" ref="AE68" ca="1">IF(OR(AC68="positive",Z68="positive",AND(OR(ISNUMBER(SEARCH("Follicular carcinoma",N68)),ISNUMBER(SEARCH("Follicular thyroid carcinoma",N68))),V68="extensive"),AND(AND(ISNUMBER(J68),J68&gt;0),AND(ISNUMBER(M68),M68&gt;3)),OR(H68="positive",AH68=1)),"high",IF(OR(ISNUMBER(SEARCH("lateral",G68,1)),ISNUMBER(SEARCH("positive",Y68,1)),ISNUMBER(SEARCH("tall",O68,1)),ISNUMBER(SEARCH("hobnail",O68,1)),ISNUMBER(SEARCH("cribriform",O68,1)),ISNUMBER(SEARCH("diffuse",O68,1)),ISNUMBER(SEARCH("columnar",O68,1)),ISNUMBER(SEARCH("solid",O68,1)),ISNUMBER(SEARCH("tall",N68,1)),ISNUMBER(SEARCH("hobnail",N68,1)),ISNUMBER(SEARCH("cribriform",N68,1)),ISNUMBER(SEARCH("diffuse",N68,1)),ISNUMBER(SEARCH("columnar",N68,1)),ISNUMBER(SEARCH("solid",N68,1)),AND(ISNUMBER(SEARCH("papillary",N68,1)),S68="positive"),AND(AND(ISNUMBER(J68),J68&gt;=5),M68=""),AND(AND(ISNUMBER(J68),J68&gt;=5),AND(ISNUMBER(M68),M68&gt;=1)),AND(ISNUMBER(SERACH("papillary",N68)),OR(Y68="positive",Z68="positive"), ISNUMBER(SEARCH("BRAF",AB68)))),"intermediate","low"))</f>
        <v>intermediate</v>
      </c>
      <c r="AF68" s="36" t="str">
        <f t="shared" si="15"/>
        <v>1b</v>
      </c>
      <c r="AG68" s="36" t="str">
        <f t="shared" si="16"/>
        <v>1a</v>
      </c>
      <c r="AH68" s="36" t="str">
        <f t="shared" ref="AH68:AH128" si="23">IF(OR(H68="unknown"),"x",IF(H68="negative","0","1"))</f>
        <v>0</v>
      </c>
      <c r="AI68" s="42" t="str">
        <f t="shared" ref="AI68:AI128" si="24">IF(AND(B68&lt;55,AH68="0"),"I",
IF(AND(B68&lt;55,AH68="1"),"II",
IF(AH68="1","IVB",
IF(AND(AF68="4b",AH68="0"),"IVA",
IF(AND(AF68="4a",AH68="0"),"III",
IF(AND(OR(AF68="3a",AF68="3b",AF68="3"),AH68="0"),"II",
IF(AND(AF68="2",OR(AG68="1",AG68="1a",AG68="1b"),AH68="0"),"II",
IF(AND(OR(AF68="1a",AF68="1b",AF68="1"),OR(AG68="1",AG68="1a",AG68="1b"),AH68="0"),"II","I"
))))))))</f>
        <v>I</v>
      </c>
      <c r="AJ68" s="39" t="s">
        <v>809</v>
      </c>
      <c r="AK68" s="41" t="s">
        <v>1119</v>
      </c>
      <c r="AL68" s="41" t="s">
        <v>651</v>
      </c>
      <c r="AM68" s="41" t="s">
        <v>1123</v>
      </c>
      <c r="AN68" s="41" t="s">
        <v>68</v>
      </c>
      <c r="AO68" s="22">
        <f t="shared" ca="1" si="17"/>
        <v>1</v>
      </c>
      <c r="AP68" s="1">
        <f t="shared" si="18"/>
        <v>1</v>
      </c>
      <c r="AQ68" s="1">
        <f t="shared" si="19"/>
        <v>1</v>
      </c>
      <c r="AR68" s="1">
        <f t="shared" si="20"/>
        <v>1</v>
      </c>
      <c r="AS68" s="14">
        <f t="shared" si="21"/>
        <v>1</v>
      </c>
    </row>
    <row r="69" spans="1:45">
      <c r="A69" t="str">
        <f>'Model output'!A68</f>
        <v>TCGA-DJ-A2PS</v>
      </c>
      <c r="B69" s="33">
        <v>40</v>
      </c>
      <c r="C69" s="1" t="str">
        <f>IF(OR(ISNUMBER(SEARCH("0",'Model output'!D68)), ISNUMBER(SEARCH("1",'Model output'!D68)), ISNUMBER(SEARCH("1a",'Model output'!D68)), ISNUMBER(SEARCH("1b",'Model output'!D68)), ISNUMBER(SEARCH("2",'Model output'!D68)), ISNUMBER(SEARCH("3",'Model output'!D68)), ISNUMBER(SEARCH("4a",'Model output'!D68)), ISNUMBER(SEARCH("4b",'Model output'!D68))), IF(ISNUMBER(SEARCH("pT",'Model output'!D68)),IF(OR(ISNUMBER(SEARCH("a",'Model output'!D68)),ISNUMBER(SEARCH("b",'Model output'!D68))),MID(SUBSTITUTE('Model output'!D68," ",""),SEARCH("pT",'Model output'!D68)+2,2),MID(SUBSTITUTE('Model output'!D68," ",""),SEARCH("pT",'Model output'!D68)+2,1)),IF(ISNUMBER(SEARCH("T",'Model output'!D68)),IF(OR(ISNUMBER(SEARCH("a",'Model output'!D68)),ISNUMBER(SEARCH("b",'Model output'!D68))),MID(SUBSTITUTE('Model output'!D68," ",""),SEARCH("T",'Model output'!D68)+1,2),MID(SUBSTITUTE('Model output'!D68," ",""),SEARCH("T",'Model output'!D68)+1,1)),SUBSTITUTE('Model output'!D68," ",""))),"")</f>
        <v>3</v>
      </c>
      <c r="D69" s="1" t="str">
        <f>IF(ISNUMBER(SEARCH("lymph node",'Model output'!E68)),"1", IF(AND('Model output'!E68&lt;&gt;"",ISNUMBER('Model output'!E68),'Model output'!E68&gt;0),"1",IF(OR(ISNUMBER(SEARCH("0",'Model output'!E68)), ISNUMBER(SEARCH("1",'Model output'!E68)), ISNUMBER(SEARCH("1a",'Model output'!E68)), ISNUMBER(SEARCH("1b",'Model output'!E68)), ISNUMBER(SEARCH("X",'Model output'!E68))), IF(ISNUMBER(SEARCH("pN",'Model output'!E68)),IF(OR(ISNUMBER(SEARCH("a",'Model output'!E68)),ISNUMBER(SEARCH("b",'Model output'!E68))),MID(SUBSTITUTE('Model output'!E68," ",""),SEARCH("pN",'Model output'!E68)+2,2),MID(SUBSTITUTE('Model output'!E68," ",""),SEARCH("pN",'Model output'!E68)+2,1)),IF(ISNUMBER(SEARCH("N",'Model output'!E68)),IF(OR(ISNUMBER(SEARCH("a",'Model output'!E68)),ISNUMBER(SEARCH("b",'Model output'!E68))),MID(SUBSTITUTE('Model output'!E68," ",""),SEARCH("N",'Model output'!E68)+1,2),MID(SUBSTITUTE('Model output'!E68," ",""),SEARCH("N",'Model output'!E68)+1,1)),SUBSTITUTE('Model output'!E68," ",""))),"")))</f>
        <v>1</v>
      </c>
      <c r="E69" s="1" t="str">
        <f>IF(OR(ISNUMBER(SEARCH("Not applicable",'Model output'!F68)), ISNUMBER(SEARCH("N/A",'Model output'!F68))),"0",IF(OR(ISNUMBER(SEARCH("0",'Model output'!F68)), ISNUMBER(SEARCH("1",'Model output'!F68)), ISNUMBER(SEARCH("X",'Model output'!F68))), IF(ISNUMBER(SEARCH("pM",'Model output'!F68)),MID(SUBSTITUTE('Model output'!F68," ",""),SEARCH("pM",'Model output'!F68)+2,1),IF(ISNUMBER(SEARCH("M",'Model output'!F68)),MID(SUBSTITUTE('Model output'!F68," ",""),SEARCH("M",'Model output'!F68)+1,1),SUBSTITUTE('Model output'!F68," ",""))),""))</f>
        <v>X</v>
      </c>
      <c r="F69" t="str">
        <f t="shared" si="22"/>
        <v>positive</v>
      </c>
      <c r="G69" t="str">
        <f>IF(OR('Model output'!G68="",AND(ISNUMBER('Model output'!J68),'Model output'!J68&lt;1)),"",IF(OR(ISNUMBER(SEARCH("lateral",'Model output'!G68)),ISNUMBER(SEARCH("cervical",'Model output'!G68)),ISNUMBER(SEARCH("jugular",'Model output'!G68)),ISNUMBER(SEARCH("left neck",'Model output'!G68)),ISNUMBER(SEARCH("left anterior neck",'Model output'!G68)),ISNUMBER(SEARCH("left posterior neck",'Model output'!G68)),ISNUMBER(SEARCH("right neck",'Model output'!G68)),ISNUMBER(SEARCH("right anterior neck",'Model output'!G68)),ISNUMBER(SEARCH("right posterior neck",'Model output'!G68)),AND(ISNUMBER(SEARCH("level",'Model output'!G68)),OR(,ISNUMBER(SEARCH("II",'Model output'!G68)),ISNUMBER(SEARCH("two",'Model output'!G68)),AND(ISNUMBER(SEARCH("2",'Model output'!G68)),NOT(ISNUMBER(SEARCH("1 of 2",'Model output'!G68)))),ISNUMBER(SEARCH("III",'Model output'!G68)),ISNUMBER(SEARCH("three",'Model output'!G68)),ISNUMBER(SEARCH("3",'Model output'!G68)),ISNUMBER(SEARCH("IV",'Model output'!G68)),ISNUMBER(SEARCH("four",'Model output'!G68)),ISNUMBER(SEARCH("4",'Model output'!G68)),ISNUMBER(SEARCH("V ",'Model output'!G68)),ISNUMBER(SEARCH("five",'Model output'!G68)),ISNUMBER(SEARCH("5",'Model output'!G68))))), "lateral", "central"))</f>
        <v>central</v>
      </c>
      <c r="H69" t="str">
        <f>IF('Model output'!H68="","negative",IF(OR(ISNUMBER(SEARCH("lymph node",'Model output'!H68)),ISNUMBER(SEARCH("gland",'Model output'!H68)),ISNUMBER(SEARCH("lobe",'Model output'!H68)),ISNUMBER(SEARCH("isthmus",'Model output'!H68)),ISNUMBER(SEARCH("mediastinum",'Model output'!H68)),ISNUMBER(SEARCH("Not mentioned",'Model output'!H68)), ISNUMBER(SEARCH("Not applicable",'Model output'!H68)), ISNUMBER(SEARCH("paratracheal",'Model output'!H68)),ISNUMBER(SEARCH("fibroadipose tissue",'Model output'!H68)),ISNUMBER(SEARCH("thyroid node",'Model output'!H68)),ISNUMBER(SEARCH("skeletal muscle",'Model output'!H68)),ISNUMBER(SEARCH("Extranodal extension",'Model output'!H68)),ISNUMBER(SEARCH("right",'Model output'!H68)),ISNUMBER(SEARCH("left",'Model output'!H68)),ISNUMBER(SEARCH("Not specified",'Model output'!H68))),"negative","positive"))</f>
        <v>negative</v>
      </c>
      <c r="I69">
        <f>IF(OR('Model output'!I68="",'Model output'!I68="Not answered",'Model output'!I68="Not mentioned"),"",IF(ISNUMBER('Model output'!I68),'Model output'!I68,1))</f>
        <v>2</v>
      </c>
      <c r="J69">
        <f>IF(OR('Model output'!J68="",'Model output'!J68="Not answered",'Model output'!J68="Not mentioned"),"",IF(AND(ISNUMBER('Model output'!J68),'Model output'!J68&lt;=I69),'Model output'!J68,IF(AND(ISNUMBER('Model output'!J68), 'Model output'!J68&gt;=DATE(2024,1,1)), MIN(DAY('Model output'!J68), MONTH('Model output'!J68), YEAR('Model output'!J68)), IF(ISNUMBER(SEARCH("0/",'Model output'!J68)),0,IF(ISNUMBER(SEARCH("/",'Model output'!J68)), VALUE(LEFT('Model output'!J68, SEARCH("/",'Model output'!J68)-1)),1)))))</f>
        <v>1</v>
      </c>
      <c r="K69" t="str" cm="1">
        <f t="array" ref="K69">IF(COUNT(FIND({0,1,2,3,4,5,6,7,8,9},'Model output'!K68))&gt;0,'Model output'!K68,"")</f>
        <v>0.2cm</v>
      </c>
      <c r="L69" s="25" t="str">
        <f t="shared" si="14"/>
        <v>0.2cm</v>
      </c>
      <c r="M69" cm="1">
        <f t="array" ref="M69">IF(L69="","",IF(ISNUMBER(SEARCH("cm",L69)),MAX(VALUE(SUBSTITUTE(_xlfn.FILTERXML("&lt;t&gt;&lt;s&gt;"&amp;SUBSTITUTE(L69,",","&lt;/s&gt;&lt;s&gt;")&amp;"&lt;/s&gt;&lt;/t&gt;","//s"),"cm",""))),MAX(VALUE(SUBSTITUTE(_xlfn.FILTERXML("&lt;t&gt;&lt;s&gt;"&amp;SUBSTITUTE(L69,",","&lt;/s&gt;&lt;s&gt;")&amp;"&lt;/s&gt;&lt;/t&gt;","//s"),"mm","")))/10))</f>
        <v>0.2</v>
      </c>
      <c r="N69" t="str">
        <f>IF('Model output'!L68="","",'Model output'!L68)</f>
        <v>Multicentric papillary carcinoma</v>
      </c>
      <c r="O69" t="str">
        <f>IF('Model output'!M68="","",'Model output'!M68)</f>
        <v>classical, tall cell, microcarcinoma</v>
      </c>
      <c r="P69" t="str">
        <f>IF('Model output'!N68="","",'Model output'!N68)</f>
        <v>1.1 cm (for classical type), 0.3 cm (tall cell), 0.25 and 0.35 cm (microcarcinoma)</v>
      </c>
      <c r="Q69" t="str">
        <f t="shared" si="13"/>
        <v>1.1cm,0.3cm,0.25,0.35cm</v>
      </c>
      <c r="R69" cm="1">
        <f t="array" ref="R69">IF(Q69="","",IF(ISNUMBER(SEARCH("cm",Q69)),MAX(VALUE(SUBSTITUTE(_xlfn.FILTERXML("&lt;t&gt;&lt;s&gt;"&amp;SUBSTITUTE(Q69,",","&lt;/s&gt;&lt;s&gt;")&amp;"&lt;/s&gt;&lt;/t&gt;","//s"),"cm",""))),MAX(VALUE(SUBSTITUTE(_xlfn.FILTERXML("&lt;t&gt;&lt;s&gt;"&amp;SUBSTITUTE(Q69,",","&lt;/s&gt;&lt;s&gt;")&amp;"&lt;/s&gt;&lt;/t&gt;","//s"),"mm","")))/10))</f>
        <v>1.1000000000000001</v>
      </c>
      <c r="S69" t="str">
        <f>IF(OR('Model output'!P68="",ISNUMBER(SEARCH("Not identified", 'Model output'!P68)),ISNUMBER(SEARCH("Absent",'Model output'!P68)),AND(ISNUMBER(SEARCH("No",'Model output'!P68)),NOT(ISNUMBER(SEARCH("diagnostic",'Model output'!P68)))),ISNUMBER(SEARCH("Negative",'Model output'!P68))),"negative","positive")</f>
        <v>negative</v>
      </c>
      <c r="T69" t="str">
        <f>IF('Model output'!O68="","",'Model output'!O68)</f>
        <v>Multiple</v>
      </c>
      <c r="U69" t="str">
        <f>IF('Model output'!Q68&lt;&gt;"",'Model output'!Q68,IF('Classification result'!S69="positive",IF(ISNUMBER(SEARCH("single",'Model output'!P68)),1,IF(OR(ISNUMBER(SEARCH("&lt;4",'Model output'!P68)),ISNUMBER(SEARCH("&lt; 4",'Model output'!P68)),ISNUMBER(SEARCH("less than 4",'Model output'!P68))),"&lt;4",IF(OR(ISNUMBER(SEARCH("&gt;4",'Model output'!P68)),ISNUMBER(SEARCH("&gt; 4",'Model output'!P68)),ISNUMBER(SEARCH("4 or more",'Model output'!P68))),"&gt;4",""))), ""))</f>
        <v/>
      </c>
      <c r="V69" t="str">
        <f>IF(S69="negative","",IF(OR(ISNUMBER(SEARCH("Focal",'Model output'!P68)),'Classification result'!U69&lt;4,ISNUMBER(SEARCH("Focal",'Classification result'!U69)),ISNUMBER(SEARCH("&lt;4",'Classification result'!U69)),ISNUMBER(SEARCH("&lt; 4",'Classification result'!U69))),"minimal", IF(OR(ISNUMBER(SEARCH("Extensive",'Model output'!P68)),ISNUMBER(SEARCH("Extensive",'Classification result'!U69)),ISNUMBER(SEARCH("&gt;4",'Classification result'!U69)),ISNUMBER(SEARCH("&gt; 4",'Classification result'!U69)),ISNUMBER(SEARCH("4 or more",'Classification result'!U69))),"extensive","")))</f>
        <v/>
      </c>
      <c r="W69" t="str">
        <f>IF(OR('Model output'!R68="",ISNUMBER(SEARCH("Not identified", 'Model output'!R68)),ISNUMBER(SEARCH("Absent",'Model output'!R68)),ISNUMBER(SEARCH("No",'Model output'!R68)),ISNUMBER(SEARCH("Negative",'Model output'!R68)),ISNUMBER(SEARCH("None seen",'Model output'!R68)),ISNUMBER(SEARCH("Free",'Model output'!R68)),ISNUMBER(SEARCH("Cannot be assessed",'Model output'!R68))),"negative","positive")</f>
        <v>positive</v>
      </c>
      <c r="X69" s="16" t="str">
        <f>IF('Model output'!S68="","",'Model output'!S68)</f>
        <v>Very focal extra-thyroid extension Into adipose tissue by the Isthmic microcarcinoma</v>
      </c>
      <c r="Y69" t="str">
        <f>IF(OR('Model output'!S68="",ISNUMBER(SEARCH("Absent",'Model output'!S68)),ISNUMBER(SEARCH("Not identified",'Model output'!S68)),AND(ISNUMBER(SEARCH("No",'Model output'!S68)),NOT(ISNUMBER(SEARCH("carcinoma",'Model output'!S68)))),ISNUMBER(SEARCH("negative",'Model output'!S68))),"negative",IF(Z69="positive","gETE", "positive"))</f>
        <v>positive</v>
      </c>
      <c r="Z69" t="str">
        <f>IF(OR('Model output'!S68="",ISNUMBER(SEARCH("Absent",'Model output'!S68)),ISNUMBER(SEARCH("Not identified",'Model output'!S68)),ISNUMBER(SEARCH("No",'Model output'!S68)),ISNUMBER(SEARCH("Minimal",'Model output'!S68)),ISNUMBER(SEARCH("negative",'Model output'!S68))),"negative",IF(OR(ISNUMBER(SEARCH("extensive",X69)),ISNUMBER(SEARCH("skeletal muscle",X69)),ISNUMBER(SEARCH("larynx",X69)),ISNUMBER(SEARCH("trachea",X69)),ISNUMBER(SEARCH("esophagus",X69)),ISNUMBER(SEARCH("recurrent laryngeal nerve",X69))),"positive","negative"))</f>
        <v>negative</v>
      </c>
      <c r="AA69" t="str">
        <f>IF('Model output'!T68="","",IF('Model output'!T68="Not mentioned", "No", "Yes"))</f>
        <v/>
      </c>
      <c r="AB69" t="str">
        <f>IF(AA69&lt;&gt;"Yes","",IF(OR('Model output'!U68="",ISNUMBER(SEARCH("Not identified",'Model output'!U68))),"",'Model output'!U68))</f>
        <v/>
      </c>
      <c r="AC69" s="1" t="str">
        <f>IF(OR('Model output'!V68="", 'Model output'!V68="No", AND(ISERROR(SEARCH("Positive",'Model output'!V68)), ISNUMBER(SEARCH("Negative",'Model output'!V68))), AND(ISNUMBER(SEARCH("Uninvolved",'Model output'!V68)),NOT(ISNUMBER(SEARCH("margins involved",'Model output'!V68)))), ISNUMBER(SEARCH("None",'Model output'!V68)), ISNUMBER(SEARCH("Free",'Model output'!V68)), ISNUMBER(SEARCH("1 mm",'Model output'!V68)), ISNUMBER(SEARCH("0.1 CM",'Model output'!V68)), ISNUMBER(SEARCH("less than 0.2 mm",'Model output'!V68)), ISNUMBER(SEARCH("less than 0.5 mm",'Model output'!V68)), ISNUMBER(SEARCH("less than 1.0 mm",'Model output'!V68)), ISNUMBER(SEARCH("noted very close",'Model output'!V68)), ISNUMBER(SEARCH("abut",'Model output'!V68)), ISNUMBER(SEARCH("not mentioned",'Model output'!V68)), ISNUMBER(SEARCH("Cannot be assessed",'Model output'!V68)), ISNUMBER(SEARCH("Not specified",'Model output'!V68)), ISNUMBER(SEARCH("Lymphocyte invasion - present",'Model output'!V68))), "negative", "positive")</f>
        <v>negative</v>
      </c>
      <c r="AE69" s="35" t="str" cm="1">
        <f t="array" aca="1" ref="AE69" ca="1">IF(OR(AC69="positive",Z69="positive",AND(OR(ISNUMBER(SEARCH("Follicular carcinoma",N69)),ISNUMBER(SEARCH("Follicular thyroid carcinoma",N69))),V69="extensive"),AND(AND(ISNUMBER(J69),J69&gt;0),AND(ISNUMBER(M69),M69&gt;3)),OR(H69="positive",AH69=1)),"high",IF(OR(ISNUMBER(SEARCH("lateral",G69,1)),ISNUMBER(SEARCH("positive",Y69,1)),ISNUMBER(SEARCH("tall",O69,1)),ISNUMBER(SEARCH("hobnail",O69,1)),ISNUMBER(SEARCH("cribriform",O69,1)),ISNUMBER(SEARCH("diffuse",O69,1)),ISNUMBER(SEARCH("columnar",O69,1)),ISNUMBER(SEARCH("solid",O69,1)),ISNUMBER(SEARCH("tall",N69,1)),ISNUMBER(SEARCH("hobnail",N69,1)),ISNUMBER(SEARCH("cribriform",N69,1)),ISNUMBER(SEARCH("diffuse",N69,1)),ISNUMBER(SEARCH("columnar",N69,1)),ISNUMBER(SEARCH("solid",N69,1)),AND(ISNUMBER(SEARCH("papillary",N69,1)),S69="positive"),AND(AND(ISNUMBER(J69),J69&gt;=5),M69=""),AND(AND(ISNUMBER(J69),J69&gt;=5),AND(ISNUMBER(M69),M69&gt;=1)),AND(ISNUMBER(SERACH("papillary",N69)),OR(Y69="positive",Z69="positive"), ISNUMBER(SEARCH("BRAF",AB69)))),"intermediate","low"))</f>
        <v>intermediate</v>
      </c>
      <c r="AF69" s="36" t="str">
        <f t="shared" si="15"/>
        <v>1b</v>
      </c>
      <c r="AG69" s="36" t="str">
        <f t="shared" si="16"/>
        <v>1a</v>
      </c>
      <c r="AH69" s="36" t="str">
        <f t="shared" si="23"/>
        <v>0</v>
      </c>
      <c r="AI69" s="42" t="str">
        <f t="shared" si="24"/>
        <v>I</v>
      </c>
      <c r="AJ69" s="39" t="s">
        <v>809</v>
      </c>
      <c r="AK69" s="41" t="s">
        <v>1119</v>
      </c>
      <c r="AL69" s="41" t="s">
        <v>651</v>
      </c>
      <c r="AM69" s="41" t="s">
        <v>1123</v>
      </c>
      <c r="AN69" s="41" t="s">
        <v>68</v>
      </c>
      <c r="AO69" s="22">
        <f t="shared" ca="1" si="17"/>
        <v>1</v>
      </c>
      <c r="AP69" s="1">
        <f t="shared" si="18"/>
        <v>1</v>
      </c>
      <c r="AQ69" s="1">
        <f t="shared" si="19"/>
        <v>1</v>
      </c>
      <c r="AR69" s="1">
        <f t="shared" si="20"/>
        <v>1</v>
      </c>
      <c r="AS69" s="14">
        <f t="shared" si="21"/>
        <v>1</v>
      </c>
    </row>
    <row r="70" spans="1:45">
      <c r="A70" t="str">
        <f>'Model output'!A69</f>
        <v>TCGA-DJ-A2PV</v>
      </c>
      <c r="B70" s="33">
        <v>53</v>
      </c>
      <c r="C70" s="1" t="str">
        <f>IF(OR(ISNUMBER(SEARCH("0",'Model output'!D69)), ISNUMBER(SEARCH("1",'Model output'!D69)), ISNUMBER(SEARCH("1a",'Model output'!D69)), ISNUMBER(SEARCH("1b",'Model output'!D69)), ISNUMBER(SEARCH("2",'Model output'!D69)), ISNUMBER(SEARCH("3",'Model output'!D69)), ISNUMBER(SEARCH("4a",'Model output'!D69)), ISNUMBER(SEARCH("4b",'Model output'!D69))), IF(ISNUMBER(SEARCH("pT",'Model output'!D69)),IF(OR(ISNUMBER(SEARCH("a",'Model output'!D69)),ISNUMBER(SEARCH("b",'Model output'!D69))),MID(SUBSTITUTE('Model output'!D69," ",""),SEARCH("pT",'Model output'!D69)+2,2),MID(SUBSTITUTE('Model output'!D69," ",""),SEARCH("pT",'Model output'!D69)+2,1)),IF(ISNUMBER(SEARCH("T",'Model output'!D69)),IF(OR(ISNUMBER(SEARCH("a",'Model output'!D69)),ISNUMBER(SEARCH("b",'Model output'!D69))),MID(SUBSTITUTE('Model output'!D69," ",""),SEARCH("T",'Model output'!D69)+1,2),MID(SUBSTITUTE('Model output'!D69," ",""),SEARCH("T",'Model output'!D69)+1,1)),SUBSTITUTE('Model output'!D69," ",""))),"")</f>
        <v>3</v>
      </c>
      <c r="D70" s="1" t="str">
        <f>IF(ISNUMBER(SEARCH("lymph node",'Model output'!E69)),"1", IF(AND('Model output'!E69&lt;&gt;"",ISNUMBER('Model output'!E69),'Model output'!E69&gt;0),"1",IF(OR(ISNUMBER(SEARCH("0",'Model output'!E69)), ISNUMBER(SEARCH("1",'Model output'!E69)), ISNUMBER(SEARCH("1a",'Model output'!E69)), ISNUMBER(SEARCH("1b",'Model output'!E69)), ISNUMBER(SEARCH("X",'Model output'!E69))), IF(ISNUMBER(SEARCH("pN",'Model output'!E69)),IF(OR(ISNUMBER(SEARCH("a",'Model output'!E69)),ISNUMBER(SEARCH("b",'Model output'!E69))),MID(SUBSTITUTE('Model output'!E69," ",""),SEARCH("pN",'Model output'!E69)+2,2),MID(SUBSTITUTE('Model output'!E69," ",""),SEARCH("pN",'Model output'!E69)+2,1)),IF(ISNUMBER(SEARCH("N",'Model output'!E69)),IF(OR(ISNUMBER(SEARCH("a",'Model output'!E69)),ISNUMBER(SEARCH("b",'Model output'!E69))),MID(SUBSTITUTE('Model output'!E69," ",""),SEARCH("N",'Model output'!E69)+1,2),MID(SUBSTITUTE('Model output'!E69," ",""),SEARCH("N",'Model output'!E69)+1,1)),SUBSTITUTE('Model output'!E69," ",""))),"")))</f>
        <v>0</v>
      </c>
      <c r="E70" s="1" t="str">
        <f>IF(OR(ISNUMBER(SEARCH("Not applicable",'Model output'!F69)), ISNUMBER(SEARCH("N/A",'Model output'!F69))),"0",IF(OR(ISNUMBER(SEARCH("0",'Model output'!F69)), ISNUMBER(SEARCH("1",'Model output'!F69)), ISNUMBER(SEARCH("X",'Model output'!F69))), IF(ISNUMBER(SEARCH("pM",'Model output'!F69)),MID(SUBSTITUTE('Model output'!F69," ",""),SEARCH("pM",'Model output'!F69)+2,1),IF(ISNUMBER(SEARCH("M",'Model output'!F69)),MID(SUBSTITUTE('Model output'!F69," ",""),SEARCH("M",'Model output'!F69)+1,1),SUBSTITUTE('Model output'!F69," ",""))),""))</f>
        <v>0</v>
      </c>
      <c r="F70" t="str">
        <f t="shared" si="22"/>
        <v>positive</v>
      </c>
      <c r="G70" t="str">
        <f>IF(OR('Model output'!G69="",AND(ISNUMBER('Model output'!J69),'Model output'!J69&lt;1)),"",IF(OR(ISNUMBER(SEARCH("lateral",'Model output'!G69)),ISNUMBER(SEARCH("cervical",'Model output'!G69)),ISNUMBER(SEARCH("jugular",'Model output'!G69)),ISNUMBER(SEARCH("left neck",'Model output'!G69)),ISNUMBER(SEARCH("left anterior neck",'Model output'!G69)),ISNUMBER(SEARCH("left posterior neck",'Model output'!G69)),ISNUMBER(SEARCH("right neck",'Model output'!G69)),ISNUMBER(SEARCH("right anterior neck",'Model output'!G69)),ISNUMBER(SEARCH("right posterior neck",'Model output'!G69)),AND(ISNUMBER(SEARCH("level",'Model output'!G69)),OR(,ISNUMBER(SEARCH("II",'Model output'!G69)),ISNUMBER(SEARCH("two",'Model output'!G69)),AND(ISNUMBER(SEARCH("2",'Model output'!G69)),NOT(ISNUMBER(SEARCH("1 of 2",'Model output'!G69)))),ISNUMBER(SEARCH("III",'Model output'!G69)),ISNUMBER(SEARCH("three",'Model output'!G69)),ISNUMBER(SEARCH("3",'Model output'!G69)),ISNUMBER(SEARCH("IV",'Model output'!G69)),ISNUMBER(SEARCH("four",'Model output'!G69)),ISNUMBER(SEARCH("4",'Model output'!G69)),ISNUMBER(SEARCH("V ",'Model output'!G69)),ISNUMBER(SEARCH("five",'Model output'!G69)),ISNUMBER(SEARCH("5",'Model output'!G69))))), "lateral", "central"))</f>
        <v>central</v>
      </c>
      <c r="H70" t="str">
        <f>IF('Model output'!H69="","negative",IF(OR(ISNUMBER(SEARCH("lymph node",'Model output'!H69)),ISNUMBER(SEARCH("gland",'Model output'!H69)),ISNUMBER(SEARCH("lobe",'Model output'!H69)),ISNUMBER(SEARCH("isthmus",'Model output'!H69)),ISNUMBER(SEARCH("mediastinum",'Model output'!H69)),ISNUMBER(SEARCH("Not mentioned",'Model output'!H69)), ISNUMBER(SEARCH("Not applicable",'Model output'!H69)), ISNUMBER(SEARCH("paratracheal",'Model output'!H69)),ISNUMBER(SEARCH("fibroadipose tissue",'Model output'!H69)),ISNUMBER(SEARCH("thyroid node",'Model output'!H69)),ISNUMBER(SEARCH("skeletal muscle",'Model output'!H69)),ISNUMBER(SEARCH("Extranodal extension",'Model output'!H69)),ISNUMBER(SEARCH("right",'Model output'!H69)),ISNUMBER(SEARCH("left",'Model output'!H69)),ISNUMBER(SEARCH("Not specified",'Model output'!H69))),"negative","positive"))</f>
        <v>negative</v>
      </c>
      <c r="I70">
        <f>IF(OR('Model output'!I69="",'Model output'!I69="Not answered",'Model output'!I69="Not mentioned"),"",IF(ISNUMBER('Model output'!I69),'Model output'!I69,1))</f>
        <v>7</v>
      </c>
      <c r="J70">
        <f>IF(OR('Model output'!J69="",'Model output'!J69="Not answered",'Model output'!J69="Not mentioned"),"",IF(AND(ISNUMBER('Model output'!J69),'Model output'!J69&lt;=I70),'Model output'!J69,IF(AND(ISNUMBER('Model output'!J69), 'Model output'!J69&gt;=DATE(2024,1,1)), MIN(DAY('Model output'!J69), MONTH('Model output'!J69), YEAR('Model output'!J69)), IF(ISNUMBER(SEARCH("0/",'Model output'!J69)),0,IF(ISNUMBER(SEARCH("/",'Model output'!J69)), VALUE(LEFT('Model output'!J69, SEARCH("/",'Model output'!J69)-1)),1)))))</f>
        <v>1</v>
      </c>
      <c r="K70" t="str" cm="1">
        <f t="array" ref="K70">IF(COUNT(FIND({0,1,2,3,4,5,6,7,8,9},'Model output'!K69))&gt;0,'Model output'!K69,"")</f>
        <v>0.8 cm</v>
      </c>
      <c r="L70" s="25" t="str">
        <f t="shared" si="14"/>
        <v>0.8cm</v>
      </c>
      <c r="M70" cm="1">
        <f t="array" ref="M70">IF(L70="","",IF(ISNUMBER(SEARCH("cm",L70)),MAX(VALUE(SUBSTITUTE(_xlfn.FILTERXML("&lt;t&gt;&lt;s&gt;"&amp;SUBSTITUTE(L70,",","&lt;/s&gt;&lt;s&gt;")&amp;"&lt;/s&gt;&lt;/t&gt;","//s"),"cm",""))),MAX(VALUE(SUBSTITUTE(_xlfn.FILTERXML("&lt;t&gt;&lt;s&gt;"&amp;SUBSTITUTE(L70,",","&lt;/s&gt;&lt;s&gt;")&amp;"&lt;/s&gt;&lt;/t&gt;","//s"),"mm","")))/10))</f>
        <v>0.8</v>
      </c>
      <c r="N70" t="str">
        <f>IF('Model output'!L69="","",'Model output'!L69)</f>
        <v>Papillary carcinoma, classical type</v>
      </c>
      <c r="O70" t="str">
        <f>IF('Model output'!M69="","",'Model output'!M69)</f>
        <v>Well differentiated</v>
      </c>
      <c r="P70" t="str">
        <f>IF('Model output'!N69="","",'Model output'!N69)</f>
        <v>3.4 cm</v>
      </c>
      <c r="Q70" t="str">
        <f t="shared" si="13"/>
        <v>3.4cm</v>
      </c>
      <c r="R70" cm="1">
        <f t="array" ref="R70">IF(Q70="","",IF(ISNUMBER(SEARCH("cm",Q70)),MAX(VALUE(SUBSTITUTE(_xlfn.FILTERXML("&lt;t&gt;&lt;s&gt;"&amp;SUBSTITUTE(Q70,",","&lt;/s&gt;&lt;s&gt;")&amp;"&lt;/s&gt;&lt;/t&gt;","//s"),"cm",""))),MAX(VALUE(SUBSTITUTE(_xlfn.FILTERXML("&lt;t&gt;&lt;s&gt;"&amp;SUBSTITUTE(Q70,",","&lt;/s&gt;&lt;s&gt;")&amp;"&lt;/s&gt;&lt;/t&gt;","//s"),"mm","")))/10))</f>
        <v>3.4</v>
      </c>
      <c r="S70" t="str">
        <f>IF(OR('Model output'!P69="",ISNUMBER(SEARCH("Not identified", 'Model output'!P69)),ISNUMBER(SEARCH("Absent",'Model output'!P69)),AND(ISNUMBER(SEARCH("No",'Model output'!P69)),NOT(ISNUMBER(SEARCH("diagnostic",'Model output'!P69)))),ISNUMBER(SEARCH("Negative",'Model output'!P69))),"negative","positive")</f>
        <v>negative</v>
      </c>
      <c r="T70">
        <f>IF('Model output'!O69="","",'Model output'!O69)</f>
        <v>1</v>
      </c>
      <c r="U70" t="str">
        <f>IF('Model output'!Q69&lt;&gt;"",'Model output'!Q69,IF('Classification result'!S70="positive",IF(ISNUMBER(SEARCH("single",'Model output'!P69)),1,IF(OR(ISNUMBER(SEARCH("&lt;4",'Model output'!P69)),ISNUMBER(SEARCH("&lt; 4",'Model output'!P69)),ISNUMBER(SEARCH("less than 4",'Model output'!P69))),"&lt;4",IF(OR(ISNUMBER(SEARCH("&gt;4",'Model output'!P69)),ISNUMBER(SEARCH("&gt; 4",'Model output'!P69)),ISNUMBER(SEARCH("4 or more",'Model output'!P69))),"&gt;4",""))), ""))</f>
        <v/>
      </c>
      <c r="V70" t="str">
        <f>IF(S70="negative","",IF(OR(ISNUMBER(SEARCH("Focal",'Model output'!P69)),'Classification result'!U70&lt;4,ISNUMBER(SEARCH("Focal",'Classification result'!U70)),ISNUMBER(SEARCH("&lt;4",'Classification result'!U70)),ISNUMBER(SEARCH("&lt; 4",'Classification result'!U70))),"minimal", IF(OR(ISNUMBER(SEARCH("Extensive",'Model output'!P69)),ISNUMBER(SEARCH("Extensive",'Classification result'!U70)),ISNUMBER(SEARCH("&gt;4",'Classification result'!U70)),ISNUMBER(SEARCH("&gt; 4",'Classification result'!U70)),ISNUMBER(SEARCH("4 or more",'Classification result'!U70))),"extensive","")))</f>
        <v/>
      </c>
      <c r="W70" t="str">
        <f>IF(OR('Model output'!R69="",ISNUMBER(SEARCH("Not identified", 'Model output'!R69)),ISNUMBER(SEARCH("Absent",'Model output'!R69)),ISNUMBER(SEARCH("No",'Model output'!R69)),ISNUMBER(SEARCH("Negative",'Model output'!R69)),ISNUMBER(SEARCH("None seen",'Model output'!R69)),ISNUMBER(SEARCH("Free",'Model output'!R69)),ISNUMBER(SEARCH("Cannot be assessed",'Model output'!R69))),"negative","positive")</f>
        <v>positive</v>
      </c>
      <c r="X70" s="16" t="str">
        <f>IF('Model output'!S69="","",'Model output'!S69)</f>
        <v>Not Identified</v>
      </c>
      <c r="Y70" t="str">
        <f>IF(OR('Model output'!S69="",ISNUMBER(SEARCH("Absent",'Model output'!S69)),ISNUMBER(SEARCH("Not identified",'Model output'!S69)),AND(ISNUMBER(SEARCH("No",'Model output'!S69)),NOT(ISNUMBER(SEARCH("carcinoma",'Model output'!S69)))),ISNUMBER(SEARCH("negative",'Model output'!S69))),"negative",IF(Z70="positive","gETE", "positive"))</f>
        <v>negative</v>
      </c>
      <c r="Z70" t="str">
        <f>IF(OR('Model output'!S69="",ISNUMBER(SEARCH("Absent",'Model output'!S69)),ISNUMBER(SEARCH("Not identified",'Model output'!S69)),ISNUMBER(SEARCH("No",'Model output'!S69)),ISNUMBER(SEARCH("Minimal",'Model output'!S69)),ISNUMBER(SEARCH("negative",'Model output'!S69))),"negative",IF(OR(ISNUMBER(SEARCH("extensive",X70)),ISNUMBER(SEARCH("skeletal muscle",X70)),ISNUMBER(SEARCH("larynx",X70)),ISNUMBER(SEARCH("trachea",X70)),ISNUMBER(SEARCH("esophagus",X70)),ISNUMBER(SEARCH("recurrent laryngeal nerve",X70))),"positive","negative"))</f>
        <v>negative</v>
      </c>
      <c r="AA70" t="str">
        <f>IF('Model output'!T69="","",IF('Model output'!T69="Not mentioned", "No", "Yes"))</f>
        <v/>
      </c>
      <c r="AB70" t="str">
        <f>IF(AA70&lt;&gt;"Yes","",IF(OR('Model output'!U69="",ISNUMBER(SEARCH("Not identified",'Model output'!U69))),"",'Model output'!U69))</f>
        <v/>
      </c>
      <c r="AC70" s="1" t="str">
        <f>IF(OR('Model output'!V69="", 'Model output'!V69="No", AND(ISERROR(SEARCH("Positive",'Model output'!V69)), ISNUMBER(SEARCH("Negative",'Model output'!V69))), AND(ISNUMBER(SEARCH("Uninvolved",'Model output'!V69)),NOT(ISNUMBER(SEARCH("margins involved",'Model output'!V69)))), ISNUMBER(SEARCH("None",'Model output'!V69)), ISNUMBER(SEARCH("Free",'Model output'!V69)), ISNUMBER(SEARCH("1 mm",'Model output'!V69)), ISNUMBER(SEARCH("0.1 CM",'Model output'!V69)), ISNUMBER(SEARCH("less than 0.2 mm",'Model output'!V69)), ISNUMBER(SEARCH("less than 0.5 mm",'Model output'!V69)), ISNUMBER(SEARCH("less than 1.0 mm",'Model output'!V69)), ISNUMBER(SEARCH("noted very close",'Model output'!V69)), ISNUMBER(SEARCH("abut",'Model output'!V69)), ISNUMBER(SEARCH("not mentioned",'Model output'!V69)), ISNUMBER(SEARCH("Cannot be assessed",'Model output'!V69)), ISNUMBER(SEARCH("Not specified",'Model output'!V69)), ISNUMBER(SEARCH("Lymphocyte invasion - present",'Model output'!V69))), "negative", "positive")</f>
        <v>negative</v>
      </c>
      <c r="AE70" s="35" t="str" cm="1">
        <f t="array" aca="1" ref="AE70" ca="1">IF(OR(AC70="positive",Z70="positive",AND(OR(ISNUMBER(SEARCH("Follicular carcinoma",N70)),ISNUMBER(SEARCH("Follicular thyroid carcinoma",N70))),V70="extensive"),AND(AND(ISNUMBER(J70),J70&gt;0),AND(ISNUMBER(M70),M70&gt;3)),OR(H70="positive",AH70=1)),"high",IF(OR(ISNUMBER(SEARCH("lateral",G70,1)),ISNUMBER(SEARCH("positive",Y70,1)),ISNUMBER(SEARCH("tall",O70,1)),ISNUMBER(SEARCH("hobnail",O70,1)),ISNUMBER(SEARCH("cribriform",O70,1)),ISNUMBER(SEARCH("diffuse",O70,1)),ISNUMBER(SEARCH("columnar",O70,1)),ISNUMBER(SEARCH("solid",O70,1)),ISNUMBER(SEARCH("tall",N70,1)),ISNUMBER(SEARCH("hobnail",N70,1)),ISNUMBER(SEARCH("cribriform",N70,1)),ISNUMBER(SEARCH("diffuse",N70,1)),ISNUMBER(SEARCH("columnar",N70,1)),ISNUMBER(SEARCH("solid",N70,1)),AND(ISNUMBER(SEARCH("papillary",N70,1)),S70="positive"),AND(AND(ISNUMBER(J70),J70&gt;=5),M70=""),AND(AND(ISNUMBER(J70),J70&gt;=5),AND(ISNUMBER(M70),M70&gt;=1)),AND(ISNUMBER(SERACH("papillary",N70)),OR(Y70="positive",Z70="positive"), ISNUMBER(SEARCH("BRAF",AB70)))),"intermediate","low"))</f>
        <v>low</v>
      </c>
      <c r="AF70" s="36" t="str">
        <f t="shared" si="15"/>
        <v>2</v>
      </c>
      <c r="AG70" s="36" t="str">
        <f t="shared" si="16"/>
        <v>1a</v>
      </c>
      <c r="AH70" s="36" t="str">
        <f t="shared" si="23"/>
        <v>0</v>
      </c>
      <c r="AI70" s="42" t="str">
        <f t="shared" si="24"/>
        <v>I</v>
      </c>
      <c r="AJ70" s="39" t="s">
        <v>807</v>
      </c>
      <c r="AK70" s="41" t="s">
        <v>1122</v>
      </c>
      <c r="AL70" s="41" t="s">
        <v>1120</v>
      </c>
      <c r="AM70" s="41" t="s">
        <v>1123</v>
      </c>
      <c r="AN70" s="41" t="s">
        <v>68</v>
      </c>
      <c r="AO70" s="22">
        <f t="shared" ca="1" si="17"/>
        <v>1</v>
      </c>
      <c r="AP70" s="1">
        <f t="shared" si="18"/>
        <v>1</v>
      </c>
      <c r="AQ70" s="1">
        <f t="shared" si="19"/>
        <v>0</v>
      </c>
      <c r="AR70" s="1">
        <f t="shared" si="20"/>
        <v>1</v>
      </c>
      <c r="AS70" s="14">
        <f t="shared" si="21"/>
        <v>1</v>
      </c>
    </row>
    <row r="71" spans="1:45">
      <c r="A71" t="str">
        <f>'Model output'!A70</f>
        <v>TCGA-DJ-A2PW</v>
      </c>
      <c r="B71" s="33">
        <v>65</v>
      </c>
      <c r="C71" s="1" t="str">
        <f>IF(OR(ISNUMBER(SEARCH("0",'Model output'!D70)), ISNUMBER(SEARCH("1",'Model output'!D70)), ISNUMBER(SEARCH("1a",'Model output'!D70)), ISNUMBER(SEARCH("1b",'Model output'!D70)), ISNUMBER(SEARCH("2",'Model output'!D70)), ISNUMBER(SEARCH("3",'Model output'!D70)), ISNUMBER(SEARCH("4a",'Model output'!D70)), ISNUMBER(SEARCH("4b",'Model output'!D70))), IF(ISNUMBER(SEARCH("pT",'Model output'!D70)),IF(OR(ISNUMBER(SEARCH("a",'Model output'!D70)),ISNUMBER(SEARCH("b",'Model output'!D70))),MID(SUBSTITUTE('Model output'!D70," ",""),SEARCH("pT",'Model output'!D70)+2,2),MID(SUBSTITUTE('Model output'!D70," ",""),SEARCH("pT",'Model output'!D70)+2,1)),IF(ISNUMBER(SEARCH("T",'Model output'!D70)),IF(OR(ISNUMBER(SEARCH("a",'Model output'!D70)),ISNUMBER(SEARCH("b",'Model output'!D70))),MID(SUBSTITUTE('Model output'!D70," ",""),SEARCH("T",'Model output'!D70)+1,2),MID(SUBSTITUTE('Model output'!D70," ",""),SEARCH("T",'Model output'!D70)+1,1)),SUBSTITUTE('Model output'!D70," ",""))),"")</f>
        <v>2</v>
      </c>
      <c r="D71" s="1" t="str">
        <f>IF(ISNUMBER(SEARCH("lymph node",'Model output'!E70)),"1", IF(AND('Model output'!E70&lt;&gt;"",ISNUMBER('Model output'!E70),'Model output'!E70&gt;0),"1",IF(OR(ISNUMBER(SEARCH("0",'Model output'!E70)), ISNUMBER(SEARCH("1",'Model output'!E70)), ISNUMBER(SEARCH("1a",'Model output'!E70)), ISNUMBER(SEARCH("1b",'Model output'!E70)), ISNUMBER(SEARCH("X",'Model output'!E70))), IF(ISNUMBER(SEARCH("pN",'Model output'!E70)),IF(OR(ISNUMBER(SEARCH("a",'Model output'!E70)),ISNUMBER(SEARCH("b",'Model output'!E70))),MID(SUBSTITUTE('Model output'!E70," ",""),SEARCH("pN",'Model output'!E70)+2,2),MID(SUBSTITUTE('Model output'!E70," ",""),SEARCH("pN",'Model output'!E70)+2,1)),IF(ISNUMBER(SEARCH("N",'Model output'!E70)),IF(OR(ISNUMBER(SEARCH("a",'Model output'!E70)),ISNUMBER(SEARCH("b",'Model output'!E70))),MID(SUBSTITUTE('Model output'!E70," ",""),SEARCH("N",'Model output'!E70)+1,2),MID(SUBSTITUTE('Model output'!E70," ",""),SEARCH("N",'Model output'!E70)+1,1)),SUBSTITUTE('Model output'!E70," ",""))),"")))</f>
        <v>1</v>
      </c>
      <c r="E71" s="1" t="str">
        <f>IF(OR(ISNUMBER(SEARCH("Not applicable",'Model output'!F70)), ISNUMBER(SEARCH("N/A",'Model output'!F70))),"0",IF(OR(ISNUMBER(SEARCH("0",'Model output'!F70)), ISNUMBER(SEARCH("1",'Model output'!F70)), ISNUMBER(SEARCH("X",'Model output'!F70))), IF(ISNUMBER(SEARCH("pM",'Model output'!F70)),MID(SUBSTITUTE('Model output'!F70," ",""),SEARCH("pM",'Model output'!F70)+2,1),IF(ISNUMBER(SEARCH("M",'Model output'!F70)),MID(SUBSTITUTE('Model output'!F70," ",""),SEARCH("M",'Model output'!F70)+1,1),SUBSTITUTE('Model output'!F70," ",""))),""))</f>
        <v>0</v>
      </c>
      <c r="F71" t="str">
        <f t="shared" si="22"/>
        <v>positive</v>
      </c>
      <c r="G71" t="str">
        <f>IF(OR('Model output'!G70="",AND(ISNUMBER('Model output'!J70),'Model output'!J70&lt;1)),"",IF(OR(ISNUMBER(SEARCH("lateral",'Model output'!G70)),ISNUMBER(SEARCH("cervical",'Model output'!G70)),ISNUMBER(SEARCH("jugular",'Model output'!G70)),ISNUMBER(SEARCH("left neck",'Model output'!G70)),ISNUMBER(SEARCH("left anterior neck",'Model output'!G70)),ISNUMBER(SEARCH("left posterior neck",'Model output'!G70)),ISNUMBER(SEARCH("right neck",'Model output'!G70)),ISNUMBER(SEARCH("right anterior neck",'Model output'!G70)),ISNUMBER(SEARCH("right posterior neck",'Model output'!G70)),AND(ISNUMBER(SEARCH("level",'Model output'!G70)),OR(,ISNUMBER(SEARCH("II",'Model output'!G70)),ISNUMBER(SEARCH("two",'Model output'!G70)),AND(ISNUMBER(SEARCH("2",'Model output'!G70)),NOT(ISNUMBER(SEARCH("1 of 2",'Model output'!G70)))),ISNUMBER(SEARCH("III",'Model output'!G70)),ISNUMBER(SEARCH("three",'Model output'!G70)),ISNUMBER(SEARCH("3",'Model output'!G70)),ISNUMBER(SEARCH("IV",'Model output'!G70)),ISNUMBER(SEARCH("four",'Model output'!G70)),ISNUMBER(SEARCH("4",'Model output'!G70)),ISNUMBER(SEARCH("V ",'Model output'!G70)),ISNUMBER(SEARCH("five",'Model output'!G70)),ISNUMBER(SEARCH("5",'Model output'!G70))))), "lateral", "central"))</f>
        <v>central</v>
      </c>
      <c r="H71" t="str">
        <f>IF('Model output'!H70="","negative",IF(OR(ISNUMBER(SEARCH("lymph node",'Model output'!H70)),ISNUMBER(SEARCH("gland",'Model output'!H70)),ISNUMBER(SEARCH("lobe",'Model output'!H70)),ISNUMBER(SEARCH("isthmus",'Model output'!H70)),ISNUMBER(SEARCH("mediastinum",'Model output'!H70)),ISNUMBER(SEARCH("Not mentioned",'Model output'!H70)), ISNUMBER(SEARCH("Not applicable",'Model output'!H70)), ISNUMBER(SEARCH("paratracheal",'Model output'!H70)),ISNUMBER(SEARCH("fibroadipose tissue",'Model output'!H70)),ISNUMBER(SEARCH("thyroid node",'Model output'!H70)),ISNUMBER(SEARCH("skeletal muscle",'Model output'!H70)),ISNUMBER(SEARCH("Extranodal extension",'Model output'!H70)),ISNUMBER(SEARCH("right",'Model output'!H70)),ISNUMBER(SEARCH("left",'Model output'!H70)),ISNUMBER(SEARCH("Not specified",'Model output'!H70))),"negative","positive"))</f>
        <v>negative</v>
      </c>
      <c r="I71">
        <f>IF(OR('Model output'!I70="",'Model output'!I70="Not answered",'Model output'!I70="Not mentioned"),"",IF(ISNUMBER('Model output'!I70),'Model output'!I70,1))</f>
        <v>1</v>
      </c>
      <c r="J71">
        <f>IF(OR('Model output'!J70="",'Model output'!J70="Not answered",'Model output'!J70="Not mentioned"),"",IF(AND(ISNUMBER('Model output'!J70),'Model output'!J70&lt;=I71),'Model output'!J70,IF(AND(ISNUMBER('Model output'!J70), 'Model output'!J70&gt;=DATE(2024,1,1)), MIN(DAY('Model output'!J70), MONTH('Model output'!J70), YEAR('Model output'!J70)), IF(ISNUMBER(SEARCH("0/",'Model output'!J70)),0,IF(ISNUMBER(SEARCH("/",'Model output'!J70)), VALUE(LEFT('Model output'!J70, SEARCH("/",'Model output'!J70)-1)),1)))))</f>
        <v>1</v>
      </c>
      <c r="K71" t="str" cm="1">
        <f t="array" ref="K71">IF(COUNT(FIND({0,1,2,3,4,5,6,7,8,9},'Model output'!K70))&gt;0,'Model output'!K70,"")</f>
        <v/>
      </c>
      <c r="L71" s="25" t="str">
        <f t="shared" si="14"/>
        <v/>
      </c>
      <c r="M71" t="str" cm="1">
        <f t="array" ref="M71">IF(L71="","",IF(ISNUMBER(SEARCH("cm",L71)),MAX(VALUE(SUBSTITUTE(_xlfn.FILTERXML("&lt;t&gt;&lt;s&gt;"&amp;SUBSTITUTE(L71,",","&lt;/s&gt;&lt;s&gt;")&amp;"&lt;/s&gt;&lt;/t&gt;","//s"),"cm",""))),MAX(VALUE(SUBSTITUTE(_xlfn.FILTERXML("&lt;t&gt;&lt;s&gt;"&amp;SUBSTITUTE(L71,",","&lt;/s&gt;&lt;s&gt;")&amp;"&lt;/s&gt;&lt;/t&gt;","//s"),"mm","")))/10))</f>
        <v/>
      </c>
      <c r="N71" t="str">
        <f>IF('Model output'!L70="","",'Model output'!L70)</f>
        <v>Papillary carcinoma, classical type</v>
      </c>
      <c r="O71" t="str">
        <f>IF('Model output'!M70="","",'Model output'!M70)</f>
        <v>tall cell features</v>
      </c>
      <c r="P71" t="str">
        <f>IF('Model output'!N70="","",'Model output'!N70)</f>
        <v>4.6 cm (Right lobe)</v>
      </c>
      <c r="Q71" t="str">
        <f t="shared" si="13"/>
        <v>4.6cm</v>
      </c>
      <c r="R71" cm="1">
        <f t="array" ref="R71">IF(Q71="","",IF(ISNUMBER(SEARCH("cm",Q71)),MAX(VALUE(SUBSTITUTE(_xlfn.FILTERXML("&lt;t&gt;&lt;s&gt;"&amp;SUBSTITUTE(Q71,",","&lt;/s&gt;&lt;s&gt;")&amp;"&lt;/s&gt;&lt;/t&gt;","//s"),"cm",""))),MAX(VALUE(SUBSTITUTE(_xlfn.FILTERXML("&lt;t&gt;&lt;s&gt;"&amp;SUBSTITUTE(Q71,",","&lt;/s&gt;&lt;s&gt;")&amp;"&lt;/s&gt;&lt;/t&gt;","//s"),"mm","")))/10))</f>
        <v>4.5999999999999996</v>
      </c>
      <c r="S71" t="str">
        <f>IF(OR('Model output'!P70="",ISNUMBER(SEARCH("Not identified", 'Model output'!P70)),ISNUMBER(SEARCH("Absent",'Model output'!P70)),AND(ISNUMBER(SEARCH("No",'Model output'!P70)),NOT(ISNUMBER(SEARCH("diagnostic",'Model output'!P70)))),ISNUMBER(SEARCH("Negative",'Model output'!P70))),"negative","positive")</f>
        <v>negative</v>
      </c>
      <c r="T71">
        <f>IF('Model output'!O70="","",'Model output'!O70)</f>
        <v>3</v>
      </c>
      <c r="U71" t="str">
        <f>IF('Model output'!Q70&lt;&gt;"",'Model output'!Q70,IF('Classification result'!S71="positive",IF(ISNUMBER(SEARCH("single",'Model output'!P70)),1,IF(OR(ISNUMBER(SEARCH("&lt;4",'Model output'!P70)),ISNUMBER(SEARCH("&lt; 4",'Model output'!P70)),ISNUMBER(SEARCH("less than 4",'Model output'!P70))),"&lt;4",IF(OR(ISNUMBER(SEARCH("&gt;4",'Model output'!P70)),ISNUMBER(SEARCH("&gt; 4",'Model output'!P70)),ISNUMBER(SEARCH("4 or more",'Model output'!P70))),"&gt;4",""))), ""))</f>
        <v/>
      </c>
      <c r="V71" t="str">
        <f>IF(S71="negative","",IF(OR(ISNUMBER(SEARCH("Focal",'Model output'!P70)),'Classification result'!U71&lt;4,ISNUMBER(SEARCH("Focal",'Classification result'!U71)),ISNUMBER(SEARCH("&lt;4",'Classification result'!U71)),ISNUMBER(SEARCH("&lt; 4",'Classification result'!U71))),"minimal", IF(OR(ISNUMBER(SEARCH("Extensive",'Model output'!P70)),ISNUMBER(SEARCH("Extensive",'Classification result'!U71)),ISNUMBER(SEARCH("&gt;4",'Classification result'!U71)),ISNUMBER(SEARCH("&gt; 4",'Classification result'!U71)),ISNUMBER(SEARCH("4 or more",'Classification result'!U71))),"extensive","")))</f>
        <v/>
      </c>
      <c r="W71" t="str">
        <f>IF(OR('Model output'!R70="",ISNUMBER(SEARCH("Not identified", 'Model output'!R70)),ISNUMBER(SEARCH("Absent",'Model output'!R70)),ISNUMBER(SEARCH("No",'Model output'!R70)),ISNUMBER(SEARCH("Negative",'Model output'!R70)),ISNUMBER(SEARCH("None seen",'Model output'!R70)),ISNUMBER(SEARCH("Free",'Model output'!R70)),ISNUMBER(SEARCH("Cannot be assessed",'Model output'!R70))),"negative","positive")</f>
        <v>positive</v>
      </c>
      <c r="X71" s="16" t="str">
        <f>IF('Model output'!S70="","",'Model output'!S70)</f>
        <v>Not identified</v>
      </c>
      <c r="Y71" t="str">
        <f>IF(OR('Model output'!S70="",ISNUMBER(SEARCH("Absent",'Model output'!S70)),ISNUMBER(SEARCH("Not identified",'Model output'!S70)),AND(ISNUMBER(SEARCH("No",'Model output'!S70)),NOT(ISNUMBER(SEARCH("carcinoma",'Model output'!S70)))),ISNUMBER(SEARCH("negative",'Model output'!S70))),"negative",IF(Z71="positive","gETE", "positive"))</f>
        <v>negative</v>
      </c>
      <c r="Z71" t="str">
        <f>IF(OR('Model output'!S70="",ISNUMBER(SEARCH("Absent",'Model output'!S70)),ISNUMBER(SEARCH("Not identified",'Model output'!S70)),ISNUMBER(SEARCH("No",'Model output'!S70)),ISNUMBER(SEARCH("Minimal",'Model output'!S70)),ISNUMBER(SEARCH("negative",'Model output'!S70))),"negative",IF(OR(ISNUMBER(SEARCH("extensive",X71)),ISNUMBER(SEARCH("skeletal muscle",X71)),ISNUMBER(SEARCH("larynx",X71)),ISNUMBER(SEARCH("trachea",X71)),ISNUMBER(SEARCH("esophagus",X71)),ISNUMBER(SEARCH("recurrent laryngeal nerve",X71))),"positive","negative"))</f>
        <v>negative</v>
      </c>
      <c r="AA71" t="str">
        <f>IF('Model output'!T70="","",IF('Model output'!T70="Not mentioned", "No", "Yes"))</f>
        <v>No</v>
      </c>
      <c r="AB71" t="str">
        <f>IF(AA71&lt;&gt;"Yes","",IF(OR('Model output'!U70="",ISNUMBER(SEARCH("Not identified",'Model output'!U70))),"",'Model output'!U70))</f>
        <v/>
      </c>
      <c r="AC71" s="1" t="str">
        <f>IF(OR('Model output'!V70="", 'Model output'!V70="No", AND(ISERROR(SEARCH("Positive",'Model output'!V70)), ISNUMBER(SEARCH("Negative",'Model output'!V70))), AND(ISNUMBER(SEARCH("Uninvolved",'Model output'!V70)),NOT(ISNUMBER(SEARCH("margins involved",'Model output'!V70)))), ISNUMBER(SEARCH("None",'Model output'!V70)), ISNUMBER(SEARCH("Free",'Model output'!V70)), ISNUMBER(SEARCH("1 mm",'Model output'!V70)), ISNUMBER(SEARCH("0.1 CM",'Model output'!V70)), ISNUMBER(SEARCH("less than 0.2 mm",'Model output'!V70)), ISNUMBER(SEARCH("less than 0.5 mm",'Model output'!V70)), ISNUMBER(SEARCH("less than 1.0 mm",'Model output'!V70)), ISNUMBER(SEARCH("noted very close",'Model output'!V70)), ISNUMBER(SEARCH("abut",'Model output'!V70)), ISNUMBER(SEARCH("not mentioned",'Model output'!V70)), ISNUMBER(SEARCH("Cannot be assessed",'Model output'!V70)), ISNUMBER(SEARCH("Not specified",'Model output'!V70)), ISNUMBER(SEARCH("Lymphocyte invasion - present",'Model output'!V70))), "negative", "positive")</f>
        <v>negative</v>
      </c>
      <c r="AE71" s="35" t="str" cm="1">
        <f t="array" aca="1" ref="AE71" ca="1">IF(OR(AC71="positive",Z71="positive",AND(OR(ISNUMBER(SEARCH("Follicular carcinoma",N71)),ISNUMBER(SEARCH("Follicular thyroid carcinoma",N71))),V71="extensive"),AND(AND(ISNUMBER(J71),J71&gt;0),AND(ISNUMBER(M71),M71&gt;3)),OR(H71="positive",AH71=1)),"high",IF(OR(ISNUMBER(SEARCH("lateral",G71,1)),ISNUMBER(SEARCH("positive",Y71,1)),ISNUMBER(SEARCH("tall",O71,1)),ISNUMBER(SEARCH("hobnail",O71,1)),ISNUMBER(SEARCH("cribriform",O71,1)),ISNUMBER(SEARCH("diffuse",O71,1)),ISNUMBER(SEARCH("columnar",O71,1)),ISNUMBER(SEARCH("solid",O71,1)),ISNUMBER(SEARCH("tall",N71,1)),ISNUMBER(SEARCH("hobnail",N71,1)),ISNUMBER(SEARCH("cribriform",N71,1)),ISNUMBER(SEARCH("diffuse",N71,1)),ISNUMBER(SEARCH("columnar",N71,1)),ISNUMBER(SEARCH("solid",N71,1)),AND(ISNUMBER(SEARCH("papillary",N71,1)),S71="positive"),AND(AND(ISNUMBER(J71),J71&gt;=5),M71=""),AND(AND(ISNUMBER(J71),J71&gt;=5),AND(ISNUMBER(M71),M71&gt;=1)),AND(ISNUMBER(SERACH("papillary",N71)),OR(Y71="positive",Z71="positive"), ISNUMBER(SEARCH("BRAF",AB71)))),"intermediate","low"))</f>
        <v>intermediate</v>
      </c>
      <c r="AF71" s="36" t="str">
        <f t="shared" si="15"/>
        <v>3a</v>
      </c>
      <c r="AG71" s="36" t="str">
        <f t="shared" si="16"/>
        <v>1a</v>
      </c>
      <c r="AH71" s="36" t="str">
        <f t="shared" si="23"/>
        <v>0</v>
      </c>
      <c r="AI71" s="42" t="str">
        <f t="shared" si="24"/>
        <v>II</v>
      </c>
      <c r="AJ71" s="39" t="s">
        <v>807</v>
      </c>
      <c r="AK71" s="41" t="s">
        <v>1124</v>
      </c>
      <c r="AL71" s="41" t="s">
        <v>651</v>
      </c>
      <c r="AM71" s="41" t="s">
        <v>1123</v>
      </c>
      <c r="AN71" s="41" t="s">
        <v>1121</v>
      </c>
      <c r="AO71" s="22">
        <f t="shared" ca="1" si="17"/>
        <v>0</v>
      </c>
      <c r="AP71" s="1">
        <f t="shared" si="18"/>
        <v>1</v>
      </c>
      <c r="AQ71" s="1">
        <f t="shared" si="19"/>
        <v>1</v>
      </c>
      <c r="AR71" s="1">
        <f t="shared" si="20"/>
        <v>1</v>
      </c>
      <c r="AS71" s="14">
        <f t="shared" si="21"/>
        <v>1</v>
      </c>
    </row>
    <row r="72" spans="1:45">
      <c r="A72" t="str">
        <f>'Model output'!A71</f>
        <v>TCGA-DJ-A2PX</v>
      </c>
      <c r="B72" s="33">
        <v>55</v>
      </c>
      <c r="C72" s="1" t="str">
        <f>IF(OR(ISNUMBER(SEARCH("0",'Model output'!D71)), ISNUMBER(SEARCH("1",'Model output'!D71)), ISNUMBER(SEARCH("1a",'Model output'!D71)), ISNUMBER(SEARCH("1b",'Model output'!D71)), ISNUMBER(SEARCH("2",'Model output'!D71)), ISNUMBER(SEARCH("3",'Model output'!D71)), ISNUMBER(SEARCH("4a",'Model output'!D71)), ISNUMBER(SEARCH("4b",'Model output'!D71))), IF(ISNUMBER(SEARCH("pT",'Model output'!D71)),IF(OR(ISNUMBER(SEARCH("a",'Model output'!D71)),ISNUMBER(SEARCH("b",'Model output'!D71))),MID(SUBSTITUTE('Model output'!D71," ",""),SEARCH("pT",'Model output'!D71)+2,2),MID(SUBSTITUTE('Model output'!D71," ",""),SEARCH("pT",'Model output'!D71)+2,1)),IF(ISNUMBER(SEARCH("T",'Model output'!D71)),IF(OR(ISNUMBER(SEARCH("a",'Model output'!D71)),ISNUMBER(SEARCH("b",'Model output'!D71))),MID(SUBSTITUTE('Model output'!D71," ",""),SEARCH("T",'Model output'!D71)+1,2),MID(SUBSTITUTE('Model output'!D71," ",""),SEARCH("T",'Model output'!D71)+1,1)),SUBSTITUTE('Model output'!D71," ",""))),"")</f>
        <v>1</v>
      </c>
      <c r="D72" s="1" t="str">
        <f>IF(ISNUMBER(SEARCH("lymph node",'Model output'!E71)),"1", IF(AND('Model output'!E71&lt;&gt;"",ISNUMBER('Model output'!E71),'Model output'!E71&gt;0),"1",IF(OR(ISNUMBER(SEARCH("0",'Model output'!E71)), ISNUMBER(SEARCH("1",'Model output'!E71)), ISNUMBER(SEARCH("1a",'Model output'!E71)), ISNUMBER(SEARCH("1b",'Model output'!E71)), ISNUMBER(SEARCH("X",'Model output'!E71))), IF(ISNUMBER(SEARCH("pN",'Model output'!E71)),IF(OR(ISNUMBER(SEARCH("a",'Model output'!E71)),ISNUMBER(SEARCH("b",'Model output'!E71))),MID(SUBSTITUTE('Model output'!E71," ",""),SEARCH("pN",'Model output'!E71)+2,2),MID(SUBSTITUTE('Model output'!E71," ",""),SEARCH("pN",'Model output'!E71)+2,1)),IF(ISNUMBER(SEARCH("N",'Model output'!E71)),IF(OR(ISNUMBER(SEARCH("a",'Model output'!E71)),ISNUMBER(SEARCH("b",'Model output'!E71))),MID(SUBSTITUTE('Model output'!E71," ",""),SEARCH("N",'Model output'!E71)+1,2),MID(SUBSTITUTE('Model output'!E71," ",""),SEARCH("N",'Model output'!E71)+1,1)),SUBSTITUTE('Model output'!E71," ",""))),"")))</f>
        <v>0</v>
      </c>
      <c r="E72" s="1" t="str">
        <f>IF(OR(ISNUMBER(SEARCH("Not applicable",'Model output'!F71)), ISNUMBER(SEARCH("N/A",'Model output'!F71))),"0",IF(OR(ISNUMBER(SEARCH("0",'Model output'!F71)), ISNUMBER(SEARCH("1",'Model output'!F71)), ISNUMBER(SEARCH("X",'Model output'!F71))), IF(ISNUMBER(SEARCH("pM",'Model output'!F71)),MID(SUBSTITUTE('Model output'!F71," ",""),SEARCH("pM",'Model output'!F71)+2,1),IF(ISNUMBER(SEARCH("M",'Model output'!F71)),MID(SUBSTITUTE('Model output'!F71," ",""),SEARCH("M",'Model output'!F71)+1,1),SUBSTITUTE('Model output'!F71," ",""))),""))</f>
        <v>0</v>
      </c>
      <c r="F72" t="str">
        <f t="shared" si="22"/>
        <v>negative</v>
      </c>
      <c r="G72" t="str">
        <f>IF(OR('Model output'!G71="",AND(ISNUMBER('Model output'!J71),'Model output'!J71&lt;1)),"",IF(OR(ISNUMBER(SEARCH("lateral",'Model output'!G71)),ISNUMBER(SEARCH("cervical",'Model output'!G71)),ISNUMBER(SEARCH("jugular",'Model output'!G71)),ISNUMBER(SEARCH("left neck",'Model output'!G71)),ISNUMBER(SEARCH("left anterior neck",'Model output'!G71)),ISNUMBER(SEARCH("left posterior neck",'Model output'!G71)),ISNUMBER(SEARCH("right neck",'Model output'!G71)),ISNUMBER(SEARCH("right anterior neck",'Model output'!G71)),ISNUMBER(SEARCH("right posterior neck",'Model output'!G71)),AND(ISNUMBER(SEARCH("level",'Model output'!G71)),OR(,ISNUMBER(SEARCH("II",'Model output'!G71)),ISNUMBER(SEARCH("two",'Model output'!G71)),AND(ISNUMBER(SEARCH("2",'Model output'!G71)),NOT(ISNUMBER(SEARCH("1 of 2",'Model output'!G71)))),ISNUMBER(SEARCH("III",'Model output'!G71)),ISNUMBER(SEARCH("three",'Model output'!G71)),ISNUMBER(SEARCH("3",'Model output'!G71)),ISNUMBER(SEARCH("IV",'Model output'!G71)),ISNUMBER(SEARCH("four",'Model output'!G71)),ISNUMBER(SEARCH("4",'Model output'!G71)),ISNUMBER(SEARCH("V ",'Model output'!G71)),ISNUMBER(SEARCH("five",'Model output'!G71)),ISNUMBER(SEARCH("5",'Model output'!G71))))), "lateral", "central"))</f>
        <v/>
      </c>
      <c r="H72" t="str">
        <f>IF('Model output'!H71="","negative",IF(OR(ISNUMBER(SEARCH("lymph node",'Model output'!H71)),ISNUMBER(SEARCH("gland",'Model output'!H71)),ISNUMBER(SEARCH("lobe",'Model output'!H71)),ISNUMBER(SEARCH("isthmus",'Model output'!H71)),ISNUMBER(SEARCH("mediastinum",'Model output'!H71)),ISNUMBER(SEARCH("Not mentioned",'Model output'!H71)), ISNUMBER(SEARCH("Not applicable",'Model output'!H71)), ISNUMBER(SEARCH("paratracheal",'Model output'!H71)),ISNUMBER(SEARCH("fibroadipose tissue",'Model output'!H71)),ISNUMBER(SEARCH("thyroid node",'Model output'!H71)),ISNUMBER(SEARCH("skeletal muscle",'Model output'!H71)),ISNUMBER(SEARCH("Extranodal extension",'Model output'!H71)),ISNUMBER(SEARCH("right",'Model output'!H71)),ISNUMBER(SEARCH("left",'Model output'!H71)),ISNUMBER(SEARCH("Not specified",'Model output'!H71))),"negative","positive"))</f>
        <v>negative</v>
      </c>
      <c r="I72">
        <f>IF(OR('Model output'!I71="",'Model output'!I71="Not answered",'Model output'!I71="Not mentioned"),"",IF(ISNUMBER('Model output'!I71),'Model output'!I71,1))</f>
        <v>4</v>
      </c>
      <c r="J72">
        <f>IF(OR('Model output'!J71="",'Model output'!J71="Not answered",'Model output'!J71="Not mentioned"),"",IF(AND(ISNUMBER('Model output'!J71),'Model output'!J71&lt;=I72),'Model output'!J71,IF(AND(ISNUMBER('Model output'!J71), 'Model output'!J71&gt;=DATE(2024,1,1)), MIN(DAY('Model output'!J71), MONTH('Model output'!J71), YEAR('Model output'!J71)), IF(ISNUMBER(SEARCH("0/",'Model output'!J71)),0,IF(ISNUMBER(SEARCH("/",'Model output'!J71)), VALUE(LEFT('Model output'!J71, SEARCH("/",'Model output'!J71)-1)),1)))))</f>
        <v>0</v>
      </c>
      <c r="K72" t="str" cm="1">
        <f t="array" ref="K72">IF(COUNT(FIND({0,1,2,3,4,5,6,7,8,9},'Model output'!K71))&gt;0,'Model output'!K71,"")</f>
        <v/>
      </c>
      <c r="L72" s="25" t="str">
        <f t="shared" si="14"/>
        <v/>
      </c>
      <c r="M72" t="str" cm="1">
        <f t="array" ref="M72">IF(L72="","",IF(ISNUMBER(SEARCH("cm",L72)),MAX(VALUE(SUBSTITUTE(_xlfn.FILTERXML("&lt;t&gt;&lt;s&gt;"&amp;SUBSTITUTE(L72,",","&lt;/s&gt;&lt;s&gt;")&amp;"&lt;/s&gt;&lt;/t&gt;","//s"),"cm",""))),MAX(VALUE(SUBSTITUTE(_xlfn.FILTERXML("&lt;t&gt;&lt;s&gt;"&amp;SUBSTITUTE(L72,",","&lt;/s&gt;&lt;s&gt;")&amp;"&lt;/s&gt;&lt;/t&gt;","//s"),"mm","")))/10))</f>
        <v/>
      </c>
      <c r="N72" t="str">
        <f>IF('Model output'!L71="","",'Model output'!L71)</f>
        <v>Papillary carcinoma, follicular variant</v>
      </c>
      <c r="O72" t="str">
        <f>IF('Model output'!M71="","",'Model output'!M71)</f>
        <v>Well differentiated</v>
      </c>
      <c r="P72" t="str">
        <f>IF('Model output'!N71="","",'Model output'!N71)</f>
        <v>1.2 cm</v>
      </c>
      <c r="Q72" t="str">
        <f t="shared" si="13"/>
        <v>1.2cm</v>
      </c>
      <c r="R72" cm="1">
        <f t="array" ref="R72">IF(Q72="","",IF(ISNUMBER(SEARCH("cm",Q72)),MAX(VALUE(SUBSTITUTE(_xlfn.FILTERXML("&lt;t&gt;&lt;s&gt;"&amp;SUBSTITUTE(Q72,",","&lt;/s&gt;&lt;s&gt;")&amp;"&lt;/s&gt;&lt;/t&gt;","//s"),"cm",""))),MAX(VALUE(SUBSTITUTE(_xlfn.FILTERXML("&lt;t&gt;&lt;s&gt;"&amp;SUBSTITUTE(Q72,",","&lt;/s&gt;&lt;s&gt;")&amp;"&lt;/s&gt;&lt;/t&gt;","//s"),"mm","")))/10))</f>
        <v>1.2</v>
      </c>
      <c r="S72" t="str">
        <f>IF(OR('Model output'!P71="",ISNUMBER(SEARCH("Not identified", 'Model output'!P71)),ISNUMBER(SEARCH("Absent",'Model output'!P71)),AND(ISNUMBER(SEARCH("No",'Model output'!P71)),NOT(ISNUMBER(SEARCH("diagnostic",'Model output'!P71)))),ISNUMBER(SEARCH("Negative",'Model output'!P71))),"negative","positive")</f>
        <v>negative</v>
      </c>
      <c r="T72">
        <f>IF('Model output'!O71="","",'Model output'!O71)</f>
        <v>1</v>
      </c>
      <c r="U72" t="str">
        <f>IF('Model output'!Q71&lt;&gt;"",'Model output'!Q71,IF('Classification result'!S72="positive",IF(ISNUMBER(SEARCH("single",'Model output'!P71)),1,IF(OR(ISNUMBER(SEARCH("&lt;4",'Model output'!P71)),ISNUMBER(SEARCH("&lt; 4",'Model output'!P71)),ISNUMBER(SEARCH("less than 4",'Model output'!P71))),"&lt;4",IF(OR(ISNUMBER(SEARCH("&gt;4",'Model output'!P71)),ISNUMBER(SEARCH("&gt; 4",'Model output'!P71)),ISNUMBER(SEARCH("4 or more",'Model output'!P71))),"&gt;4",""))), ""))</f>
        <v/>
      </c>
      <c r="V72" t="str">
        <f>IF(S72="negative","",IF(OR(ISNUMBER(SEARCH("Focal",'Model output'!P71)),'Classification result'!U72&lt;4,ISNUMBER(SEARCH("Focal",'Classification result'!U72)),ISNUMBER(SEARCH("&lt;4",'Classification result'!U72)),ISNUMBER(SEARCH("&lt; 4",'Classification result'!U72))),"minimal", IF(OR(ISNUMBER(SEARCH("Extensive",'Model output'!P71)),ISNUMBER(SEARCH("Extensive",'Classification result'!U72)),ISNUMBER(SEARCH("&gt;4",'Classification result'!U72)),ISNUMBER(SEARCH("&gt; 4",'Classification result'!U72)),ISNUMBER(SEARCH("4 or more",'Classification result'!U72))),"extensive","")))</f>
        <v/>
      </c>
      <c r="W72" t="str">
        <f>IF(OR('Model output'!R71="",ISNUMBER(SEARCH("Not identified", 'Model output'!R71)),ISNUMBER(SEARCH("Absent",'Model output'!R71)),ISNUMBER(SEARCH("No",'Model output'!R71)),ISNUMBER(SEARCH("Negative",'Model output'!R71)),ISNUMBER(SEARCH("None seen",'Model output'!R71)),ISNUMBER(SEARCH("Free",'Model output'!R71)),ISNUMBER(SEARCH("Cannot be assessed",'Model output'!R71))),"negative","positive")</f>
        <v>positive</v>
      </c>
      <c r="X72" s="16" t="str">
        <f>IF('Model output'!S71="","",'Model output'!S71)</f>
        <v>Not Identified</v>
      </c>
      <c r="Y72" t="str">
        <f>IF(OR('Model output'!S71="",ISNUMBER(SEARCH("Absent",'Model output'!S71)),ISNUMBER(SEARCH("Not identified",'Model output'!S71)),AND(ISNUMBER(SEARCH("No",'Model output'!S71)),NOT(ISNUMBER(SEARCH("carcinoma",'Model output'!S71)))),ISNUMBER(SEARCH("negative",'Model output'!S71))),"negative",IF(Z72="positive","gETE", "positive"))</f>
        <v>negative</v>
      </c>
      <c r="Z72" t="str">
        <f>IF(OR('Model output'!S71="",ISNUMBER(SEARCH("Absent",'Model output'!S71)),ISNUMBER(SEARCH("Not identified",'Model output'!S71)),ISNUMBER(SEARCH("No",'Model output'!S71)),ISNUMBER(SEARCH("Minimal",'Model output'!S71)),ISNUMBER(SEARCH("negative",'Model output'!S71))),"negative",IF(OR(ISNUMBER(SEARCH("extensive",X72)),ISNUMBER(SEARCH("skeletal muscle",X72)),ISNUMBER(SEARCH("larynx",X72)),ISNUMBER(SEARCH("trachea",X72)),ISNUMBER(SEARCH("esophagus",X72)),ISNUMBER(SEARCH("recurrent laryngeal nerve",X72))),"positive","negative"))</f>
        <v>negative</v>
      </c>
      <c r="AA72" t="str">
        <f>IF('Model output'!T71="","",IF('Model output'!T71="Not mentioned", "No", "Yes"))</f>
        <v/>
      </c>
      <c r="AB72" t="str">
        <f>IF(AA72&lt;&gt;"Yes","",IF(OR('Model output'!U71="",ISNUMBER(SEARCH("Not identified",'Model output'!U71))),"",'Model output'!U71))</f>
        <v/>
      </c>
      <c r="AC72" s="1" t="str">
        <f>IF(OR('Model output'!V71="", 'Model output'!V71="No", AND(ISERROR(SEARCH("Positive",'Model output'!V71)), ISNUMBER(SEARCH("Negative",'Model output'!V71))), AND(ISNUMBER(SEARCH("Uninvolved",'Model output'!V71)),NOT(ISNUMBER(SEARCH("margins involved",'Model output'!V71)))), ISNUMBER(SEARCH("None",'Model output'!V71)), ISNUMBER(SEARCH("Free",'Model output'!V71)), ISNUMBER(SEARCH("1 mm",'Model output'!V71)), ISNUMBER(SEARCH("0.1 CM",'Model output'!V71)), ISNUMBER(SEARCH("less than 0.2 mm",'Model output'!V71)), ISNUMBER(SEARCH("less than 0.5 mm",'Model output'!V71)), ISNUMBER(SEARCH("less than 1.0 mm",'Model output'!V71)), ISNUMBER(SEARCH("noted very close",'Model output'!V71)), ISNUMBER(SEARCH("abut",'Model output'!V71)), ISNUMBER(SEARCH("not mentioned",'Model output'!V71)), ISNUMBER(SEARCH("Cannot be assessed",'Model output'!V71)), ISNUMBER(SEARCH("Not specified",'Model output'!V71)), ISNUMBER(SEARCH("Lymphocyte invasion - present",'Model output'!V71))), "negative", "positive")</f>
        <v>negative</v>
      </c>
      <c r="AE72" s="35" t="str" cm="1">
        <f t="array" aca="1" ref="AE72" ca="1">IF(OR(AC72="positive",Z72="positive",AND(OR(ISNUMBER(SEARCH("Follicular carcinoma",N72)),ISNUMBER(SEARCH("Follicular thyroid carcinoma",N72))),V72="extensive"),AND(AND(ISNUMBER(J72),J72&gt;0),AND(ISNUMBER(M72),M72&gt;3)),OR(H72="positive",AH72=1)),"high",IF(OR(ISNUMBER(SEARCH("lateral",G72,1)),ISNUMBER(SEARCH("positive",Y72,1)),ISNUMBER(SEARCH("tall",O72,1)),ISNUMBER(SEARCH("hobnail",O72,1)),ISNUMBER(SEARCH("cribriform",O72,1)),ISNUMBER(SEARCH("diffuse",O72,1)),ISNUMBER(SEARCH("columnar",O72,1)),ISNUMBER(SEARCH("solid",O72,1)),ISNUMBER(SEARCH("tall",N72,1)),ISNUMBER(SEARCH("hobnail",N72,1)),ISNUMBER(SEARCH("cribriform",N72,1)),ISNUMBER(SEARCH("diffuse",N72,1)),ISNUMBER(SEARCH("columnar",N72,1)),ISNUMBER(SEARCH("solid",N72,1)),AND(ISNUMBER(SEARCH("papillary",N72,1)),S72="positive"),AND(AND(ISNUMBER(J72),J72&gt;=5),M72=""),AND(AND(ISNUMBER(J72),J72&gt;=5),AND(ISNUMBER(M72),M72&gt;=1)),AND(ISNUMBER(SERACH("papillary",N72)),OR(Y72="positive",Z72="positive"), ISNUMBER(SEARCH("BRAF",AB72)))),"intermediate","low"))</f>
        <v>low</v>
      </c>
      <c r="AF72" s="36" t="str">
        <f t="shared" si="15"/>
        <v>1b</v>
      </c>
      <c r="AG72" s="36" t="str">
        <f t="shared" si="16"/>
        <v>0</v>
      </c>
      <c r="AH72" s="36" t="str">
        <f t="shared" si="23"/>
        <v>0</v>
      </c>
      <c r="AI72" s="42" t="str">
        <f t="shared" si="24"/>
        <v>I</v>
      </c>
      <c r="AJ72" s="39" t="s">
        <v>807</v>
      </c>
      <c r="AK72" s="41" t="s">
        <v>1119</v>
      </c>
      <c r="AL72" s="41" t="s">
        <v>1120</v>
      </c>
      <c r="AM72" s="41" t="s">
        <v>1123</v>
      </c>
      <c r="AN72" s="41" t="s">
        <v>68</v>
      </c>
      <c r="AO72" s="22">
        <f t="shared" ca="1" si="17"/>
        <v>1</v>
      </c>
      <c r="AP72" s="1">
        <f t="shared" si="18"/>
        <v>1</v>
      </c>
      <c r="AQ72" s="1">
        <f t="shared" si="19"/>
        <v>1</v>
      </c>
      <c r="AR72" s="1">
        <f t="shared" si="20"/>
        <v>1</v>
      </c>
      <c r="AS72" s="14">
        <f t="shared" si="21"/>
        <v>1</v>
      </c>
    </row>
    <row r="73" spans="1:45">
      <c r="A73" t="str">
        <f>'Model output'!A72</f>
        <v>TCGA-DJ-A2PY</v>
      </c>
      <c r="B73" s="33">
        <v>46</v>
      </c>
      <c r="C73" s="1" t="str">
        <f>IF(OR(ISNUMBER(SEARCH("0",'Model output'!D72)), ISNUMBER(SEARCH("1",'Model output'!D72)), ISNUMBER(SEARCH("1a",'Model output'!D72)), ISNUMBER(SEARCH("1b",'Model output'!D72)), ISNUMBER(SEARCH("2",'Model output'!D72)), ISNUMBER(SEARCH("3",'Model output'!D72)), ISNUMBER(SEARCH("4a",'Model output'!D72)), ISNUMBER(SEARCH("4b",'Model output'!D72))), IF(ISNUMBER(SEARCH("pT",'Model output'!D72)),IF(OR(ISNUMBER(SEARCH("a",'Model output'!D72)),ISNUMBER(SEARCH("b",'Model output'!D72))),MID(SUBSTITUTE('Model output'!D72," ",""),SEARCH("pT",'Model output'!D72)+2,2),MID(SUBSTITUTE('Model output'!D72," ",""),SEARCH("pT",'Model output'!D72)+2,1)),IF(ISNUMBER(SEARCH("T",'Model output'!D72)),IF(OR(ISNUMBER(SEARCH("a",'Model output'!D72)),ISNUMBER(SEARCH("b",'Model output'!D72))),MID(SUBSTITUTE('Model output'!D72," ",""),SEARCH("T",'Model output'!D72)+1,2),MID(SUBSTITUTE('Model output'!D72," ",""),SEARCH("T",'Model output'!D72)+1,1)),SUBSTITUTE('Model output'!D72," ",""))),"")</f>
        <v>1</v>
      </c>
      <c r="D73" s="1" t="str">
        <f>IF(ISNUMBER(SEARCH("lymph node",'Model output'!E72)),"1", IF(AND('Model output'!E72&lt;&gt;"",ISNUMBER('Model output'!E72),'Model output'!E72&gt;0),"1",IF(OR(ISNUMBER(SEARCH("0",'Model output'!E72)), ISNUMBER(SEARCH("1",'Model output'!E72)), ISNUMBER(SEARCH("1a",'Model output'!E72)), ISNUMBER(SEARCH("1b",'Model output'!E72)), ISNUMBER(SEARCH("X",'Model output'!E72))), IF(ISNUMBER(SEARCH("pN",'Model output'!E72)),IF(OR(ISNUMBER(SEARCH("a",'Model output'!E72)),ISNUMBER(SEARCH("b",'Model output'!E72))),MID(SUBSTITUTE('Model output'!E72," ",""),SEARCH("pN",'Model output'!E72)+2,2),MID(SUBSTITUTE('Model output'!E72," ",""),SEARCH("pN",'Model output'!E72)+2,1)),IF(ISNUMBER(SEARCH("N",'Model output'!E72)),IF(OR(ISNUMBER(SEARCH("a",'Model output'!E72)),ISNUMBER(SEARCH("b",'Model output'!E72))),MID(SUBSTITUTE('Model output'!E72," ",""),SEARCH("N",'Model output'!E72)+1,2),MID(SUBSTITUTE('Model output'!E72," ",""),SEARCH("N",'Model output'!E72)+1,1)),SUBSTITUTE('Model output'!E72," ",""))),"")))</f>
        <v>1</v>
      </c>
      <c r="E73" s="1" t="str">
        <f>IF(OR(ISNUMBER(SEARCH("Not applicable",'Model output'!F72)), ISNUMBER(SEARCH("N/A",'Model output'!F72))),"0",IF(OR(ISNUMBER(SEARCH("0",'Model output'!F72)), ISNUMBER(SEARCH("1",'Model output'!F72)), ISNUMBER(SEARCH("X",'Model output'!F72))), IF(ISNUMBER(SEARCH("pM",'Model output'!F72)),MID(SUBSTITUTE('Model output'!F72," ",""),SEARCH("pM",'Model output'!F72)+2,1),IF(ISNUMBER(SEARCH("M",'Model output'!F72)),MID(SUBSTITUTE('Model output'!F72," ",""),SEARCH("M",'Model output'!F72)+1,1),SUBSTITUTE('Model output'!F72," ",""))),""))</f>
        <v>0</v>
      </c>
      <c r="F73" t="str">
        <f t="shared" si="22"/>
        <v>positive</v>
      </c>
      <c r="G73" t="str">
        <f>IF(OR('Model output'!G72="",AND(ISNUMBER('Model output'!J72),'Model output'!J72&lt;1)),"",IF(OR(ISNUMBER(SEARCH("lateral",'Model output'!G72)),ISNUMBER(SEARCH("cervical",'Model output'!G72)),ISNUMBER(SEARCH("jugular",'Model output'!G72)),ISNUMBER(SEARCH("left neck",'Model output'!G72)),ISNUMBER(SEARCH("left anterior neck",'Model output'!G72)),ISNUMBER(SEARCH("left posterior neck",'Model output'!G72)),ISNUMBER(SEARCH("right neck",'Model output'!G72)),ISNUMBER(SEARCH("right anterior neck",'Model output'!G72)),ISNUMBER(SEARCH("right posterior neck",'Model output'!G72)),AND(ISNUMBER(SEARCH("level",'Model output'!G72)),OR(,ISNUMBER(SEARCH("II",'Model output'!G72)),ISNUMBER(SEARCH("two",'Model output'!G72)),AND(ISNUMBER(SEARCH("2",'Model output'!G72)),NOT(ISNUMBER(SEARCH("1 of 2",'Model output'!G72)))),ISNUMBER(SEARCH("III",'Model output'!G72)),ISNUMBER(SEARCH("three",'Model output'!G72)),ISNUMBER(SEARCH("3",'Model output'!G72)),ISNUMBER(SEARCH("IV",'Model output'!G72)),ISNUMBER(SEARCH("four",'Model output'!G72)),ISNUMBER(SEARCH("4",'Model output'!G72)),ISNUMBER(SEARCH("V ",'Model output'!G72)),ISNUMBER(SEARCH("five",'Model output'!G72)),ISNUMBER(SEARCH("5",'Model output'!G72))))), "lateral", "central"))</f>
        <v>central</v>
      </c>
      <c r="H73" t="str">
        <f>IF('Model output'!H72="","negative",IF(OR(ISNUMBER(SEARCH("lymph node",'Model output'!H72)),ISNUMBER(SEARCH("gland",'Model output'!H72)),ISNUMBER(SEARCH("lobe",'Model output'!H72)),ISNUMBER(SEARCH("isthmus",'Model output'!H72)),ISNUMBER(SEARCH("mediastinum",'Model output'!H72)),ISNUMBER(SEARCH("Not mentioned",'Model output'!H72)), ISNUMBER(SEARCH("Not applicable",'Model output'!H72)), ISNUMBER(SEARCH("paratracheal",'Model output'!H72)),ISNUMBER(SEARCH("fibroadipose tissue",'Model output'!H72)),ISNUMBER(SEARCH("thyroid node",'Model output'!H72)),ISNUMBER(SEARCH("skeletal muscle",'Model output'!H72)),ISNUMBER(SEARCH("Extranodal extension",'Model output'!H72)),ISNUMBER(SEARCH("right",'Model output'!H72)),ISNUMBER(SEARCH("left",'Model output'!H72)),ISNUMBER(SEARCH("Not specified",'Model output'!H72))),"negative","positive"))</f>
        <v>negative</v>
      </c>
      <c r="I73">
        <f>IF(OR('Model output'!I72="",'Model output'!I72="Not answered",'Model output'!I72="Not mentioned"),"",IF(ISNUMBER('Model output'!I72),'Model output'!I72,1))</f>
        <v>1</v>
      </c>
      <c r="J73">
        <f>IF(OR('Model output'!J72="",'Model output'!J72="Not answered",'Model output'!J72="Not mentioned"),"",IF(AND(ISNUMBER('Model output'!J72),'Model output'!J72&lt;=I73),'Model output'!J72,IF(AND(ISNUMBER('Model output'!J72), 'Model output'!J72&gt;=DATE(2024,1,1)), MIN(DAY('Model output'!J72), MONTH('Model output'!J72), YEAR('Model output'!J72)), IF(ISNUMBER(SEARCH("0/",'Model output'!J72)),0,IF(ISNUMBER(SEARCH("/",'Model output'!J72)), VALUE(LEFT('Model output'!J72, SEARCH("/",'Model output'!J72)-1)),1)))))</f>
        <v>1</v>
      </c>
      <c r="K73" t="str" cm="1">
        <f t="array" ref="K73">IF(COUNT(FIND({0,1,2,3,4,5,6,7,8,9},'Model output'!K72))&gt;0,'Model output'!K72,"")</f>
        <v>0.3cm</v>
      </c>
      <c r="L73" s="25" t="str">
        <f t="shared" si="14"/>
        <v>0.3cm</v>
      </c>
      <c r="M73" cm="1">
        <f t="array" ref="M73">IF(L73="","",IF(ISNUMBER(SEARCH("cm",L73)),MAX(VALUE(SUBSTITUTE(_xlfn.FILTERXML("&lt;t&gt;&lt;s&gt;"&amp;SUBSTITUTE(L73,",","&lt;/s&gt;&lt;s&gt;")&amp;"&lt;/s&gt;&lt;/t&gt;","//s"),"cm",""))),MAX(VALUE(SUBSTITUTE(_xlfn.FILTERXML("&lt;t&gt;&lt;s&gt;"&amp;SUBSTITUTE(L73,",","&lt;/s&gt;&lt;s&gt;")&amp;"&lt;/s&gt;&lt;/t&gt;","//s"),"mm","")))/10))</f>
        <v>0.3</v>
      </c>
      <c r="N73" t="str">
        <f>IF('Model output'!L72="","",'Model output'!L72)</f>
        <v>Papillary carcinoma, classical type with tall cell features</v>
      </c>
      <c r="O73" t="str">
        <f>IF('Model output'!M72="","",'Model output'!M72)</f>
        <v/>
      </c>
      <c r="P73" t="str">
        <f>IF('Model output'!N72="","",'Model output'!N72)</f>
        <v>2.5 cm</v>
      </c>
      <c r="Q73" t="str">
        <f t="shared" si="13"/>
        <v>2.5cm</v>
      </c>
      <c r="R73" cm="1">
        <f t="array" ref="R73">IF(Q73="","",IF(ISNUMBER(SEARCH("cm",Q73)),MAX(VALUE(SUBSTITUTE(_xlfn.FILTERXML("&lt;t&gt;&lt;s&gt;"&amp;SUBSTITUTE(Q73,",","&lt;/s&gt;&lt;s&gt;")&amp;"&lt;/s&gt;&lt;/t&gt;","//s"),"cm",""))),MAX(VALUE(SUBSTITUTE(_xlfn.FILTERXML("&lt;t&gt;&lt;s&gt;"&amp;SUBSTITUTE(Q73,",","&lt;/s&gt;&lt;s&gt;")&amp;"&lt;/s&gt;&lt;/t&gt;","//s"),"mm","")))/10))</f>
        <v>2.5</v>
      </c>
      <c r="S73" t="str">
        <f>IF(OR('Model output'!P72="",ISNUMBER(SEARCH("Not identified", 'Model output'!P72)),ISNUMBER(SEARCH("Absent",'Model output'!P72)),AND(ISNUMBER(SEARCH("No",'Model output'!P72)),NOT(ISNUMBER(SEARCH("diagnostic",'Model output'!P72)))),ISNUMBER(SEARCH("Negative",'Model output'!P72))),"negative","positive")</f>
        <v>negative</v>
      </c>
      <c r="T73">
        <f>IF('Model output'!O72="","",'Model output'!O72)</f>
        <v>1</v>
      </c>
      <c r="U73" t="str">
        <f>IF('Model output'!Q72&lt;&gt;"",'Model output'!Q72,IF('Classification result'!S73="positive",IF(ISNUMBER(SEARCH("single",'Model output'!P72)),1,IF(OR(ISNUMBER(SEARCH("&lt;4",'Model output'!P72)),ISNUMBER(SEARCH("&lt; 4",'Model output'!P72)),ISNUMBER(SEARCH("less than 4",'Model output'!P72))),"&lt;4",IF(OR(ISNUMBER(SEARCH("&gt;4",'Model output'!P72)),ISNUMBER(SEARCH("&gt; 4",'Model output'!P72)),ISNUMBER(SEARCH("4 or more",'Model output'!P72))),"&gt;4",""))), ""))</f>
        <v/>
      </c>
      <c r="V73" t="str">
        <f>IF(S73="negative","",IF(OR(ISNUMBER(SEARCH("Focal",'Model output'!P72)),'Classification result'!U73&lt;4,ISNUMBER(SEARCH("Focal",'Classification result'!U73)),ISNUMBER(SEARCH("&lt;4",'Classification result'!U73)),ISNUMBER(SEARCH("&lt; 4",'Classification result'!U73))),"minimal", IF(OR(ISNUMBER(SEARCH("Extensive",'Model output'!P72)),ISNUMBER(SEARCH("Extensive",'Classification result'!U73)),ISNUMBER(SEARCH("&gt;4",'Classification result'!U73)),ISNUMBER(SEARCH("&gt; 4",'Classification result'!U73)),ISNUMBER(SEARCH("4 or more",'Classification result'!U73))),"extensive","")))</f>
        <v/>
      </c>
      <c r="W73" t="str">
        <f>IF(OR('Model output'!R72="",ISNUMBER(SEARCH("Not identified", 'Model output'!R72)),ISNUMBER(SEARCH("Absent",'Model output'!R72)),ISNUMBER(SEARCH("No",'Model output'!R72)),ISNUMBER(SEARCH("Negative",'Model output'!R72)),ISNUMBER(SEARCH("None seen",'Model output'!R72)),ISNUMBER(SEARCH("Free",'Model output'!R72)),ISNUMBER(SEARCH("Cannot be assessed",'Model output'!R72))),"negative","positive")</f>
        <v>negative</v>
      </c>
      <c r="X73" s="16" t="str">
        <f>IF('Model output'!S72="","",'Model output'!S72)</f>
        <v>Invades:perithyroidal soft tissue</v>
      </c>
      <c r="Y73" t="str">
        <f>IF(OR('Model output'!S72="",ISNUMBER(SEARCH("Absent",'Model output'!S72)),ISNUMBER(SEARCH("Not identified",'Model output'!S72)),AND(ISNUMBER(SEARCH("No",'Model output'!S72)),NOT(ISNUMBER(SEARCH("carcinoma",'Model output'!S72)))),ISNUMBER(SEARCH("negative",'Model output'!S72))),"negative",IF(Z73="positive","gETE", "positive"))</f>
        <v>positive</v>
      </c>
      <c r="Z73" t="str">
        <f>IF(OR('Model output'!S72="",ISNUMBER(SEARCH("Absent",'Model output'!S72)),ISNUMBER(SEARCH("Not identified",'Model output'!S72)),ISNUMBER(SEARCH("No",'Model output'!S72)),ISNUMBER(SEARCH("Minimal",'Model output'!S72)),ISNUMBER(SEARCH("negative",'Model output'!S72))),"negative",IF(OR(ISNUMBER(SEARCH("extensive",X73)),ISNUMBER(SEARCH("skeletal muscle",X73)),ISNUMBER(SEARCH("larynx",X73)),ISNUMBER(SEARCH("trachea",X73)),ISNUMBER(SEARCH("esophagus",X73)),ISNUMBER(SEARCH("recurrent laryngeal nerve",X73))),"positive","negative"))</f>
        <v>negative</v>
      </c>
      <c r="AA73" t="str">
        <f>IF('Model output'!T72="","",IF('Model output'!T72="Not mentioned", "No", "Yes"))</f>
        <v/>
      </c>
      <c r="AB73" t="str">
        <f>IF(AA73&lt;&gt;"Yes","",IF(OR('Model output'!U72="",ISNUMBER(SEARCH("Not identified",'Model output'!U72))),"",'Model output'!U72))</f>
        <v/>
      </c>
      <c r="AC73" s="1" t="str">
        <f>IF(OR('Model output'!V72="", 'Model output'!V72="No", AND(ISERROR(SEARCH("Positive",'Model output'!V72)), ISNUMBER(SEARCH("Negative",'Model output'!V72))), AND(ISNUMBER(SEARCH("Uninvolved",'Model output'!V72)),NOT(ISNUMBER(SEARCH("margins involved",'Model output'!V72)))), ISNUMBER(SEARCH("None",'Model output'!V72)), ISNUMBER(SEARCH("Free",'Model output'!V72)), ISNUMBER(SEARCH("1 mm",'Model output'!V72)), ISNUMBER(SEARCH("0.1 CM",'Model output'!V72)), ISNUMBER(SEARCH("less than 0.2 mm",'Model output'!V72)), ISNUMBER(SEARCH("less than 0.5 mm",'Model output'!V72)), ISNUMBER(SEARCH("less than 1.0 mm",'Model output'!V72)), ISNUMBER(SEARCH("noted very close",'Model output'!V72)), ISNUMBER(SEARCH("abut",'Model output'!V72)), ISNUMBER(SEARCH("not mentioned",'Model output'!V72)), ISNUMBER(SEARCH("Cannot be assessed",'Model output'!V72)), ISNUMBER(SEARCH("Not specified",'Model output'!V72)), ISNUMBER(SEARCH("Lymphocyte invasion - present",'Model output'!V72))), "negative", "positive")</f>
        <v>negative</v>
      </c>
      <c r="AE73" s="35" t="str" cm="1">
        <f t="array" aca="1" ref="AE73" ca="1">IF(OR(AC73="positive",Z73="positive",AND(OR(ISNUMBER(SEARCH("Follicular carcinoma",N73)),ISNUMBER(SEARCH("Follicular thyroid carcinoma",N73))),V73="extensive"),AND(AND(ISNUMBER(J73),J73&gt;0),AND(ISNUMBER(M73),M73&gt;3)),OR(H73="positive",AH73=1)),"high",IF(OR(ISNUMBER(SEARCH("lateral",G73,1)),ISNUMBER(SEARCH("positive",Y73,1)),ISNUMBER(SEARCH("tall",O73,1)),ISNUMBER(SEARCH("hobnail",O73,1)),ISNUMBER(SEARCH("cribriform",O73,1)),ISNUMBER(SEARCH("diffuse",O73,1)),ISNUMBER(SEARCH("columnar",O73,1)),ISNUMBER(SEARCH("solid",O73,1)),ISNUMBER(SEARCH("tall",N73,1)),ISNUMBER(SEARCH("hobnail",N73,1)),ISNUMBER(SEARCH("cribriform",N73,1)),ISNUMBER(SEARCH("diffuse",N73,1)),ISNUMBER(SEARCH("columnar",N73,1)),ISNUMBER(SEARCH("solid",N73,1)),AND(ISNUMBER(SEARCH("papillary",N73,1)),S73="positive"),AND(AND(ISNUMBER(J73),J73&gt;=5),M73=""),AND(AND(ISNUMBER(J73),J73&gt;=5),AND(ISNUMBER(M73),M73&gt;=1)),AND(ISNUMBER(SERACH("papillary",N73)),OR(Y73="positive",Z73="positive"), ISNUMBER(SEARCH("BRAF",AB73)))),"intermediate","low"))</f>
        <v>intermediate</v>
      </c>
      <c r="AF73" s="36" t="str">
        <f t="shared" si="15"/>
        <v>2</v>
      </c>
      <c r="AG73" s="36" t="str">
        <f t="shared" si="16"/>
        <v>1a</v>
      </c>
      <c r="AH73" s="36" t="str">
        <f t="shared" si="23"/>
        <v>0</v>
      </c>
      <c r="AI73" s="42" t="str">
        <f t="shared" si="24"/>
        <v>I</v>
      </c>
      <c r="AJ73" s="39" t="s">
        <v>809</v>
      </c>
      <c r="AK73" s="41" t="s">
        <v>1122</v>
      </c>
      <c r="AL73" s="41" t="s">
        <v>651</v>
      </c>
      <c r="AM73" s="41" t="s">
        <v>1123</v>
      </c>
      <c r="AN73" s="41" t="s">
        <v>68</v>
      </c>
      <c r="AO73" s="22">
        <f t="shared" ca="1" si="17"/>
        <v>1</v>
      </c>
      <c r="AP73" s="1">
        <f t="shared" si="18"/>
        <v>1</v>
      </c>
      <c r="AQ73" s="1">
        <f t="shared" si="19"/>
        <v>1</v>
      </c>
      <c r="AR73" s="1">
        <f t="shared" si="20"/>
        <v>1</v>
      </c>
      <c r="AS73" s="14">
        <f t="shared" si="21"/>
        <v>1</v>
      </c>
    </row>
    <row r="74" spans="1:45">
      <c r="A74" t="str">
        <f>'Model output'!A73</f>
        <v>TCGA-DJ-A2PZ</v>
      </c>
      <c r="B74" s="33">
        <v>63</v>
      </c>
      <c r="C74" s="1" t="str">
        <f>IF(OR(ISNUMBER(SEARCH("0",'Model output'!D73)), ISNUMBER(SEARCH("1",'Model output'!D73)), ISNUMBER(SEARCH("1a",'Model output'!D73)), ISNUMBER(SEARCH("1b",'Model output'!D73)), ISNUMBER(SEARCH("2",'Model output'!D73)), ISNUMBER(SEARCH("3",'Model output'!D73)), ISNUMBER(SEARCH("4a",'Model output'!D73)), ISNUMBER(SEARCH("4b",'Model output'!D73))), IF(ISNUMBER(SEARCH("pT",'Model output'!D73)),IF(OR(ISNUMBER(SEARCH("a",'Model output'!D73)),ISNUMBER(SEARCH("b",'Model output'!D73))),MID(SUBSTITUTE('Model output'!D73," ",""),SEARCH("pT",'Model output'!D73)+2,2),MID(SUBSTITUTE('Model output'!D73," ",""),SEARCH("pT",'Model output'!D73)+2,1)),IF(ISNUMBER(SEARCH("T",'Model output'!D73)),IF(OR(ISNUMBER(SEARCH("a",'Model output'!D73)),ISNUMBER(SEARCH("b",'Model output'!D73))),MID(SUBSTITUTE('Model output'!D73," ",""),SEARCH("T",'Model output'!D73)+1,2),MID(SUBSTITUTE('Model output'!D73," ",""),SEARCH("T",'Model output'!D73)+1,1)),SUBSTITUTE('Model output'!D73," ",""))),"")</f>
        <v>1</v>
      </c>
      <c r="D74" s="1" t="str">
        <f>IF(ISNUMBER(SEARCH("lymph node",'Model output'!E73)),"1", IF(AND('Model output'!E73&lt;&gt;"",ISNUMBER('Model output'!E73),'Model output'!E73&gt;0),"1",IF(OR(ISNUMBER(SEARCH("0",'Model output'!E73)), ISNUMBER(SEARCH("1",'Model output'!E73)), ISNUMBER(SEARCH("1a",'Model output'!E73)), ISNUMBER(SEARCH("1b",'Model output'!E73)), ISNUMBER(SEARCH("X",'Model output'!E73))), IF(ISNUMBER(SEARCH("pN",'Model output'!E73)),IF(OR(ISNUMBER(SEARCH("a",'Model output'!E73)),ISNUMBER(SEARCH("b",'Model output'!E73))),MID(SUBSTITUTE('Model output'!E73," ",""),SEARCH("pN",'Model output'!E73)+2,2),MID(SUBSTITUTE('Model output'!E73," ",""),SEARCH("pN",'Model output'!E73)+2,1)),IF(ISNUMBER(SEARCH("N",'Model output'!E73)),IF(OR(ISNUMBER(SEARCH("a",'Model output'!E73)),ISNUMBER(SEARCH("b",'Model output'!E73))),MID(SUBSTITUTE('Model output'!E73," ",""),SEARCH("N",'Model output'!E73)+1,2),MID(SUBSTITUTE('Model output'!E73," ",""),SEARCH("N",'Model output'!E73)+1,1)),SUBSTITUTE('Model output'!E73," ",""))),"")))</f>
        <v/>
      </c>
      <c r="E74" s="1" t="str">
        <f>IF(OR(ISNUMBER(SEARCH("Not applicable",'Model output'!F73)), ISNUMBER(SEARCH("N/A",'Model output'!F73))),"0",IF(OR(ISNUMBER(SEARCH("0",'Model output'!F73)), ISNUMBER(SEARCH("1",'Model output'!F73)), ISNUMBER(SEARCH("X",'Model output'!F73))), IF(ISNUMBER(SEARCH("pM",'Model output'!F73)),MID(SUBSTITUTE('Model output'!F73," ",""),SEARCH("pM",'Model output'!F73)+2,1),IF(ISNUMBER(SEARCH("M",'Model output'!F73)),MID(SUBSTITUTE('Model output'!F73," ",""),SEARCH("M",'Model output'!F73)+1,1),SUBSTITUTE('Model output'!F73," ",""))),""))</f>
        <v/>
      </c>
      <c r="F74" t="str">
        <f t="shared" si="22"/>
        <v>positive</v>
      </c>
      <c r="G74" t="str">
        <f>IF(OR('Model output'!G73="",AND(ISNUMBER('Model output'!J73),'Model output'!J73&lt;1)),"",IF(OR(ISNUMBER(SEARCH("lateral",'Model output'!G73)),ISNUMBER(SEARCH("cervical",'Model output'!G73)),ISNUMBER(SEARCH("jugular",'Model output'!G73)),ISNUMBER(SEARCH("left neck",'Model output'!G73)),ISNUMBER(SEARCH("left anterior neck",'Model output'!G73)),ISNUMBER(SEARCH("left posterior neck",'Model output'!G73)),ISNUMBER(SEARCH("right neck",'Model output'!G73)),ISNUMBER(SEARCH("right anterior neck",'Model output'!G73)),ISNUMBER(SEARCH("right posterior neck",'Model output'!G73)),AND(ISNUMBER(SEARCH("level",'Model output'!G73)),OR(,ISNUMBER(SEARCH("II",'Model output'!G73)),ISNUMBER(SEARCH("two",'Model output'!G73)),AND(ISNUMBER(SEARCH("2",'Model output'!G73)),NOT(ISNUMBER(SEARCH("1 of 2",'Model output'!G73)))),ISNUMBER(SEARCH("III",'Model output'!G73)),ISNUMBER(SEARCH("three",'Model output'!G73)),ISNUMBER(SEARCH("3",'Model output'!G73)),ISNUMBER(SEARCH("IV",'Model output'!G73)),ISNUMBER(SEARCH("four",'Model output'!G73)),ISNUMBER(SEARCH("4",'Model output'!G73)),ISNUMBER(SEARCH("V ",'Model output'!G73)),ISNUMBER(SEARCH("five",'Model output'!G73)),ISNUMBER(SEARCH("5",'Model output'!G73))))), "lateral", "central"))</f>
        <v>central</v>
      </c>
      <c r="H74" t="str">
        <f>IF('Model output'!H73="","negative",IF(OR(ISNUMBER(SEARCH("lymph node",'Model output'!H73)),ISNUMBER(SEARCH("gland",'Model output'!H73)),ISNUMBER(SEARCH("lobe",'Model output'!H73)),ISNUMBER(SEARCH("isthmus",'Model output'!H73)),ISNUMBER(SEARCH("mediastinum",'Model output'!H73)),ISNUMBER(SEARCH("Not mentioned",'Model output'!H73)), ISNUMBER(SEARCH("Not applicable",'Model output'!H73)), ISNUMBER(SEARCH("paratracheal",'Model output'!H73)),ISNUMBER(SEARCH("fibroadipose tissue",'Model output'!H73)),ISNUMBER(SEARCH("thyroid node",'Model output'!H73)),ISNUMBER(SEARCH("skeletal muscle",'Model output'!H73)),ISNUMBER(SEARCH("Extranodal extension",'Model output'!H73)),ISNUMBER(SEARCH("right",'Model output'!H73)),ISNUMBER(SEARCH("left",'Model output'!H73)),ISNUMBER(SEARCH("Not specified",'Model output'!H73))),"negative","positive"))</f>
        <v>negative</v>
      </c>
      <c r="I74">
        <f>IF(OR('Model output'!I73="",'Model output'!I73="Not answered",'Model output'!I73="Not mentioned"),"",IF(ISNUMBER('Model output'!I73),'Model output'!I73,1))</f>
        <v>1</v>
      </c>
      <c r="J74">
        <f>IF(OR('Model output'!J73="",'Model output'!J73="Not answered",'Model output'!J73="Not mentioned"),"",IF(AND(ISNUMBER('Model output'!J73),'Model output'!J73&lt;=I74),'Model output'!J73,IF(AND(ISNUMBER('Model output'!J73), 'Model output'!J73&gt;=DATE(2024,1,1)), MIN(DAY('Model output'!J73), MONTH('Model output'!J73), YEAR('Model output'!J73)), IF(ISNUMBER(SEARCH("0/",'Model output'!J73)),0,IF(ISNUMBER(SEARCH("/",'Model output'!J73)), VALUE(LEFT('Model output'!J73, SEARCH("/",'Model output'!J73)-1)),1)))))</f>
        <v>1</v>
      </c>
      <c r="K74" t="str" cm="1">
        <f t="array" ref="K74">IF(COUNT(FIND({0,1,2,3,4,5,6,7,8,9},'Model output'!K73))&gt;0,'Model output'!K73,"")</f>
        <v>0.3 cm</v>
      </c>
      <c r="L74" s="25" t="str">
        <f t="shared" si="14"/>
        <v>0.3cm</v>
      </c>
      <c r="M74" cm="1">
        <f t="array" ref="M74">IF(L74="","",IF(ISNUMBER(SEARCH("cm",L74)),MAX(VALUE(SUBSTITUTE(_xlfn.FILTERXML("&lt;t&gt;&lt;s&gt;"&amp;SUBSTITUTE(L74,",","&lt;/s&gt;&lt;s&gt;")&amp;"&lt;/s&gt;&lt;/t&gt;","//s"),"cm",""))),MAX(VALUE(SUBSTITUTE(_xlfn.FILTERXML("&lt;t&gt;&lt;s&gt;"&amp;SUBSTITUTE(L74,",","&lt;/s&gt;&lt;s&gt;")&amp;"&lt;/s&gt;&lt;/t&gt;","//s"),"mm","")))/10))</f>
        <v>0.3</v>
      </c>
      <c r="N74" t="str">
        <f>IF('Model output'!L73="","",'Model output'!L73)</f>
        <v>Papillary carcinoma, classical type</v>
      </c>
      <c r="O74" t="str">
        <f>IF('Model output'!M73="","",'Model output'!M73)</f>
        <v/>
      </c>
      <c r="P74" t="str">
        <f>IF('Model output'!N73="","",'Model output'!N73)</f>
        <v>1.7 cm</v>
      </c>
      <c r="Q74" t="str">
        <f t="shared" si="13"/>
        <v>1.7cm</v>
      </c>
      <c r="R74" cm="1">
        <f t="array" ref="R74">IF(Q74="","",IF(ISNUMBER(SEARCH("cm",Q74)),MAX(VALUE(SUBSTITUTE(_xlfn.FILTERXML("&lt;t&gt;&lt;s&gt;"&amp;SUBSTITUTE(Q74,",","&lt;/s&gt;&lt;s&gt;")&amp;"&lt;/s&gt;&lt;/t&gt;","//s"),"cm",""))),MAX(VALUE(SUBSTITUTE(_xlfn.FILTERXML("&lt;t&gt;&lt;s&gt;"&amp;SUBSTITUTE(Q74,",","&lt;/s&gt;&lt;s&gt;")&amp;"&lt;/s&gt;&lt;/t&gt;","//s"),"mm","")))/10))</f>
        <v>1.7</v>
      </c>
      <c r="S74" t="str">
        <f>IF(OR('Model output'!P73="",ISNUMBER(SEARCH("Not identified", 'Model output'!P73)),ISNUMBER(SEARCH("Absent",'Model output'!P73)),AND(ISNUMBER(SEARCH("No",'Model output'!P73)),NOT(ISNUMBER(SEARCH("diagnostic",'Model output'!P73)))),ISNUMBER(SEARCH("Negative",'Model output'!P73))),"negative","positive")</f>
        <v>negative</v>
      </c>
      <c r="T74">
        <f>IF('Model output'!O73="","",'Model output'!O73)</f>
        <v>1</v>
      </c>
      <c r="U74" t="str">
        <f>IF('Model output'!Q73&lt;&gt;"",'Model output'!Q73,IF('Classification result'!S74="positive",IF(ISNUMBER(SEARCH("single",'Model output'!P73)),1,IF(OR(ISNUMBER(SEARCH("&lt;4",'Model output'!P73)),ISNUMBER(SEARCH("&lt; 4",'Model output'!P73)),ISNUMBER(SEARCH("less than 4",'Model output'!P73))),"&lt;4",IF(OR(ISNUMBER(SEARCH("&gt;4",'Model output'!P73)),ISNUMBER(SEARCH("&gt; 4",'Model output'!P73)),ISNUMBER(SEARCH("4 or more",'Model output'!P73))),"&gt;4",""))), ""))</f>
        <v/>
      </c>
      <c r="V74" t="str">
        <f>IF(S74="negative","",IF(OR(ISNUMBER(SEARCH("Focal",'Model output'!P73)),'Classification result'!U74&lt;4,ISNUMBER(SEARCH("Focal",'Classification result'!U74)),ISNUMBER(SEARCH("&lt;4",'Classification result'!U74)),ISNUMBER(SEARCH("&lt; 4",'Classification result'!U74))),"minimal", IF(OR(ISNUMBER(SEARCH("Extensive",'Model output'!P73)),ISNUMBER(SEARCH("Extensive",'Classification result'!U74)),ISNUMBER(SEARCH("&gt;4",'Classification result'!U74)),ISNUMBER(SEARCH("&gt; 4",'Classification result'!U74)),ISNUMBER(SEARCH("4 or more",'Classification result'!U74))),"extensive","")))</f>
        <v/>
      </c>
      <c r="W74" t="str">
        <f>IF(OR('Model output'!R73="",ISNUMBER(SEARCH("Not identified", 'Model output'!R73)),ISNUMBER(SEARCH("Absent",'Model output'!R73)),ISNUMBER(SEARCH("No",'Model output'!R73)),ISNUMBER(SEARCH("Negative",'Model output'!R73)),ISNUMBER(SEARCH("None seen",'Model output'!R73)),ISNUMBER(SEARCH("Free",'Model output'!R73)),ISNUMBER(SEARCH("Cannot be assessed",'Model output'!R73))),"negative","positive")</f>
        <v>positive</v>
      </c>
      <c r="X74" s="16" t="str">
        <f>IF('Model output'!S73="","",'Model output'!S73)</f>
        <v>Invades: extrathyroidal adipose tissue, Focal</v>
      </c>
      <c r="Y74" t="str">
        <f>IF(OR('Model output'!S73="",ISNUMBER(SEARCH("Absent",'Model output'!S73)),ISNUMBER(SEARCH("Not identified",'Model output'!S73)),AND(ISNUMBER(SEARCH("No",'Model output'!S73)),NOT(ISNUMBER(SEARCH("carcinoma",'Model output'!S73)))),ISNUMBER(SEARCH("negative",'Model output'!S73))),"negative",IF(Z74="positive","gETE", "positive"))</f>
        <v>positive</v>
      </c>
      <c r="Z74" t="str">
        <f>IF(OR('Model output'!S73="",ISNUMBER(SEARCH("Absent",'Model output'!S73)),ISNUMBER(SEARCH("Not identified",'Model output'!S73)),ISNUMBER(SEARCH("No",'Model output'!S73)),ISNUMBER(SEARCH("Minimal",'Model output'!S73)),ISNUMBER(SEARCH("negative",'Model output'!S73))),"negative",IF(OR(ISNUMBER(SEARCH("extensive",X74)),ISNUMBER(SEARCH("skeletal muscle",X74)),ISNUMBER(SEARCH("larynx",X74)),ISNUMBER(SEARCH("trachea",X74)),ISNUMBER(SEARCH("esophagus",X74)),ISNUMBER(SEARCH("recurrent laryngeal nerve",X74))),"positive","negative"))</f>
        <v>negative</v>
      </c>
      <c r="AA74" t="str">
        <f>IF('Model output'!T73="","",IF('Model output'!T73="Not mentioned", "No", "Yes"))</f>
        <v/>
      </c>
      <c r="AB74" t="str">
        <f>IF(AA74&lt;&gt;"Yes","",IF(OR('Model output'!U73="",ISNUMBER(SEARCH("Not identified",'Model output'!U73))),"",'Model output'!U73))</f>
        <v/>
      </c>
      <c r="AC74" s="1" t="str">
        <f>IF(OR('Model output'!V73="", 'Model output'!V73="No", AND(ISERROR(SEARCH("Positive",'Model output'!V73)), ISNUMBER(SEARCH("Negative",'Model output'!V73))), AND(ISNUMBER(SEARCH("Uninvolved",'Model output'!V73)),NOT(ISNUMBER(SEARCH("margins involved",'Model output'!V73)))), ISNUMBER(SEARCH("None",'Model output'!V73)), ISNUMBER(SEARCH("Free",'Model output'!V73)), ISNUMBER(SEARCH("1 mm",'Model output'!V73)), ISNUMBER(SEARCH("0.1 CM",'Model output'!V73)), ISNUMBER(SEARCH("less than 0.2 mm",'Model output'!V73)), ISNUMBER(SEARCH("less than 0.5 mm",'Model output'!V73)), ISNUMBER(SEARCH("less than 1.0 mm",'Model output'!V73)), ISNUMBER(SEARCH("noted very close",'Model output'!V73)), ISNUMBER(SEARCH("abut",'Model output'!V73)), ISNUMBER(SEARCH("not mentioned",'Model output'!V73)), ISNUMBER(SEARCH("Cannot be assessed",'Model output'!V73)), ISNUMBER(SEARCH("Not specified",'Model output'!V73)), ISNUMBER(SEARCH("Lymphocyte invasion - present",'Model output'!V73))), "negative", "positive")</f>
        <v>negative</v>
      </c>
      <c r="AE74" s="35" t="str" cm="1">
        <f t="array" aca="1" ref="AE74" ca="1">IF(OR(AC74="positive",Z74="positive",AND(OR(ISNUMBER(SEARCH("Follicular carcinoma",N74)),ISNUMBER(SEARCH("Follicular thyroid carcinoma",N74))),V74="extensive"),AND(AND(ISNUMBER(J74),J74&gt;0),AND(ISNUMBER(M74),M74&gt;3)),OR(H74="positive",AH74=1)),"high",IF(OR(ISNUMBER(SEARCH("lateral",G74,1)),ISNUMBER(SEARCH("positive",Y74,1)),ISNUMBER(SEARCH("tall",O74,1)),ISNUMBER(SEARCH("hobnail",O74,1)),ISNUMBER(SEARCH("cribriform",O74,1)),ISNUMBER(SEARCH("diffuse",O74,1)),ISNUMBER(SEARCH("columnar",O74,1)),ISNUMBER(SEARCH("solid",O74,1)),ISNUMBER(SEARCH("tall",N74,1)),ISNUMBER(SEARCH("hobnail",N74,1)),ISNUMBER(SEARCH("cribriform",N74,1)),ISNUMBER(SEARCH("diffuse",N74,1)),ISNUMBER(SEARCH("columnar",N74,1)),ISNUMBER(SEARCH("solid",N74,1)),AND(ISNUMBER(SEARCH("papillary",N74,1)),S74="positive"),AND(AND(ISNUMBER(J74),J74&gt;=5),M74=""),AND(AND(ISNUMBER(J74),J74&gt;=5),AND(ISNUMBER(M74),M74&gt;=1)),AND(ISNUMBER(SERACH("papillary",N74)),OR(Y74="positive",Z74="positive"), ISNUMBER(SEARCH("BRAF",AB74)))),"intermediate","low"))</f>
        <v>intermediate</v>
      </c>
      <c r="AF74" s="36" t="str">
        <f t="shared" si="15"/>
        <v>1b</v>
      </c>
      <c r="AG74" s="36" t="str">
        <f t="shared" si="16"/>
        <v>1a</v>
      </c>
      <c r="AH74" s="36" t="str">
        <f t="shared" si="23"/>
        <v>0</v>
      </c>
      <c r="AI74" s="42" t="str">
        <f t="shared" si="24"/>
        <v>II</v>
      </c>
      <c r="AJ74" s="39" t="s">
        <v>809</v>
      </c>
      <c r="AK74" s="41" t="s">
        <v>1119</v>
      </c>
      <c r="AL74" s="41" t="s">
        <v>1120</v>
      </c>
      <c r="AM74" s="41" t="s">
        <v>1123</v>
      </c>
      <c r="AN74" s="41" t="s">
        <v>68</v>
      </c>
      <c r="AO74" s="22">
        <f t="shared" ca="1" si="17"/>
        <v>1</v>
      </c>
      <c r="AP74" s="1">
        <f t="shared" si="18"/>
        <v>1</v>
      </c>
      <c r="AQ74" s="1">
        <f t="shared" si="19"/>
        <v>0</v>
      </c>
      <c r="AR74" s="1">
        <f t="shared" si="20"/>
        <v>1</v>
      </c>
      <c r="AS74" s="14">
        <f t="shared" si="21"/>
        <v>0</v>
      </c>
    </row>
    <row r="75" spans="1:45">
      <c r="A75" t="str">
        <f>'Model output'!A74</f>
        <v>TCGA-DJ-A2Q0</v>
      </c>
      <c r="B75" s="33">
        <v>57</v>
      </c>
      <c r="C75" s="1" t="str">
        <f>IF(OR(ISNUMBER(SEARCH("0",'Model output'!D74)), ISNUMBER(SEARCH("1",'Model output'!D74)), ISNUMBER(SEARCH("1a",'Model output'!D74)), ISNUMBER(SEARCH("1b",'Model output'!D74)), ISNUMBER(SEARCH("2",'Model output'!D74)), ISNUMBER(SEARCH("3",'Model output'!D74)), ISNUMBER(SEARCH("4a",'Model output'!D74)), ISNUMBER(SEARCH("4b",'Model output'!D74))), IF(ISNUMBER(SEARCH("pT",'Model output'!D74)),IF(OR(ISNUMBER(SEARCH("a",'Model output'!D74)),ISNUMBER(SEARCH("b",'Model output'!D74))),MID(SUBSTITUTE('Model output'!D74," ",""),SEARCH("pT",'Model output'!D74)+2,2),MID(SUBSTITUTE('Model output'!D74," ",""),SEARCH("pT",'Model output'!D74)+2,1)),IF(ISNUMBER(SEARCH("T",'Model output'!D74)),IF(OR(ISNUMBER(SEARCH("a",'Model output'!D74)),ISNUMBER(SEARCH("b",'Model output'!D74))),MID(SUBSTITUTE('Model output'!D74," ",""),SEARCH("T",'Model output'!D74)+1,2),MID(SUBSTITUTE('Model output'!D74," ",""),SEARCH("T",'Model output'!D74)+1,1)),SUBSTITUTE('Model output'!D74," ",""))),"")</f>
        <v>2</v>
      </c>
      <c r="D75" s="1" t="str">
        <f>IF(ISNUMBER(SEARCH("lymph node",'Model output'!E74)),"1", IF(AND('Model output'!E74&lt;&gt;"",ISNUMBER('Model output'!E74),'Model output'!E74&gt;0),"1",IF(OR(ISNUMBER(SEARCH("0",'Model output'!E74)), ISNUMBER(SEARCH("1",'Model output'!E74)), ISNUMBER(SEARCH("1a",'Model output'!E74)), ISNUMBER(SEARCH("1b",'Model output'!E74)), ISNUMBER(SEARCH("X",'Model output'!E74))), IF(ISNUMBER(SEARCH("pN",'Model output'!E74)),IF(OR(ISNUMBER(SEARCH("a",'Model output'!E74)),ISNUMBER(SEARCH("b",'Model output'!E74))),MID(SUBSTITUTE('Model output'!E74," ",""),SEARCH("pN",'Model output'!E74)+2,2),MID(SUBSTITUTE('Model output'!E74," ",""),SEARCH("pN",'Model output'!E74)+2,1)),IF(ISNUMBER(SEARCH("N",'Model output'!E74)),IF(OR(ISNUMBER(SEARCH("a",'Model output'!E74)),ISNUMBER(SEARCH("b",'Model output'!E74))),MID(SUBSTITUTE('Model output'!E74," ",""),SEARCH("N",'Model output'!E74)+1,2),MID(SUBSTITUTE('Model output'!E74," ",""),SEARCH("N",'Model output'!E74)+1,1)),SUBSTITUTE('Model output'!E74," ",""))),"")))</f>
        <v>X</v>
      </c>
      <c r="E75" s="1" t="str">
        <f>IF(OR(ISNUMBER(SEARCH("Not applicable",'Model output'!F74)), ISNUMBER(SEARCH("N/A",'Model output'!F74))),"0",IF(OR(ISNUMBER(SEARCH("0",'Model output'!F74)), ISNUMBER(SEARCH("1",'Model output'!F74)), ISNUMBER(SEARCH("X",'Model output'!F74))), IF(ISNUMBER(SEARCH("pM",'Model output'!F74)),MID(SUBSTITUTE('Model output'!F74," ",""),SEARCH("pM",'Model output'!F74)+2,1),IF(ISNUMBER(SEARCH("M",'Model output'!F74)),MID(SUBSTITUTE('Model output'!F74," ",""),SEARCH("M",'Model output'!F74)+1,1),SUBSTITUTE('Model output'!F74," ",""))),""))</f>
        <v>0</v>
      </c>
      <c r="F75" t="str">
        <f t="shared" si="22"/>
        <v>negative</v>
      </c>
      <c r="G75" t="str">
        <f>IF(OR('Model output'!G74="",AND(ISNUMBER('Model output'!J74),'Model output'!J74&lt;1)),"",IF(OR(ISNUMBER(SEARCH("lateral",'Model output'!G74)),ISNUMBER(SEARCH("cervical",'Model output'!G74)),ISNUMBER(SEARCH("jugular",'Model output'!G74)),ISNUMBER(SEARCH("left neck",'Model output'!G74)),ISNUMBER(SEARCH("left anterior neck",'Model output'!G74)),ISNUMBER(SEARCH("left posterior neck",'Model output'!G74)),ISNUMBER(SEARCH("right neck",'Model output'!G74)),ISNUMBER(SEARCH("right anterior neck",'Model output'!G74)),ISNUMBER(SEARCH("right posterior neck",'Model output'!G74)),AND(ISNUMBER(SEARCH("level",'Model output'!G74)),OR(,ISNUMBER(SEARCH("II",'Model output'!G74)),ISNUMBER(SEARCH("two",'Model output'!G74)),AND(ISNUMBER(SEARCH("2",'Model output'!G74)),NOT(ISNUMBER(SEARCH("1 of 2",'Model output'!G74)))),ISNUMBER(SEARCH("III",'Model output'!G74)),ISNUMBER(SEARCH("three",'Model output'!G74)),ISNUMBER(SEARCH("3",'Model output'!G74)),ISNUMBER(SEARCH("IV",'Model output'!G74)),ISNUMBER(SEARCH("four",'Model output'!G74)),ISNUMBER(SEARCH("4",'Model output'!G74)),ISNUMBER(SEARCH("V ",'Model output'!G74)),ISNUMBER(SEARCH("five",'Model output'!G74)),ISNUMBER(SEARCH("5",'Model output'!G74))))), "lateral", "central"))</f>
        <v/>
      </c>
      <c r="H75" t="str">
        <f>IF('Model output'!H74="","negative",IF(OR(ISNUMBER(SEARCH("lymph node",'Model output'!H74)),ISNUMBER(SEARCH("gland",'Model output'!H74)),ISNUMBER(SEARCH("lobe",'Model output'!H74)),ISNUMBER(SEARCH("isthmus",'Model output'!H74)),ISNUMBER(SEARCH("mediastinum",'Model output'!H74)),ISNUMBER(SEARCH("Not mentioned",'Model output'!H74)), ISNUMBER(SEARCH("Not applicable",'Model output'!H74)), ISNUMBER(SEARCH("paratracheal",'Model output'!H74)),ISNUMBER(SEARCH("fibroadipose tissue",'Model output'!H74)),ISNUMBER(SEARCH("thyroid node",'Model output'!H74)),ISNUMBER(SEARCH("skeletal muscle",'Model output'!H74)),ISNUMBER(SEARCH("Extranodal extension",'Model output'!H74)),ISNUMBER(SEARCH("right",'Model output'!H74)),ISNUMBER(SEARCH("left",'Model output'!H74)),ISNUMBER(SEARCH("Not specified",'Model output'!H74))),"negative","positive"))</f>
        <v>negative</v>
      </c>
      <c r="I75">
        <f>IF(OR('Model output'!I74="",'Model output'!I74="Not answered",'Model output'!I74="Not mentioned"),"",IF(ISNUMBER('Model output'!I74),'Model output'!I74,1))</f>
        <v>4</v>
      </c>
      <c r="J75">
        <f>IF(OR('Model output'!J74="",'Model output'!J74="Not answered",'Model output'!J74="Not mentioned"),"",IF(AND(ISNUMBER('Model output'!J74),'Model output'!J74&lt;=I75),'Model output'!J74,IF(AND(ISNUMBER('Model output'!J74), 'Model output'!J74&gt;=DATE(2024,1,1)), MIN(DAY('Model output'!J74), MONTH('Model output'!J74), YEAR('Model output'!J74)), IF(ISNUMBER(SEARCH("0/",'Model output'!J74)),0,IF(ISNUMBER(SEARCH("/",'Model output'!J74)), VALUE(LEFT('Model output'!J74, SEARCH("/",'Model output'!J74)-1)),1)))))</f>
        <v>0</v>
      </c>
      <c r="K75" t="str" cm="1">
        <f t="array" ref="K75">IF(COUNT(FIND({0,1,2,3,4,5,6,7,8,9},'Model output'!K74))&gt;0,'Model output'!K74,"")</f>
        <v/>
      </c>
      <c r="L75" s="25" t="str">
        <f t="shared" si="14"/>
        <v/>
      </c>
      <c r="M75" t="str" cm="1">
        <f t="array" ref="M75">IF(L75="","",IF(ISNUMBER(SEARCH("cm",L75)),MAX(VALUE(SUBSTITUTE(_xlfn.FILTERXML("&lt;t&gt;&lt;s&gt;"&amp;SUBSTITUTE(L75,",","&lt;/s&gt;&lt;s&gt;")&amp;"&lt;/s&gt;&lt;/t&gt;","//s"),"cm",""))),MAX(VALUE(SUBSTITUTE(_xlfn.FILTERXML("&lt;t&gt;&lt;s&gt;"&amp;SUBSTITUTE(L75,",","&lt;/s&gt;&lt;s&gt;")&amp;"&lt;/s&gt;&lt;/t&gt;","//s"),"mm","")))/10))</f>
        <v/>
      </c>
      <c r="N75" t="str">
        <f>IF('Model output'!L74="","",'Model output'!L74)</f>
        <v>Papillary carcinoma, classical type with oncocytic features</v>
      </c>
      <c r="O75" t="str">
        <f>IF('Model output'!M74="","",'Model output'!M74)</f>
        <v>classical</v>
      </c>
      <c r="P75" t="str">
        <f>IF('Model output'!N74="","",'Model output'!N74)</f>
        <v>2.8 cm</v>
      </c>
      <c r="Q75" t="str">
        <f t="shared" si="13"/>
        <v>2.8cm</v>
      </c>
      <c r="R75" cm="1">
        <f t="array" ref="R75">IF(Q75="","",IF(ISNUMBER(SEARCH("cm",Q75)),MAX(VALUE(SUBSTITUTE(_xlfn.FILTERXML("&lt;t&gt;&lt;s&gt;"&amp;SUBSTITUTE(Q75,",","&lt;/s&gt;&lt;s&gt;")&amp;"&lt;/s&gt;&lt;/t&gt;","//s"),"cm",""))),MAX(VALUE(SUBSTITUTE(_xlfn.FILTERXML("&lt;t&gt;&lt;s&gt;"&amp;SUBSTITUTE(Q75,",","&lt;/s&gt;&lt;s&gt;")&amp;"&lt;/s&gt;&lt;/t&gt;","//s"),"mm","")))/10))</f>
        <v>2.8</v>
      </c>
      <c r="S75" t="str">
        <f>IF(OR('Model output'!P74="",ISNUMBER(SEARCH("Not identified", 'Model output'!P74)),ISNUMBER(SEARCH("Absent",'Model output'!P74)),AND(ISNUMBER(SEARCH("No",'Model output'!P74)),NOT(ISNUMBER(SEARCH("diagnostic",'Model output'!P74)))),ISNUMBER(SEARCH("Negative",'Model output'!P74))),"negative","positive")</f>
        <v>negative</v>
      </c>
      <c r="T75">
        <f>IF('Model output'!O74="","",'Model output'!O74)</f>
        <v>1</v>
      </c>
      <c r="U75" t="str">
        <f>IF('Model output'!Q74&lt;&gt;"",'Model output'!Q74,IF('Classification result'!S75="positive",IF(ISNUMBER(SEARCH("single",'Model output'!P74)),1,IF(OR(ISNUMBER(SEARCH("&lt;4",'Model output'!P74)),ISNUMBER(SEARCH("&lt; 4",'Model output'!P74)),ISNUMBER(SEARCH("less than 4",'Model output'!P74))),"&lt;4",IF(OR(ISNUMBER(SEARCH("&gt;4",'Model output'!P74)),ISNUMBER(SEARCH("&gt; 4",'Model output'!P74)),ISNUMBER(SEARCH("4 or more",'Model output'!P74))),"&gt;4",""))), ""))</f>
        <v/>
      </c>
      <c r="V75" t="str">
        <f>IF(S75="negative","",IF(OR(ISNUMBER(SEARCH("Focal",'Model output'!P74)),'Classification result'!U75&lt;4,ISNUMBER(SEARCH("Focal",'Classification result'!U75)),ISNUMBER(SEARCH("&lt;4",'Classification result'!U75)),ISNUMBER(SEARCH("&lt; 4",'Classification result'!U75))),"minimal", IF(OR(ISNUMBER(SEARCH("Extensive",'Model output'!P74)),ISNUMBER(SEARCH("Extensive",'Classification result'!U75)),ISNUMBER(SEARCH("&gt;4",'Classification result'!U75)),ISNUMBER(SEARCH("&gt; 4",'Classification result'!U75)),ISNUMBER(SEARCH("4 or more",'Classification result'!U75))),"extensive","")))</f>
        <v/>
      </c>
      <c r="W75" t="str">
        <f>IF(OR('Model output'!R74="",ISNUMBER(SEARCH("Not identified", 'Model output'!R74)),ISNUMBER(SEARCH("Absent",'Model output'!R74)),ISNUMBER(SEARCH("No",'Model output'!R74)),ISNUMBER(SEARCH("Negative",'Model output'!R74)),ISNUMBER(SEARCH("None seen",'Model output'!R74)),ISNUMBER(SEARCH("Free",'Model output'!R74)),ISNUMBER(SEARCH("Cannot be assessed",'Model output'!R74))),"negative","positive")</f>
        <v>negative</v>
      </c>
      <c r="X75" s="16" t="str">
        <f>IF('Model output'!S74="","",'Model output'!S74)</f>
        <v>Not identified</v>
      </c>
      <c r="Y75" t="str">
        <f>IF(OR('Model output'!S74="",ISNUMBER(SEARCH("Absent",'Model output'!S74)),ISNUMBER(SEARCH("Not identified",'Model output'!S74)),AND(ISNUMBER(SEARCH("No",'Model output'!S74)),NOT(ISNUMBER(SEARCH("carcinoma",'Model output'!S74)))),ISNUMBER(SEARCH("negative",'Model output'!S74))),"negative",IF(Z75="positive","gETE", "positive"))</f>
        <v>negative</v>
      </c>
      <c r="Z75" t="str">
        <f>IF(OR('Model output'!S74="",ISNUMBER(SEARCH("Absent",'Model output'!S74)),ISNUMBER(SEARCH("Not identified",'Model output'!S74)),ISNUMBER(SEARCH("No",'Model output'!S74)),ISNUMBER(SEARCH("Minimal",'Model output'!S74)),ISNUMBER(SEARCH("negative",'Model output'!S74))),"negative",IF(OR(ISNUMBER(SEARCH("extensive",X75)),ISNUMBER(SEARCH("skeletal muscle",X75)),ISNUMBER(SEARCH("larynx",X75)),ISNUMBER(SEARCH("trachea",X75)),ISNUMBER(SEARCH("esophagus",X75)),ISNUMBER(SEARCH("recurrent laryngeal nerve",X75))),"positive","negative"))</f>
        <v>negative</v>
      </c>
      <c r="AA75" t="str">
        <f>IF('Model output'!T74="","",IF('Model output'!T74="Not mentioned", "No", "Yes"))</f>
        <v>Yes</v>
      </c>
      <c r="AB75" t="str">
        <f>IF(AA75&lt;&gt;"Yes","",IF(OR('Model output'!U74="",ISNUMBER(SEARCH("Not identified",'Model output'!U74))),"",'Model output'!U74))</f>
        <v/>
      </c>
      <c r="AC75" s="1" t="str">
        <f>IF(OR('Model output'!V74="", 'Model output'!V74="No", AND(ISERROR(SEARCH("Positive",'Model output'!V74)), ISNUMBER(SEARCH("Negative",'Model output'!V74))), AND(ISNUMBER(SEARCH("Uninvolved",'Model output'!V74)),NOT(ISNUMBER(SEARCH("margins involved",'Model output'!V74)))), ISNUMBER(SEARCH("None",'Model output'!V74)), ISNUMBER(SEARCH("Free",'Model output'!V74)), ISNUMBER(SEARCH("1 mm",'Model output'!V74)), ISNUMBER(SEARCH("0.1 CM",'Model output'!V74)), ISNUMBER(SEARCH("less than 0.2 mm",'Model output'!V74)), ISNUMBER(SEARCH("less than 0.5 mm",'Model output'!V74)), ISNUMBER(SEARCH("less than 1.0 mm",'Model output'!V74)), ISNUMBER(SEARCH("noted very close",'Model output'!V74)), ISNUMBER(SEARCH("abut",'Model output'!V74)), ISNUMBER(SEARCH("not mentioned",'Model output'!V74)), ISNUMBER(SEARCH("Cannot be assessed",'Model output'!V74)), ISNUMBER(SEARCH("Not specified",'Model output'!V74)), ISNUMBER(SEARCH("Lymphocyte invasion - present",'Model output'!V74))), "negative", "positive")</f>
        <v>negative</v>
      </c>
      <c r="AE75" s="35" t="str" cm="1">
        <f t="array" aca="1" ref="AE75" ca="1">IF(OR(AC75="positive",Z75="positive",AND(OR(ISNUMBER(SEARCH("Follicular carcinoma",N75)),ISNUMBER(SEARCH("Follicular thyroid carcinoma",N75))),V75="extensive"),AND(AND(ISNUMBER(J75),J75&gt;0),AND(ISNUMBER(M75),M75&gt;3)),OR(H75="positive",AH75=1)),"high",IF(OR(ISNUMBER(SEARCH("lateral",G75,1)),ISNUMBER(SEARCH("positive",Y75,1)),ISNUMBER(SEARCH("tall",O75,1)),ISNUMBER(SEARCH("hobnail",O75,1)),ISNUMBER(SEARCH("cribriform",O75,1)),ISNUMBER(SEARCH("diffuse",O75,1)),ISNUMBER(SEARCH("columnar",O75,1)),ISNUMBER(SEARCH("solid",O75,1)),ISNUMBER(SEARCH("tall",N75,1)),ISNUMBER(SEARCH("hobnail",N75,1)),ISNUMBER(SEARCH("cribriform",N75,1)),ISNUMBER(SEARCH("diffuse",N75,1)),ISNUMBER(SEARCH("columnar",N75,1)),ISNUMBER(SEARCH("solid",N75,1)),AND(ISNUMBER(SEARCH("papillary",N75,1)),S75="positive"),AND(AND(ISNUMBER(J75),J75&gt;=5),M75=""),AND(AND(ISNUMBER(J75),J75&gt;=5),AND(ISNUMBER(M75),M75&gt;=1)),AND(ISNUMBER(SERACH("papillary",N75)),OR(Y75="positive",Z75="positive"), ISNUMBER(SEARCH("BRAF",AB75)))),"intermediate","low"))</f>
        <v>low</v>
      </c>
      <c r="AF75" s="36" t="str">
        <f t="shared" si="15"/>
        <v>2</v>
      </c>
      <c r="AG75" s="36" t="str">
        <f t="shared" si="16"/>
        <v>0</v>
      </c>
      <c r="AH75" s="36" t="str">
        <f t="shared" si="23"/>
        <v>0</v>
      </c>
      <c r="AI75" s="42" t="str">
        <f t="shared" si="24"/>
        <v>I</v>
      </c>
      <c r="AJ75" s="39" t="s">
        <v>807</v>
      </c>
      <c r="AK75" s="41" t="s">
        <v>1122</v>
      </c>
      <c r="AL75" s="41" t="s">
        <v>1120</v>
      </c>
      <c r="AM75" s="41" t="s">
        <v>1123</v>
      </c>
      <c r="AN75" s="41" t="s">
        <v>68</v>
      </c>
      <c r="AO75" s="22">
        <f t="shared" ca="1" si="17"/>
        <v>1</v>
      </c>
      <c r="AP75" s="1">
        <f t="shared" si="18"/>
        <v>1</v>
      </c>
      <c r="AQ75" s="1">
        <f t="shared" si="19"/>
        <v>1</v>
      </c>
      <c r="AR75" s="1">
        <f t="shared" si="20"/>
        <v>1</v>
      </c>
      <c r="AS75" s="14">
        <f t="shared" si="21"/>
        <v>1</v>
      </c>
    </row>
    <row r="76" spans="1:45">
      <c r="A76" t="str">
        <f>'Model output'!A75</f>
        <v>TCGA-DJ-A2Q1</v>
      </c>
      <c r="B76" s="33">
        <v>44</v>
      </c>
      <c r="C76" s="1" t="str">
        <f>IF(OR(ISNUMBER(SEARCH("0",'Model output'!D75)), ISNUMBER(SEARCH("1",'Model output'!D75)), ISNUMBER(SEARCH("1a",'Model output'!D75)), ISNUMBER(SEARCH("1b",'Model output'!D75)), ISNUMBER(SEARCH("2",'Model output'!D75)), ISNUMBER(SEARCH("3",'Model output'!D75)), ISNUMBER(SEARCH("4a",'Model output'!D75)), ISNUMBER(SEARCH("4b",'Model output'!D75))), IF(ISNUMBER(SEARCH("pT",'Model output'!D75)),IF(OR(ISNUMBER(SEARCH("a",'Model output'!D75)),ISNUMBER(SEARCH("b",'Model output'!D75))),MID(SUBSTITUTE('Model output'!D75," ",""),SEARCH("pT",'Model output'!D75)+2,2),MID(SUBSTITUTE('Model output'!D75," ",""),SEARCH("pT",'Model output'!D75)+2,1)),IF(ISNUMBER(SEARCH("T",'Model output'!D75)),IF(OR(ISNUMBER(SEARCH("a",'Model output'!D75)),ISNUMBER(SEARCH("b",'Model output'!D75))),MID(SUBSTITUTE('Model output'!D75," ",""),SEARCH("T",'Model output'!D75)+1,2),MID(SUBSTITUTE('Model output'!D75," ",""),SEARCH("T",'Model output'!D75)+1,1)),SUBSTITUTE('Model output'!D75," ",""))),"")</f>
        <v>1</v>
      </c>
      <c r="D76" s="1" t="str">
        <f>IF(ISNUMBER(SEARCH("lymph node",'Model output'!E75)),"1", IF(AND('Model output'!E75&lt;&gt;"",ISNUMBER('Model output'!E75),'Model output'!E75&gt;0),"1",IF(OR(ISNUMBER(SEARCH("0",'Model output'!E75)), ISNUMBER(SEARCH("1",'Model output'!E75)), ISNUMBER(SEARCH("1a",'Model output'!E75)), ISNUMBER(SEARCH("1b",'Model output'!E75)), ISNUMBER(SEARCH("X",'Model output'!E75))), IF(ISNUMBER(SEARCH("pN",'Model output'!E75)),IF(OR(ISNUMBER(SEARCH("a",'Model output'!E75)),ISNUMBER(SEARCH("b",'Model output'!E75))),MID(SUBSTITUTE('Model output'!E75," ",""),SEARCH("pN",'Model output'!E75)+2,2),MID(SUBSTITUTE('Model output'!E75," ",""),SEARCH("pN",'Model output'!E75)+2,1)),IF(ISNUMBER(SEARCH("N",'Model output'!E75)),IF(OR(ISNUMBER(SEARCH("a",'Model output'!E75)),ISNUMBER(SEARCH("b",'Model output'!E75))),MID(SUBSTITUTE('Model output'!E75," ",""),SEARCH("N",'Model output'!E75)+1,2),MID(SUBSTITUTE('Model output'!E75," ",""),SEARCH("N",'Model output'!E75)+1,1)),SUBSTITUTE('Model output'!E75," ",""))),"")))</f>
        <v>1</v>
      </c>
      <c r="E76" s="1" t="str">
        <f>IF(OR(ISNUMBER(SEARCH("Not applicable",'Model output'!F75)), ISNUMBER(SEARCH("N/A",'Model output'!F75))),"0",IF(OR(ISNUMBER(SEARCH("0",'Model output'!F75)), ISNUMBER(SEARCH("1",'Model output'!F75)), ISNUMBER(SEARCH("X",'Model output'!F75))), IF(ISNUMBER(SEARCH("pM",'Model output'!F75)),MID(SUBSTITUTE('Model output'!F75," ",""),SEARCH("pM",'Model output'!F75)+2,1),IF(ISNUMBER(SEARCH("M",'Model output'!F75)),MID(SUBSTITUTE('Model output'!F75," ",""),SEARCH("M",'Model output'!F75)+1,1),SUBSTITUTE('Model output'!F75," ",""))),""))</f>
        <v>1</v>
      </c>
      <c r="F76" t="str">
        <f t="shared" si="22"/>
        <v>positive</v>
      </c>
      <c r="G76" t="str">
        <f>IF(OR('Model output'!G75="",AND(ISNUMBER('Model output'!J75),'Model output'!J75&lt;1)),"",IF(OR(ISNUMBER(SEARCH("lateral",'Model output'!G75)),ISNUMBER(SEARCH("cervical",'Model output'!G75)),ISNUMBER(SEARCH("jugular",'Model output'!G75)),ISNUMBER(SEARCH("left neck",'Model output'!G75)),ISNUMBER(SEARCH("left anterior neck",'Model output'!G75)),ISNUMBER(SEARCH("left posterior neck",'Model output'!G75)),ISNUMBER(SEARCH("right neck",'Model output'!G75)),ISNUMBER(SEARCH("right anterior neck",'Model output'!G75)),ISNUMBER(SEARCH("right posterior neck",'Model output'!G75)),AND(ISNUMBER(SEARCH("level",'Model output'!G75)),OR(,ISNUMBER(SEARCH("II",'Model output'!G75)),ISNUMBER(SEARCH("two",'Model output'!G75)),AND(ISNUMBER(SEARCH("2",'Model output'!G75)),NOT(ISNUMBER(SEARCH("1 of 2",'Model output'!G75)))),ISNUMBER(SEARCH("III",'Model output'!G75)),ISNUMBER(SEARCH("three",'Model output'!G75)),ISNUMBER(SEARCH("3",'Model output'!G75)),ISNUMBER(SEARCH("IV",'Model output'!G75)),ISNUMBER(SEARCH("four",'Model output'!G75)),ISNUMBER(SEARCH("4",'Model output'!G75)),ISNUMBER(SEARCH("V ",'Model output'!G75)),ISNUMBER(SEARCH("five",'Model output'!G75)),ISNUMBER(SEARCH("5",'Model output'!G75))))), "lateral", "central"))</f>
        <v>lateral</v>
      </c>
      <c r="H76" t="str">
        <f>IF('Model output'!H75="","negative",IF(OR(ISNUMBER(SEARCH("lymph node",'Model output'!H75)),ISNUMBER(SEARCH("gland",'Model output'!H75)),ISNUMBER(SEARCH("lobe",'Model output'!H75)),ISNUMBER(SEARCH("isthmus",'Model output'!H75)),ISNUMBER(SEARCH("mediastinum",'Model output'!H75)),ISNUMBER(SEARCH("Not mentioned",'Model output'!H75)), ISNUMBER(SEARCH("Not applicable",'Model output'!H75)), ISNUMBER(SEARCH("paratracheal",'Model output'!H75)),ISNUMBER(SEARCH("fibroadipose tissue",'Model output'!H75)),ISNUMBER(SEARCH("thyroid node",'Model output'!H75)),ISNUMBER(SEARCH("skeletal muscle",'Model output'!H75)),ISNUMBER(SEARCH("Extranodal extension",'Model output'!H75)),ISNUMBER(SEARCH("right",'Model output'!H75)),ISNUMBER(SEARCH("left",'Model output'!H75)),ISNUMBER(SEARCH("Not specified",'Model output'!H75))),"negative","positive"))</f>
        <v>negative</v>
      </c>
      <c r="I76">
        <f>IF(OR('Model output'!I75="",'Model output'!I75="Not answered",'Model output'!I75="Not mentioned"),"",IF(ISNUMBER('Model output'!I75),'Model output'!I75,1))</f>
        <v>1</v>
      </c>
      <c r="J76">
        <f>IF(OR('Model output'!J75="",'Model output'!J75="Not answered",'Model output'!J75="Not mentioned"),"",IF(AND(ISNUMBER('Model output'!J75),'Model output'!J75&lt;=I76),'Model output'!J75,IF(AND(ISNUMBER('Model output'!J75), 'Model output'!J75&gt;=DATE(2024,1,1)), MIN(DAY('Model output'!J75), MONTH('Model output'!J75), YEAR('Model output'!J75)), IF(ISNUMBER(SEARCH("0/",'Model output'!J75)),0,IF(ISNUMBER(SEARCH("/",'Model output'!J75)), VALUE(LEFT('Model output'!J75, SEARCH("/",'Model output'!J75)-1)),1)))))</f>
        <v>1</v>
      </c>
      <c r="K76" t="str" cm="1">
        <f t="array" ref="K76">IF(COUNT(FIND({0,1,2,3,4,5,6,7,8,9},'Model output'!K75))&gt;0,'Model output'!K75,"")</f>
        <v>1.3cm (Right tracheo-esophageal grove and pre-tracheal lymph node), 1.2cm (Right neck nodes levels three and four)</v>
      </c>
      <c r="L76" s="25" t="str">
        <f t="shared" si="14"/>
        <v>1.3cm,1.2cm</v>
      </c>
      <c r="M76" cm="1">
        <f t="array" ref="M76">IF(L76="","",IF(ISNUMBER(SEARCH("cm",L76)),MAX(VALUE(SUBSTITUTE(_xlfn.FILTERXML("&lt;t&gt;&lt;s&gt;"&amp;SUBSTITUTE(L76,",","&lt;/s&gt;&lt;s&gt;")&amp;"&lt;/s&gt;&lt;/t&gt;","//s"),"cm",""))),MAX(VALUE(SUBSTITUTE(_xlfn.FILTERXML("&lt;t&gt;&lt;s&gt;"&amp;SUBSTITUTE(L76,",","&lt;/s&gt;&lt;s&gt;")&amp;"&lt;/s&gt;&lt;/t&gt;","//s"),"mm","")))/10))</f>
        <v>1.3</v>
      </c>
      <c r="N76" t="str">
        <f>IF('Model output'!L75="","",'Model output'!L75)</f>
        <v>Papillary carcinoma</v>
      </c>
      <c r="O76" t="str">
        <f>IF('Model output'!M75="","",'Model output'!M75)</f>
        <v>classical type</v>
      </c>
      <c r="P76" t="str">
        <f>IF('Model output'!N75="","",'Model output'!N75)</f>
        <v>1.6 cm</v>
      </c>
      <c r="Q76" t="str">
        <f t="shared" si="13"/>
        <v>1.6cm</v>
      </c>
      <c r="R76" cm="1">
        <f t="array" ref="R76">IF(Q76="","",IF(ISNUMBER(SEARCH("cm",Q76)),MAX(VALUE(SUBSTITUTE(_xlfn.FILTERXML("&lt;t&gt;&lt;s&gt;"&amp;SUBSTITUTE(Q76,",","&lt;/s&gt;&lt;s&gt;")&amp;"&lt;/s&gt;&lt;/t&gt;","//s"),"cm",""))),MAX(VALUE(SUBSTITUTE(_xlfn.FILTERXML("&lt;t&gt;&lt;s&gt;"&amp;SUBSTITUTE(Q76,",","&lt;/s&gt;&lt;s&gt;")&amp;"&lt;/s&gt;&lt;/t&gt;","//s"),"mm","")))/10))</f>
        <v>1.6</v>
      </c>
      <c r="S76" t="str">
        <f>IF(OR('Model output'!P75="",ISNUMBER(SEARCH("Not identified", 'Model output'!P75)),ISNUMBER(SEARCH("Absent",'Model output'!P75)),AND(ISNUMBER(SEARCH("No",'Model output'!P75)),NOT(ISNUMBER(SEARCH("diagnostic",'Model output'!P75)))),ISNUMBER(SEARCH("Negative",'Model output'!P75))),"negative","positive")</f>
        <v>negative</v>
      </c>
      <c r="T76">
        <f>IF('Model output'!O75="","",'Model output'!O75)</f>
        <v>1</v>
      </c>
      <c r="U76" t="str">
        <f>IF('Model output'!Q75&lt;&gt;"",'Model output'!Q75,IF('Classification result'!S76="positive",IF(ISNUMBER(SEARCH("single",'Model output'!P75)),1,IF(OR(ISNUMBER(SEARCH("&lt;4",'Model output'!P75)),ISNUMBER(SEARCH("&lt; 4",'Model output'!P75)),ISNUMBER(SEARCH("less than 4",'Model output'!P75))),"&lt;4",IF(OR(ISNUMBER(SEARCH("&gt;4",'Model output'!P75)),ISNUMBER(SEARCH("&gt; 4",'Model output'!P75)),ISNUMBER(SEARCH("4 or more",'Model output'!P75))),"&gt;4",""))), ""))</f>
        <v/>
      </c>
      <c r="V76" t="str">
        <f>IF(S76="negative","",IF(OR(ISNUMBER(SEARCH("Focal",'Model output'!P75)),'Classification result'!U76&lt;4,ISNUMBER(SEARCH("Focal",'Classification result'!U76)),ISNUMBER(SEARCH("&lt;4",'Classification result'!U76)),ISNUMBER(SEARCH("&lt; 4",'Classification result'!U76))),"minimal", IF(OR(ISNUMBER(SEARCH("Extensive",'Model output'!P75)),ISNUMBER(SEARCH("Extensive",'Classification result'!U76)),ISNUMBER(SEARCH("&gt;4",'Classification result'!U76)),ISNUMBER(SEARCH("&gt; 4",'Classification result'!U76)),ISNUMBER(SEARCH("4 or more",'Classification result'!U76))),"extensive","")))</f>
        <v/>
      </c>
      <c r="W76" t="str">
        <f>IF(OR('Model output'!R75="",ISNUMBER(SEARCH("Not identified", 'Model output'!R75)),ISNUMBER(SEARCH("Absent",'Model output'!R75)),ISNUMBER(SEARCH("No",'Model output'!R75)),ISNUMBER(SEARCH("Negative",'Model output'!R75)),ISNUMBER(SEARCH("None seen",'Model output'!R75)),ISNUMBER(SEARCH("Free",'Model output'!R75)),ISNUMBER(SEARCH("Cannot be assessed",'Model output'!R75))),"negative","positive")</f>
        <v>positive</v>
      </c>
      <c r="X76" s="16" t="str">
        <f>IF('Model output'!S75="","",'Model output'!S75)</f>
        <v>Right tracheo-esophageal grove and pre-tracheal lymph node: Extranodal extension is Identified, Right neck nodes levels three and four: Extranodal extension is not Identified</v>
      </c>
      <c r="Y76" t="str">
        <f>IF(OR('Model output'!S75="",ISNUMBER(SEARCH("Absent",'Model output'!S75)),ISNUMBER(SEARCH("Not identified",'Model output'!S75)),AND(ISNUMBER(SEARCH("No",'Model output'!S75)),NOT(ISNUMBER(SEARCH("carcinoma",'Model output'!S75)))),ISNUMBER(SEARCH("negative",'Model output'!S75))),"negative",IF(Z76="positive","gETE", "positive"))</f>
        <v>negative</v>
      </c>
      <c r="Z76" t="str">
        <f>IF(OR('Model output'!S75="",ISNUMBER(SEARCH("Absent",'Model output'!S75)),ISNUMBER(SEARCH("Not identified",'Model output'!S75)),ISNUMBER(SEARCH("No",'Model output'!S75)),ISNUMBER(SEARCH("Minimal",'Model output'!S75)),ISNUMBER(SEARCH("negative",'Model output'!S75))),"negative",IF(OR(ISNUMBER(SEARCH("extensive",X76)),ISNUMBER(SEARCH("skeletal muscle",X76)),ISNUMBER(SEARCH("larynx",X76)),ISNUMBER(SEARCH("trachea",X76)),ISNUMBER(SEARCH("esophagus",X76)),ISNUMBER(SEARCH("recurrent laryngeal nerve",X76))),"positive","negative"))</f>
        <v>negative</v>
      </c>
      <c r="AA76" t="str">
        <f>IF('Model output'!T75="","",IF('Model output'!T75="Not mentioned", "No", "Yes"))</f>
        <v/>
      </c>
      <c r="AB76" t="str">
        <f>IF(AA76&lt;&gt;"Yes","",IF(OR('Model output'!U75="",ISNUMBER(SEARCH("Not identified",'Model output'!U75))),"",'Model output'!U75))</f>
        <v/>
      </c>
      <c r="AC76" s="1" t="str">
        <f>IF(OR('Model output'!V75="", 'Model output'!V75="No", AND(ISERROR(SEARCH("Positive",'Model output'!V75)), ISNUMBER(SEARCH("Negative",'Model output'!V75))), AND(ISNUMBER(SEARCH("Uninvolved",'Model output'!V75)),NOT(ISNUMBER(SEARCH("margins involved",'Model output'!V75)))), ISNUMBER(SEARCH("None",'Model output'!V75)), ISNUMBER(SEARCH("Free",'Model output'!V75)), ISNUMBER(SEARCH("1 mm",'Model output'!V75)), ISNUMBER(SEARCH("0.1 CM",'Model output'!V75)), ISNUMBER(SEARCH("less than 0.2 mm",'Model output'!V75)), ISNUMBER(SEARCH("less than 0.5 mm",'Model output'!V75)), ISNUMBER(SEARCH("less than 1.0 mm",'Model output'!V75)), ISNUMBER(SEARCH("noted very close",'Model output'!V75)), ISNUMBER(SEARCH("abut",'Model output'!V75)), ISNUMBER(SEARCH("not mentioned",'Model output'!V75)), ISNUMBER(SEARCH("Cannot be assessed",'Model output'!V75)), ISNUMBER(SEARCH("Not specified",'Model output'!V75)), ISNUMBER(SEARCH("Lymphocyte invasion - present",'Model output'!V75))), "negative", "positive")</f>
        <v>negative</v>
      </c>
      <c r="AE76" s="35" t="str" cm="1">
        <f t="array" aca="1" ref="AE76" ca="1">IF(OR(AC76="positive",Z76="positive",AND(OR(ISNUMBER(SEARCH("Follicular carcinoma",N76)),ISNUMBER(SEARCH("Follicular thyroid carcinoma",N76))),V76="extensive"),AND(AND(ISNUMBER(J76),J76&gt;0),AND(ISNUMBER(M76),M76&gt;3)),OR(H76="positive",AH76=1)),"high",IF(OR(ISNUMBER(SEARCH("lateral",G76,1)),ISNUMBER(SEARCH("positive",Y76,1)),ISNUMBER(SEARCH("tall",O76,1)),ISNUMBER(SEARCH("hobnail",O76,1)),ISNUMBER(SEARCH("cribriform",O76,1)),ISNUMBER(SEARCH("diffuse",O76,1)),ISNUMBER(SEARCH("columnar",O76,1)),ISNUMBER(SEARCH("solid",O76,1)),ISNUMBER(SEARCH("tall",N76,1)),ISNUMBER(SEARCH("hobnail",N76,1)),ISNUMBER(SEARCH("cribriform",N76,1)),ISNUMBER(SEARCH("diffuse",N76,1)),ISNUMBER(SEARCH("columnar",N76,1)),ISNUMBER(SEARCH("solid",N76,1)),AND(ISNUMBER(SEARCH("papillary",N76,1)),S76="positive"),AND(AND(ISNUMBER(J76),J76&gt;=5),M76=""),AND(AND(ISNUMBER(J76),J76&gt;=5),AND(ISNUMBER(M76),M76&gt;=1)),AND(ISNUMBER(SERACH("papillary",N76)),OR(Y76="positive",Z76="positive"), ISNUMBER(SEARCH("BRAF",AB76)))),"intermediate","low"))</f>
        <v>intermediate</v>
      </c>
      <c r="AF76" s="36" t="str">
        <f t="shared" si="15"/>
        <v>1b</v>
      </c>
      <c r="AG76" s="36" t="str">
        <f t="shared" si="16"/>
        <v>1b</v>
      </c>
      <c r="AH76" s="36" t="str">
        <f t="shared" si="23"/>
        <v>0</v>
      </c>
      <c r="AI76" s="42" t="str">
        <f t="shared" si="24"/>
        <v>I</v>
      </c>
      <c r="AJ76" s="39" t="s">
        <v>809</v>
      </c>
      <c r="AK76" s="41" t="s">
        <v>1119</v>
      </c>
      <c r="AL76" s="41" t="s">
        <v>1119</v>
      </c>
      <c r="AM76" s="41" t="s">
        <v>1123</v>
      </c>
      <c r="AN76" s="41" t="s">
        <v>68</v>
      </c>
      <c r="AO76" s="22">
        <f t="shared" ca="1" si="17"/>
        <v>1</v>
      </c>
      <c r="AP76" s="1">
        <f t="shared" si="18"/>
        <v>1</v>
      </c>
      <c r="AQ76" s="1">
        <f t="shared" si="19"/>
        <v>1</v>
      </c>
      <c r="AR76" s="1">
        <f t="shared" si="20"/>
        <v>1</v>
      </c>
      <c r="AS76" s="14">
        <f t="shared" si="21"/>
        <v>1</v>
      </c>
    </row>
    <row r="77" spans="1:45">
      <c r="A77" t="str">
        <f>'Model output'!A76</f>
        <v>TCGA-DJ-A2Q2</v>
      </c>
      <c r="B77" s="33">
        <v>57</v>
      </c>
      <c r="C77" s="1" t="str">
        <f>IF(OR(ISNUMBER(SEARCH("0",'Model output'!D76)), ISNUMBER(SEARCH("1",'Model output'!D76)), ISNUMBER(SEARCH("1a",'Model output'!D76)), ISNUMBER(SEARCH("1b",'Model output'!D76)), ISNUMBER(SEARCH("2",'Model output'!D76)), ISNUMBER(SEARCH("3",'Model output'!D76)), ISNUMBER(SEARCH("4a",'Model output'!D76)), ISNUMBER(SEARCH("4b",'Model output'!D76))), IF(ISNUMBER(SEARCH("pT",'Model output'!D76)),IF(OR(ISNUMBER(SEARCH("a",'Model output'!D76)),ISNUMBER(SEARCH("b",'Model output'!D76))),MID(SUBSTITUTE('Model output'!D76," ",""),SEARCH("pT",'Model output'!D76)+2,2),MID(SUBSTITUTE('Model output'!D76," ",""),SEARCH("pT",'Model output'!D76)+2,1)),IF(ISNUMBER(SEARCH("T",'Model output'!D76)),IF(OR(ISNUMBER(SEARCH("a",'Model output'!D76)),ISNUMBER(SEARCH("b",'Model output'!D76))),MID(SUBSTITUTE('Model output'!D76," ",""),SEARCH("T",'Model output'!D76)+1,2),MID(SUBSTITUTE('Model output'!D76," ",""),SEARCH("T",'Model output'!D76)+1,1)),SUBSTITUTE('Model output'!D76," ",""))),"")</f>
        <v>1</v>
      </c>
      <c r="D77" s="1" t="str">
        <f>IF(ISNUMBER(SEARCH("lymph node",'Model output'!E76)),"1", IF(AND('Model output'!E76&lt;&gt;"",ISNUMBER('Model output'!E76),'Model output'!E76&gt;0),"1",IF(OR(ISNUMBER(SEARCH("0",'Model output'!E76)), ISNUMBER(SEARCH("1",'Model output'!E76)), ISNUMBER(SEARCH("1a",'Model output'!E76)), ISNUMBER(SEARCH("1b",'Model output'!E76)), ISNUMBER(SEARCH("X",'Model output'!E76))), IF(ISNUMBER(SEARCH("pN",'Model output'!E76)),IF(OR(ISNUMBER(SEARCH("a",'Model output'!E76)),ISNUMBER(SEARCH("b",'Model output'!E76))),MID(SUBSTITUTE('Model output'!E76," ",""),SEARCH("pN",'Model output'!E76)+2,2),MID(SUBSTITUTE('Model output'!E76," ",""),SEARCH("pN",'Model output'!E76)+2,1)),IF(ISNUMBER(SEARCH("N",'Model output'!E76)),IF(OR(ISNUMBER(SEARCH("a",'Model output'!E76)),ISNUMBER(SEARCH("b",'Model output'!E76))),MID(SUBSTITUTE('Model output'!E76," ",""),SEARCH("N",'Model output'!E76)+1,2),MID(SUBSTITUTE('Model output'!E76," ",""),SEARCH("N",'Model output'!E76)+1,1)),SUBSTITUTE('Model output'!E76," ",""))),"")))</f>
        <v>0</v>
      </c>
      <c r="E77" s="1" t="str">
        <f>IF(OR(ISNUMBER(SEARCH("Not applicable",'Model output'!F76)), ISNUMBER(SEARCH("N/A",'Model output'!F76))),"0",IF(OR(ISNUMBER(SEARCH("0",'Model output'!F76)), ISNUMBER(SEARCH("1",'Model output'!F76)), ISNUMBER(SEARCH("X",'Model output'!F76))), IF(ISNUMBER(SEARCH("pM",'Model output'!F76)),MID(SUBSTITUTE('Model output'!F76," ",""),SEARCH("pM",'Model output'!F76)+2,1),IF(ISNUMBER(SEARCH("M",'Model output'!F76)),MID(SUBSTITUTE('Model output'!F76," ",""),SEARCH("M",'Model output'!F76)+1,1),SUBSTITUTE('Model output'!F76," ",""))),""))</f>
        <v>0</v>
      </c>
      <c r="F77" t="str">
        <f t="shared" si="22"/>
        <v>negative</v>
      </c>
      <c r="G77" t="str">
        <f>IF(OR('Model output'!G76="",AND(ISNUMBER('Model output'!J76),'Model output'!J76&lt;1)),"",IF(OR(ISNUMBER(SEARCH("lateral",'Model output'!G76)),ISNUMBER(SEARCH("cervical",'Model output'!G76)),ISNUMBER(SEARCH("jugular",'Model output'!G76)),ISNUMBER(SEARCH("left neck",'Model output'!G76)),ISNUMBER(SEARCH("left anterior neck",'Model output'!G76)),ISNUMBER(SEARCH("left posterior neck",'Model output'!G76)),ISNUMBER(SEARCH("right neck",'Model output'!G76)),ISNUMBER(SEARCH("right anterior neck",'Model output'!G76)),ISNUMBER(SEARCH("right posterior neck",'Model output'!G76)),AND(ISNUMBER(SEARCH("level",'Model output'!G76)),OR(,ISNUMBER(SEARCH("II",'Model output'!G76)),ISNUMBER(SEARCH("two",'Model output'!G76)),AND(ISNUMBER(SEARCH("2",'Model output'!G76)),NOT(ISNUMBER(SEARCH("1 of 2",'Model output'!G76)))),ISNUMBER(SEARCH("III",'Model output'!G76)),ISNUMBER(SEARCH("three",'Model output'!G76)),ISNUMBER(SEARCH("3",'Model output'!G76)),ISNUMBER(SEARCH("IV",'Model output'!G76)),ISNUMBER(SEARCH("four",'Model output'!G76)),ISNUMBER(SEARCH("4",'Model output'!G76)),ISNUMBER(SEARCH("V ",'Model output'!G76)),ISNUMBER(SEARCH("five",'Model output'!G76)),ISNUMBER(SEARCH("5",'Model output'!G76))))), "lateral", "central"))</f>
        <v/>
      </c>
      <c r="H77" t="str">
        <f>IF('Model output'!H76="","negative",IF(OR(ISNUMBER(SEARCH("lymph node",'Model output'!H76)),ISNUMBER(SEARCH("gland",'Model output'!H76)),ISNUMBER(SEARCH("lobe",'Model output'!H76)),ISNUMBER(SEARCH("isthmus",'Model output'!H76)),ISNUMBER(SEARCH("mediastinum",'Model output'!H76)),ISNUMBER(SEARCH("Not mentioned",'Model output'!H76)), ISNUMBER(SEARCH("Not applicable",'Model output'!H76)), ISNUMBER(SEARCH("paratracheal",'Model output'!H76)),ISNUMBER(SEARCH("fibroadipose tissue",'Model output'!H76)),ISNUMBER(SEARCH("thyroid node",'Model output'!H76)),ISNUMBER(SEARCH("skeletal muscle",'Model output'!H76)),ISNUMBER(SEARCH("Extranodal extension",'Model output'!H76)),ISNUMBER(SEARCH("right",'Model output'!H76)),ISNUMBER(SEARCH("left",'Model output'!H76)),ISNUMBER(SEARCH("Not specified",'Model output'!H76))),"negative","positive"))</f>
        <v>negative</v>
      </c>
      <c r="I77">
        <f>IF(OR('Model output'!I76="",'Model output'!I76="Not answered",'Model output'!I76="Not mentioned"),"",IF(ISNUMBER('Model output'!I76),'Model output'!I76,1))</f>
        <v>1</v>
      </c>
      <c r="J77">
        <f>IF(OR('Model output'!J76="",'Model output'!J76="Not answered",'Model output'!J76="Not mentioned"),"",IF(AND(ISNUMBER('Model output'!J76),'Model output'!J76&lt;=I77),'Model output'!J76,IF(AND(ISNUMBER('Model output'!J76), 'Model output'!J76&gt;=DATE(2024,1,1)), MIN(DAY('Model output'!J76), MONTH('Model output'!J76), YEAR('Model output'!J76)), IF(ISNUMBER(SEARCH("0/",'Model output'!J76)),0,IF(ISNUMBER(SEARCH("/",'Model output'!J76)), VALUE(LEFT('Model output'!J76, SEARCH("/",'Model output'!J76)-1)),1)))))</f>
        <v>0</v>
      </c>
      <c r="K77" t="str" cm="1">
        <f t="array" ref="K77">IF(COUNT(FIND({0,1,2,3,4,5,6,7,8,9},'Model output'!K76))&gt;0,'Model output'!K76,"")</f>
        <v/>
      </c>
      <c r="L77" s="25" t="str">
        <f t="shared" si="14"/>
        <v/>
      </c>
      <c r="M77" t="str" cm="1">
        <f t="array" ref="M77">IF(L77="","",IF(ISNUMBER(SEARCH("cm",L77)),MAX(VALUE(SUBSTITUTE(_xlfn.FILTERXML("&lt;t&gt;&lt;s&gt;"&amp;SUBSTITUTE(L77,",","&lt;/s&gt;&lt;s&gt;")&amp;"&lt;/s&gt;&lt;/t&gt;","//s"),"cm",""))),MAX(VALUE(SUBSTITUTE(_xlfn.FILTERXML("&lt;t&gt;&lt;s&gt;"&amp;SUBSTITUTE(L77,",","&lt;/s&gt;&lt;s&gt;")&amp;"&lt;/s&gt;&lt;/t&gt;","//s"),"mm","")))/10))</f>
        <v/>
      </c>
      <c r="N77" t="str">
        <f>IF('Model output'!L76="","",'Model output'!L76)</f>
        <v>Papillary carcinoma, follicular variant</v>
      </c>
      <c r="O77" t="str">
        <f>IF('Model output'!M76="","",'Model output'!M76)</f>
        <v/>
      </c>
      <c r="P77" t="str">
        <f>IF('Model output'!N76="","",'Model output'!N76)</f>
        <v>4.9 cm</v>
      </c>
      <c r="Q77" t="str">
        <f t="shared" si="13"/>
        <v>4.9cm</v>
      </c>
      <c r="R77" cm="1">
        <f t="array" ref="R77">IF(Q77="","",IF(ISNUMBER(SEARCH("cm",Q77)),MAX(VALUE(SUBSTITUTE(_xlfn.FILTERXML("&lt;t&gt;&lt;s&gt;"&amp;SUBSTITUTE(Q77,",","&lt;/s&gt;&lt;s&gt;")&amp;"&lt;/s&gt;&lt;/t&gt;","//s"),"cm",""))),MAX(VALUE(SUBSTITUTE(_xlfn.FILTERXML("&lt;t&gt;&lt;s&gt;"&amp;SUBSTITUTE(Q77,",","&lt;/s&gt;&lt;s&gt;")&amp;"&lt;/s&gt;&lt;/t&gt;","//s"),"mm","")))/10))</f>
        <v>4.9000000000000004</v>
      </c>
      <c r="S77" t="str">
        <f>IF(OR('Model output'!P76="",ISNUMBER(SEARCH("Not identified", 'Model output'!P76)),ISNUMBER(SEARCH("Absent",'Model output'!P76)),AND(ISNUMBER(SEARCH("No",'Model output'!P76)),NOT(ISNUMBER(SEARCH("diagnostic",'Model output'!P76)))),ISNUMBER(SEARCH("Negative",'Model output'!P76))),"negative","positive")</f>
        <v>negative</v>
      </c>
      <c r="T77">
        <f>IF('Model output'!O76="","",'Model output'!O76)</f>
        <v>1</v>
      </c>
      <c r="U77" t="str">
        <f>IF('Model output'!Q76&lt;&gt;"",'Model output'!Q76,IF('Classification result'!S77="positive",IF(ISNUMBER(SEARCH("single",'Model output'!P76)),1,IF(OR(ISNUMBER(SEARCH("&lt;4",'Model output'!P76)),ISNUMBER(SEARCH("&lt; 4",'Model output'!P76)),ISNUMBER(SEARCH("less than 4",'Model output'!P76))),"&lt;4",IF(OR(ISNUMBER(SEARCH("&gt;4",'Model output'!P76)),ISNUMBER(SEARCH("&gt; 4",'Model output'!P76)),ISNUMBER(SEARCH("4 or more",'Model output'!P76))),"&gt;4",""))), ""))</f>
        <v/>
      </c>
      <c r="V77" t="str">
        <f>IF(S77="negative","",IF(OR(ISNUMBER(SEARCH("Focal",'Model output'!P76)),'Classification result'!U77&lt;4,ISNUMBER(SEARCH("Focal",'Classification result'!U77)),ISNUMBER(SEARCH("&lt;4",'Classification result'!U77)),ISNUMBER(SEARCH("&lt; 4",'Classification result'!U77))),"minimal", IF(OR(ISNUMBER(SEARCH("Extensive",'Model output'!P76)),ISNUMBER(SEARCH("Extensive",'Classification result'!U77)),ISNUMBER(SEARCH("&gt;4",'Classification result'!U77)),ISNUMBER(SEARCH("&gt; 4",'Classification result'!U77)),ISNUMBER(SEARCH("4 or more",'Classification result'!U77))),"extensive","")))</f>
        <v/>
      </c>
      <c r="W77" t="str">
        <f>IF(OR('Model output'!R76="",ISNUMBER(SEARCH("Not identified", 'Model output'!R76)),ISNUMBER(SEARCH("Absent",'Model output'!R76)),ISNUMBER(SEARCH("No",'Model output'!R76)),ISNUMBER(SEARCH("Negative",'Model output'!R76)),ISNUMBER(SEARCH("None seen",'Model output'!R76)),ISNUMBER(SEARCH("Free",'Model output'!R76)),ISNUMBER(SEARCH("Cannot be assessed",'Model output'!R76))),"negative","positive")</f>
        <v>negative</v>
      </c>
      <c r="X77" s="16" t="str">
        <f>IF('Model output'!S76="","",'Model output'!S76)</f>
        <v>Not identified</v>
      </c>
      <c r="Y77" t="str">
        <f>IF(OR('Model output'!S76="",ISNUMBER(SEARCH("Absent",'Model output'!S76)),ISNUMBER(SEARCH("Not identified",'Model output'!S76)),AND(ISNUMBER(SEARCH("No",'Model output'!S76)),NOT(ISNUMBER(SEARCH("carcinoma",'Model output'!S76)))),ISNUMBER(SEARCH("negative",'Model output'!S76))),"negative",IF(Z77="positive","gETE", "positive"))</f>
        <v>negative</v>
      </c>
      <c r="Z77" t="str">
        <f>IF(OR('Model output'!S76="",ISNUMBER(SEARCH("Absent",'Model output'!S76)),ISNUMBER(SEARCH("Not identified",'Model output'!S76)),ISNUMBER(SEARCH("No",'Model output'!S76)),ISNUMBER(SEARCH("Minimal",'Model output'!S76)),ISNUMBER(SEARCH("negative",'Model output'!S76))),"negative",IF(OR(ISNUMBER(SEARCH("extensive",X77)),ISNUMBER(SEARCH("skeletal muscle",X77)),ISNUMBER(SEARCH("larynx",X77)),ISNUMBER(SEARCH("trachea",X77)),ISNUMBER(SEARCH("esophagus",X77)),ISNUMBER(SEARCH("recurrent laryngeal nerve",X77))),"positive","negative"))</f>
        <v>negative</v>
      </c>
      <c r="AA77" t="str">
        <f>IF('Model output'!T76="","",IF('Model output'!T76="Not mentioned", "No", "Yes"))</f>
        <v/>
      </c>
      <c r="AB77" t="str">
        <f>IF(AA77&lt;&gt;"Yes","",IF(OR('Model output'!U76="",ISNUMBER(SEARCH("Not identified",'Model output'!U76))),"",'Model output'!U76))</f>
        <v/>
      </c>
      <c r="AC77" s="1" t="str">
        <f>IF(OR('Model output'!V76="", 'Model output'!V76="No", AND(ISERROR(SEARCH("Positive",'Model output'!V76)), ISNUMBER(SEARCH("Negative",'Model output'!V76))), AND(ISNUMBER(SEARCH("Uninvolved",'Model output'!V76)),NOT(ISNUMBER(SEARCH("margins involved",'Model output'!V76)))), ISNUMBER(SEARCH("None",'Model output'!V76)), ISNUMBER(SEARCH("Free",'Model output'!V76)), ISNUMBER(SEARCH("1 mm",'Model output'!V76)), ISNUMBER(SEARCH("0.1 CM",'Model output'!V76)), ISNUMBER(SEARCH("less than 0.2 mm",'Model output'!V76)), ISNUMBER(SEARCH("less than 0.5 mm",'Model output'!V76)), ISNUMBER(SEARCH("less than 1.0 mm",'Model output'!V76)), ISNUMBER(SEARCH("noted very close",'Model output'!V76)), ISNUMBER(SEARCH("abut",'Model output'!V76)), ISNUMBER(SEARCH("not mentioned",'Model output'!V76)), ISNUMBER(SEARCH("Cannot be assessed",'Model output'!V76)), ISNUMBER(SEARCH("Not specified",'Model output'!V76)), ISNUMBER(SEARCH("Lymphocyte invasion - present",'Model output'!V76))), "negative", "positive")</f>
        <v>negative</v>
      </c>
      <c r="AE77" s="35" t="str" cm="1">
        <f t="array" aca="1" ref="AE77" ca="1">IF(OR(AC77="positive",Z77="positive",AND(OR(ISNUMBER(SEARCH("Follicular carcinoma",N77)),ISNUMBER(SEARCH("Follicular thyroid carcinoma",N77))),V77="extensive"),AND(AND(ISNUMBER(J77),J77&gt;0),AND(ISNUMBER(M77),M77&gt;3)),OR(H77="positive",AH77=1)),"high",IF(OR(ISNUMBER(SEARCH("lateral",G77,1)),ISNUMBER(SEARCH("positive",Y77,1)),ISNUMBER(SEARCH("tall",O77,1)),ISNUMBER(SEARCH("hobnail",O77,1)),ISNUMBER(SEARCH("cribriform",O77,1)),ISNUMBER(SEARCH("diffuse",O77,1)),ISNUMBER(SEARCH("columnar",O77,1)),ISNUMBER(SEARCH("solid",O77,1)),ISNUMBER(SEARCH("tall",N77,1)),ISNUMBER(SEARCH("hobnail",N77,1)),ISNUMBER(SEARCH("cribriform",N77,1)),ISNUMBER(SEARCH("diffuse",N77,1)),ISNUMBER(SEARCH("columnar",N77,1)),ISNUMBER(SEARCH("solid",N77,1)),AND(ISNUMBER(SEARCH("papillary",N77,1)),S77="positive"),AND(AND(ISNUMBER(J77),J77&gt;=5),M77=""),AND(AND(ISNUMBER(J77),J77&gt;=5),AND(ISNUMBER(M77),M77&gt;=1)),AND(ISNUMBER(SERACH("papillary",N77)),OR(Y77="positive",Z77="positive"), ISNUMBER(SEARCH("BRAF",AB77)))),"intermediate","low"))</f>
        <v>low</v>
      </c>
      <c r="AF77" s="36" t="str">
        <f t="shared" si="15"/>
        <v>3a</v>
      </c>
      <c r="AG77" s="36" t="str">
        <f t="shared" si="16"/>
        <v>0</v>
      </c>
      <c r="AH77" s="36" t="str">
        <f t="shared" si="23"/>
        <v>0</v>
      </c>
      <c r="AI77" s="42" t="str">
        <f t="shared" si="24"/>
        <v>II</v>
      </c>
      <c r="AJ77" s="39" t="s">
        <v>807</v>
      </c>
      <c r="AK77" s="41" t="s">
        <v>1124</v>
      </c>
      <c r="AL77" s="41" t="s">
        <v>1120</v>
      </c>
      <c r="AM77" s="41" t="s">
        <v>1123</v>
      </c>
      <c r="AN77" s="41" t="s">
        <v>1121</v>
      </c>
      <c r="AO77" s="22">
        <f t="shared" ca="1" si="17"/>
        <v>1</v>
      </c>
      <c r="AP77" s="1">
        <f t="shared" si="18"/>
        <v>1</v>
      </c>
      <c r="AQ77" s="1">
        <f t="shared" si="19"/>
        <v>1</v>
      </c>
      <c r="AR77" s="1">
        <f t="shared" si="20"/>
        <v>1</v>
      </c>
      <c r="AS77" s="14">
        <f t="shared" si="21"/>
        <v>1</v>
      </c>
    </row>
    <row r="78" spans="1:45">
      <c r="A78" t="str">
        <f>'Model output'!A77</f>
        <v>TCGA-DJ-A2Q3</v>
      </c>
      <c r="B78" s="33">
        <v>61</v>
      </c>
      <c r="C78" s="1" t="str">
        <f>IF(OR(ISNUMBER(SEARCH("0",'Model output'!D77)), ISNUMBER(SEARCH("1",'Model output'!D77)), ISNUMBER(SEARCH("1a",'Model output'!D77)), ISNUMBER(SEARCH("1b",'Model output'!D77)), ISNUMBER(SEARCH("2",'Model output'!D77)), ISNUMBER(SEARCH("3",'Model output'!D77)), ISNUMBER(SEARCH("4a",'Model output'!D77)), ISNUMBER(SEARCH("4b",'Model output'!D77))), IF(ISNUMBER(SEARCH("pT",'Model output'!D77)),IF(OR(ISNUMBER(SEARCH("a",'Model output'!D77)),ISNUMBER(SEARCH("b",'Model output'!D77))),MID(SUBSTITUTE('Model output'!D77," ",""),SEARCH("pT",'Model output'!D77)+2,2),MID(SUBSTITUTE('Model output'!D77," ",""),SEARCH("pT",'Model output'!D77)+2,1)),IF(ISNUMBER(SEARCH("T",'Model output'!D77)),IF(OR(ISNUMBER(SEARCH("a",'Model output'!D77)),ISNUMBER(SEARCH("b",'Model output'!D77))),MID(SUBSTITUTE('Model output'!D77," ",""),SEARCH("T",'Model output'!D77)+1,2),MID(SUBSTITUTE('Model output'!D77," ",""),SEARCH("T",'Model output'!D77)+1,1)),SUBSTITUTE('Model output'!D77," ",""))),"")</f>
        <v>1</v>
      </c>
      <c r="D78" s="1" t="str">
        <f>IF(ISNUMBER(SEARCH("lymph node",'Model output'!E77)),"1", IF(AND('Model output'!E77&lt;&gt;"",ISNUMBER('Model output'!E77),'Model output'!E77&gt;0),"1",IF(OR(ISNUMBER(SEARCH("0",'Model output'!E77)), ISNUMBER(SEARCH("1",'Model output'!E77)), ISNUMBER(SEARCH("1a",'Model output'!E77)), ISNUMBER(SEARCH("1b",'Model output'!E77)), ISNUMBER(SEARCH("X",'Model output'!E77))), IF(ISNUMBER(SEARCH("pN",'Model output'!E77)),IF(OR(ISNUMBER(SEARCH("a",'Model output'!E77)),ISNUMBER(SEARCH("b",'Model output'!E77))),MID(SUBSTITUTE('Model output'!E77," ",""),SEARCH("pN",'Model output'!E77)+2,2),MID(SUBSTITUTE('Model output'!E77," ",""),SEARCH("pN",'Model output'!E77)+2,1)),IF(ISNUMBER(SEARCH("N",'Model output'!E77)),IF(OR(ISNUMBER(SEARCH("a",'Model output'!E77)),ISNUMBER(SEARCH("b",'Model output'!E77))),MID(SUBSTITUTE('Model output'!E77," ",""),SEARCH("N",'Model output'!E77)+1,2),MID(SUBSTITUTE('Model output'!E77," ",""),SEARCH("N",'Model output'!E77)+1,1)),SUBSTITUTE('Model output'!E77," ",""))),"")))</f>
        <v>1</v>
      </c>
      <c r="E78" s="1" t="str">
        <f>IF(OR(ISNUMBER(SEARCH("Not applicable",'Model output'!F77)), ISNUMBER(SEARCH("N/A",'Model output'!F77))),"0",IF(OR(ISNUMBER(SEARCH("0",'Model output'!F77)), ISNUMBER(SEARCH("1",'Model output'!F77)), ISNUMBER(SEARCH("X",'Model output'!F77))), IF(ISNUMBER(SEARCH("pM",'Model output'!F77)),MID(SUBSTITUTE('Model output'!F77," ",""),SEARCH("pM",'Model output'!F77)+2,1),IF(ISNUMBER(SEARCH("M",'Model output'!F77)),MID(SUBSTITUTE('Model output'!F77," ",""),SEARCH("M",'Model output'!F77)+1,1),SUBSTITUTE('Model output'!F77," ",""))),""))</f>
        <v>1</v>
      </c>
      <c r="F78" t="str">
        <f t="shared" si="22"/>
        <v>positive</v>
      </c>
      <c r="G78" t="str">
        <f>IF(OR('Model output'!G77="",AND(ISNUMBER('Model output'!J77),'Model output'!J77&lt;1)),"",IF(OR(ISNUMBER(SEARCH("lateral",'Model output'!G77)),ISNUMBER(SEARCH("cervical",'Model output'!G77)),ISNUMBER(SEARCH("jugular",'Model output'!G77)),ISNUMBER(SEARCH("left neck",'Model output'!G77)),ISNUMBER(SEARCH("left anterior neck",'Model output'!G77)),ISNUMBER(SEARCH("left posterior neck",'Model output'!G77)),ISNUMBER(SEARCH("right neck",'Model output'!G77)),ISNUMBER(SEARCH("right anterior neck",'Model output'!G77)),ISNUMBER(SEARCH("right posterior neck",'Model output'!G77)),AND(ISNUMBER(SEARCH("level",'Model output'!G77)),OR(,ISNUMBER(SEARCH("II",'Model output'!G77)),ISNUMBER(SEARCH("two",'Model output'!G77)),AND(ISNUMBER(SEARCH("2",'Model output'!G77)),NOT(ISNUMBER(SEARCH("1 of 2",'Model output'!G77)))),ISNUMBER(SEARCH("III",'Model output'!G77)),ISNUMBER(SEARCH("three",'Model output'!G77)),ISNUMBER(SEARCH("3",'Model output'!G77)),ISNUMBER(SEARCH("IV",'Model output'!G77)),ISNUMBER(SEARCH("four",'Model output'!G77)),ISNUMBER(SEARCH("4",'Model output'!G77)),ISNUMBER(SEARCH("V ",'Model output'!G77)),ISNUMBER(SEARCH("five",'Model output'!G77)),ISNUMBER(SEARCH("5",'Model output'!G77))))), "lateral", "central"))</f>
        <v>central</v>
      </c>
      <c r="H78" t="str">
        <f>IF('Model output'!H77="","negative",IF(OR(ISNUMBER(SEARCH("lymph node",'Model output'!H77)),ISNUMBER(SEARCH("gland",'Model output'!H77)),ISNUMBER(SEARCH("lobe",'Model output'!H77)),ISNUMBER(SEARCH("isthmus",'Model output'!H77)),ISNUMBER(SEARCH("mediastinum",'Model output'!H77)),ISNUMBER(SEARCH("Not mentioned",'Model output'!H77)), ISNUMBER(SEARCH("Not applicable",'Model output'!H77)), ISNUMBER(SEARCH("paratracheal",'Model output'!H77)),ISNUMBER(SEARCH("fibroadipose tissue",'Model output'!H77)),ISNUMBER(SEARCH("thyroid node",'Model output'!H77)),ISNUMBER(SEARCH("skeletal muscle",'Model output'!H77)),ISNUMBER(SEARCH("Extranodal extension",'Model output'!H77)),ISNUMBER(SEARCH("right",'Model output'!H77)),ISNUMBER(SEARCH("left",'Model output'!H77)),ISNUMBER(SEARCH("Not specified",'Model output'!H77))),"negative","positive"))</f>
        <v>negative</v>
      </c>
      <c r="I78">
        <f>IF(OR('Model output'!I77="",'Model output'!I77="Not answered",'Model output'!I77="Not mentioned"),"",IF(ISNUMBER('Model output'!I77),'Model output'!I77,1))</f>
        <v>3</v>
      </c>
      <c r="J78">
        <f>IF(OR('Model output'!J77="",'Model output'!J77="Not answered",'Model output'!J77="Not mentioned"),"",IF(AND(ISNUMBER('Model output'!J77),'Model output'!J77&lt;=I78),'Model output'!J77,IF(AND(ISNUMBER('Model output'!J77), 'Model output'!J77&gt;=DATE(2024,1,1)), MIN(DAY('Model output'!J77), MONTH('Model output'!J77), YEAR('Model output'!J77)), IF(ISNUMBER(SEARCH("0/",'Model output'!J77)),0,IF(ISNUMBER(SEARCH("/",'Model output'!J77)), VALUE(LEFT('Model output'!J77, SEARCH("/",'Model output'!J77)-1)),1)))))</f>
        <v>1</v>
      </c>
      <c r="K78" t="str" cm="1">
        <f t="array" ref="K78">IF(COUNT(FIND({0,1,2,3,4,5,6,7,8,9},'Model output'!K77))&gt;0,'Model output'!K77,"")</f>
        <v>0.55 cm</v>
      </c>
      <c r="L78" s="25" t="str">
        <f t="shared" si="14"/>
        <v>0.55cm</v>
      </c>
      <c r="M78" cm="1">
        <f t="array" ref="M78">IF(L78="","",IF(ISNUMBER(SEARCH("cm",L78)),MAX(VALUE(SUBSTITUTE(_xlfn.FILTERXML("&lt;t&gt;&lt;s&gt;"&amp;SUBSTITUTE(L78,",","&lt;/s&gt;&lt;s&gt;")&amp;"&lt;/s&gt;&lt;/t&gt;","//s"),"cm",""))),MAX(VALUE(SUBSTITUTE(_xlfn.FILTERXML("&lt;t&gt;&lt;s&gt;"&amp;SUBSTITUTE(L78,",","&lt;/s&gt;&lt;s&gt;")&amp;"&lt;/s&gt;&lt;/t&gt;","//s"),"mm","")))/10))</f>
        <v>0.55000000000000004</v>
      </c>
      <c r="N78" t="str">
        <f>IF('Model output'!L77="","",'Model output'!L77)</f>
        <v>Papillary carcinoma</v>
      </c>
      <c r="O78" t="str">
        <f>IF('Model output'!M77="","",'Model output'!M77)</f>
        <v>tall cell variant</v>
      </c>
      <c r="P78" t="str">
        <f>IF('Model output'!N77="","",'Model output'!N77)</f>
        <v>0.8 cm</v>
      </c>
      <c r="Q78" t="str">
        <f t="shared" si="13"/>
        <v>0.8cm</v>
      </c>
      <c r="R78" cm="1">
        <f t="array" ref="R78">IF(Q78="","",IF(ISNUMBER(SEARCH("cm",Q78)),MAX(VALUE(SUBSTITUTE(_xlfn.FILTERXML("&lt;t&gt;&lt;s&gt;"&amp;SUBSTITUTE(Q78,",","&lt;/s&gt;&lt;s&gt;")&amp;"&lt;/s&gt;&lt;/t&gt;","//s"),"cm",""))),MAX(VALUE(SUBSTITUTE(_xlfn.FILTERXML("&lt;t&gt;&lt;s&gt;"&amp;SUBSTITUTE(Q78,",","&lt;/s&gt;&lt;s&gt;")&amp;"&lt;/s&gt;&lt;/t&gt;","//s"),"mm","")))/10))</f>
        <v>0.8</v>
      </c>
      <c r="S78" t="str">
        <f>IF(OR('Model output'!P77="",ISNUMBER(SEARCH("Not identified", 'Model output'!P77)),ISNUMBER(SEARCH("Absent",'Model output'!P77)),AND(ISNUMBER(SEARCH("No",'Model output'!P77)),NOT(ISNUMBER(SEARCH("diagnostic",'Model output'!P77)))),ISNUMBER(SEARCH("Negative",'Model output'!P77))),"negative","positive")</f>
        <v>negative</v>
      </c>
      <c r="T78">
        <f>IF('Model output'!O77="","",'Model output'!O77)</f>
        <v>1</v>
      </c>
      <c r="U78" t="str">
        <f>IF('Model output'!Q77&lt;&gt;"",'Model output'!Q77,IF('Classification result'!S78="positive",IF(ISNUMBER(SEARCH("single",'Model output'!P77)),1,IF(OR(ISNUMBER(SEARCH("&lt;4",'Model output'!P77)),ISNUMBER(SEARCH("&lt; 4",'Model output'!P77)),ISNUMBER(SEARCH("less than 4",'Model output'!P77))),"&lt;4",IF(OR(ISNUMBER(SEARCH("&gt;4",'Model output'!P77)),ISNUMBER(SEARCH("&gt; 4",'Model output'!P77)),ISNUMBER(SEARCH("4 or more",'Model output'!P77))),"&gt;4",""))), ""))</f>
        <v/>
      </c>
      <c r="V78" t="str">
        <f>IF(S78="negative","",IF(OR(ISNUMBER(SEARCH("Focal",'Model output'!P77)),'Classification result'!U78&lt;4,ISNUMBER(SEARCH("Focal",'Classification result'!U78)),ISNUMBER(SEARCH("&lt;4",'Classification result'!U78)),ISNUMBER(SEARCH("&lt; 4",'Classification result'!U78))),"minimal", IF(OR(ISNUMBER(SEARCH("Extensive",'Model output'!P77)),ISNUMBER(SEARCH("Extensive",'Classification result'!U78)),ISNUMBER(SEARCH("&gt;4",'Classification result'!U78)),ISNUMBER(SEARCH("&gt; 4",'Classification result'!U78)),ISNUMBER(SEARCH("4 or more",'Classification result'!U78))),"extensive","")))</f>
        <v/>
      </c>
      <c r="W78" t="str">
        <f>IF(OR('Model output'!R77="",ISNUMBER(SEARCH("Not identified", 'Model output'!R77)),ISNUMBER(SEARCH("Absent",'Model output'!R77)),ISNUMBER(SEARCH("No",'Model output'!R77)),ISNUMBER(SEARCH("Negative",'Model output'!R77)),ISNUMBER(SEARCH("None seen",'Model output'!R77)),ISNUMBER(SEARCH("Free",'Model output'!R77)),ISNUMBER(SEARCH("Cannot be assessed",'Model output'!R77))),"negative","positive")</f>
        <v>negative</v>
      </c>
      <c r="X78" s="16" t="str">
        <f>IF('Model output'!S77="","",'Model output'!S77)</f>
        <v>Invades:perithyroidal soft tissue and focally skeletal muscle</v>
      </c>
      <c r="Y78" t="str">
        <f>IF(OR('Model output'!S77="",ISNUMBER(SEARCH("Absent",'Model output'!S77)),ISNUMBER(SEARCH("Not identified",'Model output'!S77)),AND(ISNUMBER(SEARCH("No",'Model output'!S77)),NOT(ISNUMBER(SEARCH("carcinoma",'Model output'!S77)))),ISNUMBER(SEARCH("negative",'Model output'!S77))),"negative",IF(Z78="positive","gETE", "positive"))</f>
        <v>gETE</v>
      </c>
      <c r="Z78" t="str">
        <f>IF(OR('Model output'!S77="",ISNUMBER(SEARCH("Absent",'Model output'!S77)),ISNUMBER(SEARCH("Not identified",'Model output'!S77)),ISNUMBER(SEARCH("No",'Model output'!S77)),ISNUMBER(SEARCH("Minimal",'Model output'!S77)),ISNUMBER(SEARCH("negative",'Model output'!S77))),"negative",IF(OR(ISNUMBER(SEARCH("extensive",X78)),ISNUMBER(SEARCH("skeletal muscle",X78)),ISNUMBER(SEARCH("larynx",X78)),ISNUMBER(SEARCH("trachea",X78)),ISNUMBER(SEARCH("esophagus",X78)),ISNUMBER(SEARCH("recurrent laryngeal nerve",X78))),"positive","negative"))</f>
        <v>positive</v>
      </c>
      <c r="AA78" t="str">
        <f>IF('Model output'!T77="","",IF('Model output'!T77="Not mentioned", "No", "Yes"))</f>
        <v>No</v>
      </c>
      <c r="AB78" t="str">
        <f>IF(AA78&lt;&gt;"Yes","",IF(OR('Model output'!U77="",ISNUMBER(SEARCH("Not identified",'Model output'!U77))),"",'Model output'!U77))</f>
        <v/>
      </c>
      <c r="AC78" s="1" t="str">
        <f>IF(OR('Model output'!V77="", 'Model output'!V77="No", AND(ISERROR(SEARCH("Positive",'Model output'!V77)), ISNUMBER(SEARCH("Negative",'Model output'!V77))), AND(ISNUMBER(SEARCH("Uninvolved",'Model output'!V77)),NOT(ISNUMBER(SEARCH("margins involved",'Model output'!V77)))), ISNUMBER(SEARCH("None",'Model output'!V77)), ISNUMBER(SEARCH("Free",'Model output'!V77)), ISNUMBER(SEARCH("1 mm",'Model output'!V77)), ISNUMBER(SEARCH("0.1 CM",'Model output'!V77)), ISNUMBER(SEARCH("less than 0.2 mm",'Model output'!V77)), ISNUMBER(SEARCH("less than 0.5 mm",'Model output'!V77)), ISNUMBER(SEARCH("less than 1.0 mm",'Model output'!V77)), ISNUMBER(SEARCH("noted very close",'Model output'!V77)), ISNUMBER(SEARCH("abut",'Model output'!V77)), ISNUMBER(SEARCH("not mentioned",'Model output'!V77)), ISNUMBER(SEARCH("Cannot be assessed",'Model output'!V77)), ISNUMBER(SEARCH("Not specified",'Model output'!V77)), ISNUMBER(SEARCH("Lymphocyte invasion - present",'Model output'!V77))), "negative", "positive")</f>
        <v>negative</v>
      </c>
      <c r="AE78" s="35" t="str" cm="1">
        <f t="array" ref="AE78">IF(OR(AC78="positive",Z78="positive",AND(OR(ISNUMBER(SEARCH("Follicular carcinoma",N78)),ISNUMBER(SEARCH("Follicular thyroid carcinoma",N78))),V78="extensive"),AND(AND(ISNUMBER(J78),J78&gt;0),AND(ISNUMBER(M78),M78&gt;3)),OR(H78="positive",AH78=1)),"high",IF(OR(ISNUMBER(SEARCH("lateral",G78,1)),ISNUMBER(SEARCH("positive",Y78,1)),ISNUMBER(SEARCH("tall",O78,1)),ISNUMBER(SEARCH("hobnail",O78,1)),ISNUMBER(SEARCH("cribriform",O78,1)),ISNUMBER(SEARCH("diffuse",O78,1)),ISNUMBER(SEARCH("columnar",O78,1)),ISNUMBER(SEARCH("solid",O78,1)),ISNUMBER(SEARCH("tall",N78,1)),ISNUMBER(SEARCH("hobnail",N78,1)),ISNUMBER(SEARCH("cribriform",N78,1)),ISNUMBER(SEARCH("diffuse",N78,1)),ISNUMBER(SEARCH("columnar",N78,1)),ISNUMBER(SEARCH("solid",N78,1)),AND(ISNUMBER(SEARCH("papillary",N78,1)),S78="positive"),AND(AND(ISNUMBER(J78),J78&gt;=5),M78=""),AND(AND(ISNUMBER(J78),J78&gt;=5),AND(ISNUMBER(M78),M78&gt;=1)),AND(ISNUMBER(SERACH("papillary",N78)),OR(Y78="positive",Z78="positive"), ISNUMBER(SEARCH("BRAF",AB78)))),"intermediate","low"))</f>
        <v>high</v>
      </c>
      <c r="AF78" s="36" t="str">
        <f t="shared" si="15"/>
        <v>3b</v>
      </c>
      <c r="AG78" s="36" t="str">
        <f t="shared" si="16"/>
        <v>1a</v>
      </c>
      <c r="AH78" s="36" t="str">
        <f t="shared" si="23"/>
        <v>0</v>
      </c>
      <c r="AI78" s="42" t="str">
        <f t="shared" si="24"/>
        <v>II</v>
      </c>
      <c r="AJ78" s="39" t="s">
        <v>805</v>
      </c>
      <c r="AK78" s="41" t="s">
        <v>1118</v>
      </c>
      <c r="AL78" s="41" t="s">
        <v>651</v>
      </c>
      <c r="AM78" s="41" t="s">
        <v>1123</v>
      </c>
      <c r="AN78" s="41" t="s">
        <v>1121</v>
      </c>
      <c r="AO78" s="22">
        <f t="shared" si="17"/>
        <v>1</v>
      </c>
      <c r="AP78" s="1">
        <f t="shared" si="18"/>
        <v>1</v>
      </c>
      <c r="AQ78" s="1">
        <f t="shared" si="19"/>
        <v>1</v>
      </c>
      <c r="AR78" s="1">
        <f t="shared" si="20"/>
        <v>1</v>
      </c>
      <c r="AS78" s="14">
        <f t="shared" si="21"/>
        <v>1</v>
      </c>
    </row>
    <row r="79" spans="1:45">
      <c r="A79" t="str">
        <f>'Model output'!A78</f>
        <v>TCGA-DJ-A2Q5</v>
      </c>
      <c r="B79" s="33">
        <v>51</v>
      </c>
      <c r="C79" s="1" t="str">
        <f>IF(OR(ISNUMBER(SEARCH("0",'Model output'!D78)), ISNUMBER(SEARCH("1",'Model output'!D78)), ISNUMBER(SEARCH("1a",'Model output'!D78)), ISNUMBER(SEARCH("1b",'Model output'!D78)), ISNUMBER(SEARCH("2",'Model output'!D78)), ISNUMBER(SEARCH("3",'Model output'!D78)), ISNUMBER(SEARCH("4a",'Model output'!D78)), ISNUMBER(SEARCH("4b",'Model output'!D78))), IF(ISNUMBER(SEARCH("pT",'Model output'!D78)),IF(OR(ISNUMBER(SEARCH("a",'Model output'!D78)),ISNUMBER(SEARCH("b",'Model output'!D78))),MID(SUBSTITUTE('Model output'!D78," ",""),SEARCH("pT",'Model output'!D78)+2,2),MID(SUBSTITUTE('Model output'!D78," ",""),SEARCH("pT",'Model output'!D78)+2,1)),IF(ISNUMBER(SEARCH("T",'Model output'!D78)),IF(OR(ISNUMBER(SEARCH("a",'Model output'!D78)),ISNUMBER(SEARCH("b",'Model output'!D78))),MID(SUBSTITUTE('Model output'!D78," ",""),SEARCH("T",'Model output'!D78)+1,2),MID(SUBSTITUTE('Model output'!D78," ",""),SEARCH("T",'Model output'!D78)+1,1)),SUBSTITUTE('Model output'!D78," ",""))),"")</f>
        <v/>
      </c>
      <c r="D79" s="1" t="str">
        <f>IF(ISNUMBER(SEARCH("lymph node",'Model output'!E78)),"1", IF(AND('Model output'!E78&lt;&gt;"",ISNUMBER('Model output'!E78),'Model output'!E78&gt;0),"1",IF(OR(ISNUMBER(SEARCH("0",'Model output'!E78)), ISNUMBER(SEARCH("1",'Model output'!E78)), ISNUMBER(SEARCH("1a",'Model output'!E78)), ISNUMBER(SEARCH("1b",'Model output'!E78)), ISNUMBER(SEARCH("X",'Model output'!E78))), IF(ISNUMBER(SEARCH("pN",'Model output'!E78)),IF(OR(ISNUMBER(SEARCH("a",'Model output'!E78)),ISNUMBER(SEARCH("b",'Model output'!E78))),MID(SUBSTITUTE('Model output'!E78," ",""),SEARCH("pN",'Model output'!E78)+2,2),MID(SUBSTITUTE('Model output'!E78," ",""),SEARCH("pN",'Model output'!E78)+2,1)),IF(ISNUMBER(SEARCH("N",'Model output'!E78)),IF(OR(ISNUMBER(SEARCH("a",'Model output'!E78)),ISNUMBER(SEARCH("b",'Model output'!E78))),MID(SUBSTITUTE('Model output'!E78," ",""),SEARCH("N",'Model output'!E78)+1,2),MID(SUBSTITUTE('Model output'!E78," ",""),SEARCH("N",'Model output'!E78)+1,1)),SUBSTITUTE('Model output'!E78," ",""))),"")))</f>
        <v>1</v>
      </c>
      <c r="E79" s="1" t="str">
        <f>IF(OR(ISNUMBER(SEARCH("Not applicable",'Model output'!F78)), ISNUMBER(SEARCH("N/A",'Model output'!F78))),"0",IF(OR(ISNUMBER(SEARCH("0",'Model output'!F78)), ISNUMBER(SEARCH("1",'Model output'!F78)), ISNUMBER(SEARCH("X",'Model output'!F78))), IF(ISNUMBER(SEARCH("pM",'Model output'!F78)),MID(SUBSTITUTE('Model output'!F78," ",""),SEARCH("pM",'Model output'!F78)+2,1),IF(ISNUMBER(SEARCH("M",'Model output'!F78)),MID(SUBSTITUTE('Model output'!F78," ",""),SEARCH("M",'Model output'!F78)+1,1),SUBSTITUTE('Model output'!F78," ",""))),""))</f>
        <v>0</v>
      </c>
      <c r="F79" t="str">
        <f t="shared" si="22"/>
        <v>positive</v>
      </c>
      <c r="G79" t="str">
        <f>IF(OR('Model output'!G78="",AND(ISNUMBER('Model output'!J78),'Model output'!J78&lt;1)),"",IF(OR(ISNUMBER(SEARCH("lateral",'Model output'!G78)),ISNUMBER(SEARCH("cervical",'Model output'!G78)),ISNUMBER(SEARCH("jugular",'Model output'!G78)),ISNUMBER(SEARCH("left neck",'Model output'!G78)),ISNUMBER(SEARCH("left anterior neck",'Model output'!G78)),ISNUMBER(SEARCH("left posterior neck",'Model output'!G78)),ISNUMBER(SEARCH("right neck",'Model output'!G78)),ISNUMBER(SEARCH("right anterior neck",'Model output'!G78)),ISNUMBER(SEARCH("right posterior neck",'Model output'!G78)),AND(ISNUMBER(SEARCH("level",'Model output'!G78)),OR(,ISNUMBER(SEARCH("II",'Model output'!G78)),ISNUMBER(SEARCH("two",'Model output'!G78)),AND(ISNUMBER(SEARCH("2",'Model output'!G78)),NOT(ISNUMBER(SEARCH("1 of 2",'Model output'!G78)))),ISNUMBER(SEARCH("III",'Model output'!G78)),ISNUMBER(SEARCH("three",'Model output'!G78)),ISNUMBER(SEARCH("3",'Model output'!G78)),ISNUMBER(SEARCH("IV",'Model output'!G78)),ISNUMBER(SEARCH("four",'Model output'!G78)),ISNUMBER(SEARCH("4",'Model output'!G78)),ISNUMBER(SEARCH("V ",'Model output'!G78)),ISNUMBER(SEARCH("five",'Model output'!G78)),ISNUMBER(SEARCH("5",'Model output'!G78))))), "lateral", "central"))</f>
        <v>lateral</v>
      </c>
      <c r="H79" t="str">
        <f>IF('Model output'!H78="","negative",IF(OR(ISNUMBER(SEARCH("lymph node",'Model output'!H78)),ISNUMBER(SEARCH("gland",'Model output'!H78)),ISNUMBER(SEARCH("lobe",'Model output'!H78)),ISNUMBER(SEARCH("isthmus",'Model output'!H78)),ISNUMBER(SEARCH("mediastinum",'Model output'!H78)),ISNUMBER(SEARCH("Not mentioned",'Model output'!H78)), ISNUMBER(SEARCH("Not applicable",'Model output'!H78)), ISNUMBER(SEARCH("paratracheal",'Model output'!H78)),ISNUMBER(SEARCH("fibroadipose tissue",'Model output'!H78)),ISNUMBER(SEARCH("thyroid node",'Model output'!H78)),ISNUMBER(SEARCH("skeletal muscle",'Model output'!H78)),ISNUMBER(SEARCH("Extranodal extension",'Model output'!H78)),ISNUMBER(SEARCH("right",'Model output'!H78)),ISNUMBER(SEARCH("left",'Model output'!H78)),ISNUMBER(SEARCH("Not specified",'Model output'!H78))),"negative","positive"))</f>
        <v>negative</v>
      </c>
      <c r="I79">
        <f>IF(OR('Model output'!I78="",'Model output'!I78="Not answered",'Model output'!I78="Not mentioned"),"",IF(ISNUMBER('Model output'!I78),'Model output'!I78,1))</f>
        <v>5</v>
      </c>
      <c r="J79">
        <f>IF(OR('Model output'!J78="",'Model output'!J78="Not answered",'Model output'!J78="Not mentioned"),"",IF(AND(ISNUMBER('Model output'!J78),'Model output'!J78&lt;=I79),'Model output'!J78,IF(AND(ISNUMBER('Model output'!J78), 'Model output'!J78&gt;=DATE(2024,1,1)), MIN(DAY('Model output'!J78), MONTH('Model output'!J78), YEAR('Model output'!J78)), IF(ISNUMBER(SEARCH("0/",'Model output'!J78)),0,IF(ISNUMBER(SEARCH("/",'Model output'!J78)), VALUE(LEFT('Model output'!J78, SEARCH("/",'Model output'!J78)-1)),1)))))</f>
        <v>2</v>
      </c>
      <c r="K79" t="str" cm="1">
        <f t="array" ref="K79">IF(COUNT(FIND({0,1,2,3,4,5,6,7,8,9},'Model output'!K78))&gt;0,'Model output'!K78,"")</f>
        <v>2.1cm</v>
      </c>
      <c r="L79" s="25" t="str">
        <f t="shared" si="14"/>
        <v>2.1cm</v>
      </c>
      <c r="M79" cm="1">
        <f t="array" ref="M79">IF(L79="","",IF(ISNUMBER(SEARCH("cm",L79)),MAX(VALUE(SUBSTITUTE(_xlfn.FILTERXML("&lt;t&gt;&lt;s&gt;"&amp;SUBSTITUTE(L79,",","&lt;/s&gt;&lt;s&gt;")&amp;"&lt;/s&gt;&lt;/t&gt;","//s"),"cm",""))),MAX(VALUE(SUBSTITUTE(_xlfn.FILTERXML("&lt;t&gt;&lt;s&gt;"&amp;SUBSTITUTE(L79,",","&lt;/s&gt;&lt;s&gt;")&amp;"&lt;/s&gt;&lt;/t&gt;","//s"),"mm","")))/10))</f>
        <v>2.1</v>
      </c>
      <c r="N79" t="str">
        <f>IF('Model output'!L78="","",'Model output'!L78)</f>
        <v>papillary</v>
      </c>
      <c r="O79" t="str">
        <f>IF('Model output'!M78="","",'Model output'!M78)</f>
        <v>classical</v>
      </c>
      <c r="P79" t="str">
        <f>IF('Model output'!N78="","",'Model output'!N78)</f>
        <v>4 cm</v>
      </c>
      <c r="Q79" t="str">
        <f t="shared" si="13"/>
        <v>4cm</v>
      </c>
      <c r="R79" cm="1">
        <f t="array" ref="R79">IF(Q79="","",IF(ISNUMBER(SEARCH("cm",Q79)),MAX(VALUE(SUBSTITUTE(_xlfn.FILTERXML("&lt;t&gt;&lt;s&gt;"&amp;SUBSTITUTE(Q79,",","&lt;/s&gt;&lt;s&gt;")&amp;"&lt;/s&gt;&lt;/t&gt;","//s"),"cm",""))),MAX(VALUE(SUBSTITUTE(_xlfn.FILTERXML("&lt;t&gt;&lt;s&gt;"&amp;SUBSTITUTE(Q79,",","&lt;/s&gt;&lt;s&gt;")&amp;"&lt;/s&gt;&lt;/t&gt;","//s"),"mm","")))/10))</f>
        <v>4</v>
      </c>
      <c r="S79" t="str">
        <f>IF(OR('Model output'!P78="",ISNUMBER(SEARCH("Not identified", 'Model output'!P78)),ISNUMBER(SEARCH("Absent",'Model output'!P78)),AND(ISNUMBER(SEARCH("No",'Model output'!P78)),NOT(ISNUMBER(SEARCH("diagnostic",'Model output'!P78)))),ISNUMBER(SEARCH("Negative",'Model output'!P78))),"negative","positive")</f>
        <v>negative</v>
      </c>
      <c r="T79">
        <f>IF('Model output'!O78="","",'Model output'!O78)</f>
        <v>1</v>
      </c>
      <c r="U79" t="str">
        <f>IF('Model output'!Q78&lt;&gt;"",'Model output'!Q78,IF('Classification result'!S79="positive",IF(ISNUMBER(SEARCH("single",'Model output'!P78)),1,IF(OR(ISNUMBER(SEARCH("&lt;4",'Model output'!P78)),ISNUMBER(SEARCH("&lt; 4",'Model output'!P78)),ISNUMBER(SEARCH("less than 4",'Model output'!P78))),"&lt;4",IF(OR(ISNUMBER(SEARCH("&gt;4",'Model output'!P78)),ISNUMBER(SEARCH("&gt; 4",'Model output'!P78)),ISNUMBER(SEARCH("4 or more",'Model output'!P78))),"&gt;4",""))), ""))</f>
        <v/>
      </c>
      <c r="V79" t="str">
        <f>IF(S79="negative","",IF(OR(ISNUMBER(SEARCH("Focal",'Model output'!P78)),'Classification result'!U79&lt;4,ISNUMBER(SEARCH("Focal",'Classification result'!U79)),ISNUMBER(SEARCH("&lt;4",'Classification result'!U79)),ISNUMBER(SEARCH("&lt; 4",'Classification result'!U79))),"minimal", IF(OR(ISNUMBER(SEARCH("Extensive",'Model output'!P78)),ISNUMBER(SEARCH("Extensive",'Classification result'!U79)),ISNUMBER(SEARCH("&gt;4",'Classification result'!U79)),ISNUMBER(SEARCH("&gt; 4",'Classification result'!U79)),ISNUMBER(SEARCH("4 or more",'Classification result'!U79))),"extensive","")))</f>
        <v/>
      </c>
      <c r="W79" t="str">
        <f>IF(OR('Model output'!R78="",ISNUMBER(SEARCH("Not identified", 'Model output'!R78)),ISNUMBER(SEARCH("Absent",'Model output'!R78)),ISNUMBER(SEARCH("No",'Model output'!R78)),ISNUMBER(SEARCH("Negative",'Model output'!R78)),ISNUMBER(SEARCH("None seen",'Model output'!R78)),ISNUMBER(SEARCH("Free",'Model output'!R78)),ISNUMBER(SEARCH("Cannot be assessed",'Model output'!R78))),"negative","positive")</f>
        <v>positive</v>
      </c>
      <c r="X79" s="16" t="str">
        <f>IF('Model output'!S78="","",'Model output'!S78)</f>
        <v/>
      </c>
      <c r="Y79" t="str">
        <f>IF(OR('Model output'!S78="",ISNUMBER(SEARCH("Absent",'Model output'!S78)),ISNUMBER(SEARCH("Not identified",'Model output'!S78)),AND(ISNUMBER(SEARCH("No",'Model output'!S78)),NOT(ISNUMBER(SEARCH("carcinoma",'Model output'!S78)))),ISNUMBER(SEARCH("negative",'Model output'!S78))),"negative",IF(Z79="positive","gETE", "positive"))</f>
        <v>negative</v>
      </c>
      <c r="Z79" t="str">
        <f>IF(OR('Model output'!S78="",ISNUMBER(SEARCH("Absent",'Model output'!S78)),ISNUMBER(SEARCH("Not identified",'Model output'!S78)),ISNUMBER(SEARCH("No",'Model output'!S78)),ISNUMBER(SEARCH("Minimal",'Model output'!S78)),ISNUMBER(SEARCH("negative",'Model output'!S78))),"negative",IF(OR(ISNUMBER(SEARCH("extensive",X79)),ISNUMBER(SEARCH("skeletal muscle",X79)),ISNUMBER(SEARCH("larynx",X79)),ISNUMBER(SEARCH("trachea",X79)),ISNUMBER(SEARCH("esophagus",X79)),ISNUMBER(SEARCH("recurrent laryngeal nerve",X79))),"positive","negative"))</f>
        <v>negative</v>
      </c>
      <c r="AA79" t="str">
        <f>IF('Model output'!T78="","",IF('Model output'!T78="Not mentioned", "No", "Yes"))</f>
        <v/>
      </c>
      <c r="AB79" t="str">
        <f>IF(AA79&lt;&gt;"Yes","",IF(OR('Model output'!U78="",ISNUMBER(SEARCH("Not identified",'Model output'!U78))),"",'Model output'!U78))</f>
        <v/>
      </c>
      <c r="AC79" s="1" t="str">
        <f>IF(OR('Model output'!V78="", 'Model output'!V78="No", AND(ISERROR(SEARCH("Positive",'Model output'!V78)), ISNUMBER(SEARCH("Negative",'Model output'!V78))), AND(ISNUMBER(SEARCH("Uninvolved",'Model output'!V78)),NOT(ISNUMBER(SEARCH("margins involved",'Model output'!V78)))), ISNUMBER(SEARCH("None",'Model output'!V78)), ISNUMBER(SEARCH("Free",'Model output'!V78)), ISNUMBER(SEARCH("1 mm",'Model output'!V78)), ISNUMBER(SEARCH("0.1 CM",'Model output'!V78)), ISNUMBER(SEARCH("less than 0.2 mm",'Model output'!V78)), ISNUMBER(SEARCH("less than 0.5 mm",'Model output'!V78)), ISNUMBER(SEARCH("less than 1.0 mm",'Model output'!V78)), ISNUMBER(SEARCH("noted very close",'Model output'!V78)), ISNUMBER(SEARCH("abut",'Model output'!V78)), ISNUMBER(SEARCH("not mentioned",'Model output'!V78)), ISNUMBER(SEARCH("Cannot be assessed",'Model output'!V78)), ISNUMBER(SEARCH("Not specified",'Model output'!V78)), ISNUMBER(SEARCH("Lymphocyte invasion - present",'Model output'!V78))), "negative", "positive")</f>
        <v>negative</v>
      </c>
      <c r="AE79" s="35" t="str" cm="1">
        <f t="array" aca="1" ref="AE79" ca="1">IF(OR(AC79="positive",Z79="positive",AND(OR(ISNUMBER(SEARCH("Follicular carcinoma",N79)),ISNUMBER(SEARCH("Follicular thyroid carcinoma",N79))),V79="extensive"),AND(AND(ISNUMBER(J79),J79&gt;0),AND(ISNUMBER(M79),M79&gt;3)),OR(H79="positive",AH79=1)),"high",IF(OR(ISNUMBER(SEARCH("lateral",G79,1)),ISNUMBER(SEARCH("positive",Y79,1)),ISNUMBER(SEARCH("tall",O79,1)),ISNUMBER(SEARCH("hobnail",O79,1)),ISNUMBER(SEARCH("cribriform",O79,1)),ISNUMBER(SEARCH("diffuse",O79,1)),ISNUMBER(SEARCH("columnar",O79,1)),ISNUMBER(SEARCH("solid",O79,1)),ISNUMBER(SEARCH("tall",N79,1)),ISNUMBER(SEARCH("hobnail",N79,1)),ISNUMBER(SEARCH("cribriform",N79,1)),ISNUMBER(SEARCH("diffuse",N79,1)),ISNUMBER(SEARCH("columnar",N79,1)),ISNUMBER(SEARCH("solid",N79,1)),AND(ISNUMBER(SEARCH("papillary",N79,1)),S79="positive"),AND(AND(ISNUMBER(J79),J79&gt;=5),M79=""),AND(AND(ISNUMBER(J79),J79&gt;=5),AND(ISNUMBER(M79),M79&gt;=1)),AND(ISNUMBER(SERACH("papillary",N79)),OR(Y79="positive",Z79="positive"), ISNUMBER(SEARCH("BRAF",AB79)))),"intermediate","low"))</f>
        <v>intermediate</v>
      </c>
      <c r="AF79" s="36" t="str">
        <f t="shared" si="15"/>
        <v>2</v>
      </c>
      <c r="AG79" s="36" t="str">
        <f t="shared" si="16"/>
        <v>1b</v>
      </c>
      <c r="AH79" s="36" t="str">
        <f t="shared" si="23"/>
        <v>0</v>
      </c>
      <c r="AI79" s="42" t="str">
        <f t="shared" si="24"/>
        <v>I</v>
      </c>
      <c r="AJ79" s="39" t="s">
        <v>809</v>
      </c>
      <c r="AK79" s="41" t="s">
        <v>1122</v>
      </c>
      <c r="AL79" s="41" t="s">
        <v>1119</v>
      </c>
      <c r="AM79" s="41" t="s">
        <v>1123</v>
      </c>
      <c r="AN79" s="41" t="s">
        <v>68</v>
      </c>
      <c r="AO79" s="22">
        <f t="shared" ca="1" si="17"/>
        <v>1</v>
      </c>
      <c r="AP79" s="1">
        <f t="shared" si="18"/>
        <v>1</v>
      </c>
      <c r="AQ79" s="1">
        <f t="shared" si="19"/>
        <v>1</v>
      </c>
      <c r="AR79" s="1">
        <f t="shared" si="20"/>
        <v>1</v>
      </c>
      <c r="AS79" s="14">
        <f t="shared" si="21"/>
        <v>1</v>
      </c>
    </row>
    <row r="80" spans="1:45">
      <c r="A80" t="str">
        <f>'Model output'!A79</f>
        <v>TCGA-DJ-A2Q6</v>
      </c>
      <c r="B80" s="33">
        <v>38</v>
      </c>
      <c r="C80" s="1" t="str">
        <f>IF(OR(ISNUMBER(SEARCH("0",'Model output'!D79)), ISNUMBER(SEARCH("1",'Model output'!D79)), ISNUMBER(SEARCH("1a",'Model output'!D79)), ISNUMBER(SEARCH("1b",'Model output'!D79)), ISNUMBER(SEARCH("2",'Model output'!D79)), ISNUMBER(SEARCH("3",'Model output'!D79)), ISNUMBER(SEARCH("4a",'Model output'!D79)), ISNUMBER(SEARCH("4b",'Model output'!D79))), IF(ISNUMBER(SEARCH("pT",'Model output'!D79)),IF(OR(ISNUMBER(SEARCH("a",'Model output'!D79)),ISNUMBER(SEARCH("b",'Model output'!D79))),MID(SUBSTITUTE('Model output'!D79," ",""),SEARCH("pT",'Model output'!D79)+2,2),MID(SUBSTITUTE('Model output'!D79," ",""),SEARCH("pT",'Model output'!D79)+2,1)),IF(ISNUMBER(SEARCH("T",'Model output'!D79)),IF(OR(ISNUMBER(SEARCH("a",'Model output'!D79)),ISNUMBER(SEARCH("b",'Model output'!D79))),MID(SUBSTITUTE('Model output'!D79," ",""),SEARCH("T",'Model output'!D79)+1,2),MID(SUBSTITUTE('Model output'!D79," ",""),SEARCH("T",'Model output'!D79)+1,1)),SUBSTITUTE('Model output'!D79," ",""))),"")</f>
        <v/>
      </c>
      <c r="D80" s="1" t="str">
        <f>IF(ISNUMBER(SEARCH("lymph node",'Model output'!E79)),"1", IF(AND('Model output'!E79&lt;&gt;"",ISNUMBER('Model output'!E79),'Model output'!E79&gt;0),"1",IF(OR(ISNUMBER(SEARCH("0",'Model output'!E79)), ISNUMBER(SEARCH("1",'Model output'!E79)), ISNUMBER(SEARCH("1a",'Model output'!E79)), ISNUMBER(SEARCH("1b",'Model output'!E79)), ISNUMBER(SEARCH("X",'Model output'!E79))), IF(ISNUMBER(SEARCH("pN",'Model output'!E79)),IF(OR(ISNUMBER(SEARCH("a",'Model output'!E79)),ISNUMBER(SEARCH("b",'Model output'!E79))),MID(SUBSTITUTE('Model output'!E79," ",""),SEARCH("pN",'Model output'!E79)+2,2),MID(SUBSTITUTE('Model output'!E79," ",""),SEARCH("pN",'Model output'!E79)+2,1)),IF(ISNUMBER(SEARCH("N",'Model output'!E79)),IF(OR(ISNUMBER(SEARCH("a",'Model output'!E79)),ISNUMBER(SEARCH("b",'Model output'!E79))),MID(SUBSTITUTE('Model output'!E79," ",""),SEARCH("N",'Model output'!E79)+1,2),MID(SUBSTITUTE('Model output'!E79," ",""),SEARCH("N",'Model output'!E79)+1,1)),SUBSTITUTE('Model output'!E79," ",""))),"")))</f>
        <v/>
      </c>
      <c r="E80" s="1" t="str">
        <f>IF(OR(ISNUMBER(SEARCH("Not applicable",'Model output'!F79)), ISNUMBER(SEARCH("N/A",'Model output'!F79))),"0",IF(OR(ISNUMBER(SEARCH("0",'Model output'!F79)), ISNUMBER(SEARCH("1",'Model output'!F79)), ISNUMBER(SEARCH("X",'Model output'!F79))), IF(ISNUMBER(SEARCH("pM",'Model output'!F79)),MID(SUBSTITUTE('Model output'!F79," ",""),SEARCH("pM",'Model output'!F79)+2,1),IF(ISNUMBER(SEARCH("M",'Model output'!F79)),MID(SUBSTITUTE('Model output'!F79," ",""),SEARCH("M",'Model output'!F79)+1,1),SUBSTITUTE('Model output'!F79," ",""))),""))</f>
        <v>1</v>
      </c>
      <c r="F80" t="str">
        <f t="shared" si="22"/>
        <v>positive</v>
      </c>
      <c r="G80" t="str">
        <f>IF(OR('Model output'!G79="",AND(ISNUMBER('Model output'!J79),'Model output'!J79&lt;1)),"",IF(OR(ISNUMBER(SEARCH("lateral",'Model output'!G79)),ISNUMBER(SEARCH("cervical",'Model output'!G79)),ISNUMBER(SEARCH("jugular",'Model output'!G79)),ISNUMBER(SEARCH("left neck",'Model output'!G79)),ISNUMBER(SEARCH("left anterior neck",'Model output'!G79)),ISNUMBER(SEARCH("left posterior neck",'Model output'!G79)),ISNUMBER(SEARCH("right neck",'Model output'!G79)),ISNUMBER(SEARCH("right anterior neck",'Model output'!G79)),ISNUMBER(SEARCH("right posterior neck",'Model output'!G79)),AND(ISNUMBER(SEARCH("level",'Model output'!G79)),OR(,ISNUMBER(SEARCH("II",'Model output'!G79)),ISNUMBER(SEARCH("two",'Model output'!G79)),AND(ISNUMBER(SEARCH("2",'Model output'!G79)),NOT(ISNUMBER(SEARCH("1 of 2",'Model output'!G79)))),ISNUMBER(SEARCH("III",'Model output'!G79)),ISNUMBER(SEARCH("three",'Model output'!G79)),ISNUMBER(SEARCH("3",'Model output'!G79)),ISNUMBER(SEARCH("IV",'Model output'!G79)),ISNUMBER(SEARCH("four",'Model output'!G79)),ISNUMBER(SEARCH("4",'Model output'!G79)),ISNUMBER(SEARCH("V ",'Model output'!G79)),ISNUMBER(SEARCH("five",'Model output'!G79)),ISNUMBER(SEARCH("5",'Model output'!G79))))), "lateral", "central"))</f>
        <v>lateral</v>
      </c>
      <c r="H80" t="str">
        <f>IF('Model output'!H79="","negative",IF(OR(ISNUMBER(SEARCH("lymph node",'Model output'!H79)),ISNUMBER(SEARCH("gland",'Model output'!H79)),ISNUMBER(SEARCH("lobe",'Model output'!H79)),ISNUMBER(SEARCH("isthmus",'Model output'!H79)),ISNUMBER(SEARCH("mediastinum",'Model output'!H79)),ISNUMBER(SEARCH("Not mentioned",'Model output'!H79)), ISNUMBER(SEARCH("Not applicable",'Model output'!H79)), ISNUMBER(SEARCH("paratracheal",'Model output'!H79)),ISNUMBER(SEARCH("fibroadipose tissue",'Model output'!H79)),ISNUMBER(SEARCH("thyroid node",'Model output'!H79)),ISNUMBER(SEARCH("skeletal muscle",'Model output'!H79)),ISNUMBER(SEARCH("Extranodal extension",'Model output'!H79)),ISNUMBER(SEARCH("right",'Model output'!H79)),ISNUMBER(SEARCH("left",'Model output'!H79)),ISNUMBER(SEARCH("Not specified",'Model output'!H79))),"negative","positive"))</f>
        <v>negative</v>
      </c>
      <c r="I80">
        <f>IF(OR('Model output'!I79="",'Model output'!I79="Not answered",'Model output'!I79="Not mentioned"),"",IF(ISNUMBER('Model output'!I79),'Model output'!I79,1))</f>
        <v>16</v>
      </c>
      <c r="J80">
        <f>IF(OR('Model output'!J79="",'Model output'!J79="Not answered",'Model output'!J79="Not mentioned"),"",IF(AND(ISNUMBER('Model output'!J79),'Model output'!J79&lt;=I80),'Model output'!J79,IF(AND(ISNUMBER('Model output'!J79), 'Model output'!J79&gt;=DATE(2024,1,1)), MIN(DAY('Model output'!J79), MONTH('Model output'!J79), YEAR('Model output'!J79)), IF(ISNUMBER(SEARCH("0/",'Model output'!J79)),0,IF(ISNUMBER(SEARCH("/",'Model output'!J79)), VALUE(LEFT('Model output'!J79, SEARCH("/",'Model output'!J79)-1)),1)))))</f>
        <v>15</v>
      </c>
      <c r="K80" t="str" cm="1">
        <f t="array" ref="K80">IF(COUNT(FIND({0,1,2,3,4,5,6,7,8,9},'Model output'!K79))&gt;0,'Model output'!K79,"")</f>
        <v>1.1cm</v>
      </c>
      <c r="L80" s="25" t="str">
        <f t="shared" si="14"/>
        <v>1.1cm</v>
      </c>
      <c r="M80" cm="1">
        <f t="array" ref="M80">IF(L80="","",IF(ISNUMBER(SEARCH("cm",L80)),MAX(VALUE(SUBSTITUTE(_xlfn.FILTERXML("&lt;t&gt;&lt;s&gt;"&amp;SUBSTITUTE(L80,",","&lt;/s&gt;&lt;s&gt;")&amp;"&lt;/s&gt;&lt;/t&gt;","//s"),"cm",""))),MAX(VALUE(SUBSTITUTE(_xlfn.FILTERXML("&lt;t&gt;&lt;s&gt;"&amp;SUBSTITUTE(L80,",","&lt;/s&gt;&lt;s&gt;")&amp;"&lt;/s&gt;&lt;/t&gt;","//s"),"mm","")))/10))</f>
        <v>1.1000000000000001</v>
      </c>
      <c r="N80" t="str">
        <f>IF('Model output'!L79="","",'Model output'!L79)</f>
        <v>papillary</v>
      </c>
      <c r="O80" t="str">
        <f>IF('Model output'!M79="","",'Model output'!M79)</f>
        <v>classical, microcarcinoma</v>
      </c>
      <c r="P80" t="str">
        <f>IF('Model output'!N79="","",'Model output'!N79)</f>
        <v>1.1 cm</v>
      </c>
      <c r="Q80" t="str">
        <f t="shared" si="13"/>
        <v>1.1cm</v>
      </c>
      <c r="R80" cm="1">
        <f t="array" ref="R80">IF(Q80="","",IF(ISNUMBER(SEARCH("cm",Q80)),MAX(VALUE(SUBSTITUTE(_xlfn.FILTERXML("&lt;t&gt;&lt;s&gt;"&amp;SUBSTITUTE(Q80,",","&lt;/s&gt;&lt;s&gt;")&amp;"&lt;/s&gt;&lt;/t&gt;","//s"),"cm",""))),MAX(VALUE(SUBSTITUTE(_xlfn.FILTERXML("&lt;t&gt;&lt;s&gt;"&amp;SUBSTITUTE(Q80,",","&lt;/s&gt;&lt;s&gt;")&amp;"&lt;/s&gt;&lt;/t&gt;","//s"),"mm","")))/10))</f>
        <v>1.1000000000000001</v>
      </c>
      <c r="S80" t="str">
        <f>IF(OR('Model output'!P79="",ISNUMBER(SEARCH("Not identified", 'Model output'!P79)),ISNUMBER(SEARCH("Absent",'Model output'!P79)),AND(ISNUMBER(SEARCH("No",'Model output'!P79)),NOT(ISNUMBER(SEARCH("diagnostic",'Model output'!P79)))),ISNUMBER(SEARCH("Negative",'Model output'!P79))),"negative","positive")</f>
        <v>negative</v>
      </c>
      <c r="T80" t="str">
        <f>IF('Model output'!O79="","",'Model output'!O79)</f>
        <v>2 classical type and 6 microcarcinomas</v>
      </c>
      <c r="U80" t="str">
        <f>IF('Model output'!Q79&lt;&gt;"",'Model output'!Q79,IF('Classification result'!S80="positive",IF(ISNUMBER(SEARCH("single",'Model output'!P79)),1,IF(OR(ISNUMBER(SEARCH("&lt;4",'Model output'!P79)),ISNUMBER(SEARCH("&lt; 4",'Model output'!P79)),ISNUMBER(SEARCH("less than 4",'Model output'!P79))),"&lt;4",IF(OR(ISNUMBER(SEARCH("&gt;4",'Model output'!P79)),ISNUMBER(SEARCH("&gt; 4",'Model output'!P79)),ISNUMBER(SEARCH("4 or more",'Model output'!P79))),"&gt;4",""))), ""))</f>
        <v/>
      </c>
      <c r="V80" t="str">
        <f>IF(S80="negative","",IF(OR(ISNUMBER(SEARCH("Focal",'Model output'!P79)),'Classification result'!U80&lt;4,ISNUMBER(SEARCH("Focal",'Classification result'!U80)),ISNUMBER(SEARCH("&lt;4",'Classification result'!U80)),ISNUMBER(SEARCH("&lt; 4",'Classification result'!U80))),"minimal", IF(OR(ISNUMBER(SEARCH("Extensive",'Model output'!P79)),ISNUMBER(SEARCH("Extensive",'Classification result'!U80)),ISNUMBER(SEARCH("&gt;4",'Classification result'!U80)),ISNUMBER(SEARCH("&gt; 4",'Classification result'!U80)),ISNUMBER(SEARCH("4 or more",'Classification result'!U80))),"extensive","")))</f>
        <v/>
      </c>
      <c r="W80" t="str">
        <f>IF(OR('Model output'!R79="",ISNUMBER(SEARCH("Not identified", 'Model output'!R79)),ISNUMBER(SEARCH("Absent",'Model output'!R79)),ISNUMBER(SEARCH("No",'Model output'!R79)),ISNUMBER(SEARCH("Negative",'Model output'!R79)),ISNUMBER(SEARCH("None seen",'Model output'!R79)),ISNUMBER(SEARCH("Free",'Model output'!R79)),ISNUMBER(SEARCH("Cannot be assessed",'Model output'!R79))),"negative","positive")</f>
        <v>negative</v>
      </c>
      <c r="X80" s="16" t="str">
        <f>IF('Model output'!S79="","",'Model output'!S79)</f>
        <v>fibroadipose tissue</v>
      </c>
      <c r="Y80" t="str">
        <f>IF(OR('Model output'!S79="",ISNUMBER(SEARCH("Absent",'Model output'!S79)),ISNUMBER(SEARCH("Not identified",'Model output'!S79)),AND(ISNUMBER(SEARCH("No",'Model output'!S79)),NOT(ISNUMBER(SEARCH("carcinoma",'Model output'!S79)))),ISNUMBER(SEARCH("negative",'Model output'!S79))),"negative",IF(Z80="positive","gETE", "positive"))</f>
        <v>positive</v>
      </c>
      <c r="Z80" t="str">
        <f>IF(OR('Model output'!S79="",ISNUMBER(SEARCH("Absent",'Model output'!S79)),ISNUMBER(SEARCH("Not identified",'Model output'!S79)),ISNUMBER(SEARCH("No",'Model output'!S79)),ISNUMBER(SEARCH("Minimal",'Model output'!S79)),ISNUMBER(SEARCH("negative",'Model output'!S79))),"negative",IF(OR(ISNUMBER(SEARCH("extensive",X80)),ISNUMBER(SEARCH("skeletal muscle",X80)),ISNUMBER(SEARCH("larynx",X80)),ISNUMBER(SEARCH("trachea",X80)),ISNUMBER(SEARCH("esophagus",X80)),ISNUMBER(SEARCH("recurrent laryngeal nerve",X80))),"positive","negative"))</f>
        <v>negative</v>
      </c>
      <c r="AA80" t="str">
        <f>IF('Model output'!T79="","",IF('Model output'!T79="Not mentioned", "No", "Yes"))</f>
        <v/>
      </c>
      <c r="AB80" t="str">
        <f>IF(AA80&lt;&gt;"Yes","",IF(OR('Model output'!U79="",ISNUMBER(SEARCH("Not identified",'Model output'!U79))),"",'Model output'!U79))</f>
        <v/>
      </c>
      <c r="AC80" s="1" t="str">
        <f>IF(OR('Model output'!V79="", 'Model output'!V79="No", AND(ISERROR(SEARCH("Positive",'Model output'!V79)), ISNUMBER(SEARCH("Negative",'Model output'!V79))), AND(ISNUMBER(SEARCH("Uninvolved",'Model output'!V79)),NOT(ISNUMBER(SEARCH("margins involved",'Model output'!V79)))), ISNUMBER(SEARCH("None",'Model output'!V79)), ISNUMBER(SEARCH("Free",'Model output'!V79)), ISNUMBER(SEARCH("1 mm",'Model output'!V79)), ISNUMBER(SEARCH("0.1 CM",'Model output'!V79)), ISNUMBER(SEARCH("less than 0.2 mm",'Model output'!V79)), ISNUMBER(SEARCH("less than 0.5 mm",'Model output'!V79)), ISNUMBER(SEARCH("less than 1.0 mm",'Model output'!V79)), ISNUMBER(SEARCH("noted very close",'Model output'!V79)), ISNUMBER(SEARCH("abut",'Model output'!V79)), ISNUMBER(SEARCH("not mentioned",'Model output'!V79)), ISNUMBER(SEARCH("Cannot be assessed",'Model output'!V79)), ISNUMBER(SEARCH("Not specified",'Model output'!V79)), ISNUMBER(SEARCH("Lymphocyte invasion - present",'Model output'!V79))), "negative", "positive")</f>
        <v>negative</v>
      </c>
      <c r="AE80" s="35" t="str" cm="1">
        <f t="array" aca="1" ref="AE80" ca="1">IF(OR(AC80="positive",Z80="positive",AND(OR(ISNUMBER(SEARCH("Follicular carcinoma",N80)),ISNUMBER(SEARCH("Follicular thyroid carcinoma",N80))),V80="extensive"),AND(AND(ISNUMBER(J80),J80&gt;0),AND(ISNUMBER(M80),M80&gt;3)),OR(H80="positive",AH80=1)),"high",IF(OR(ISNUMBER(SEARCH("lateral",G80,1)),ISNUMBER(SEARCH("positive",Y80,1)),ISNUMBER(SEARCH("tall",O80,1)),ISNUMBER(SEARCH("hobnail",O80,1)),ISNUMBER(SEARCH("cribriform",O80,1)),ISNUMBER(SEARCH("diffuse",O80,1)),ISNUMBER(SEARCH("columnar",O80,1)),ISNUMBER(SEARCH("solid",O80,1)),ISNUMBER(SEARCH("tall",N80,1)),ISNUMBER(SEARCH("hobnail",N80,1)),ISNUMBER(SEARCH("cribriform",N80,1)),ISNUMBER(SEARCH("diffuse",N80,1)),ISNUMBER(SEARCH("columnar",N80,1)),ISNUMBER(SEARCH("solid",N80,1)),AND(ISNUMBER(SEARCH("papillary",N80,1)),S80="positive"),AND(AND(ISNUMBER(J80),J80&gt;=5),M80=""),AND(AND(ISNUMBER(J80),J80&gt;=5),AND(ISNUMBER(M80),M80&gt;=1)),AND(ISNUMBER(SERACH("papillary",N80)),OR(Y80="positive",Z80="positive"), ISNUMBER(SEARCH("BRAF",AB80)))),"intermediate","low"))</f>
        <v>intermediate</v>
      </c>
      <c r="AF80" s="36" t="str">
        <f t="shared" si="15"/>
        <v>1b</v>
      </c>
      <c r="AG80" s="36" t="str">
        <f t="shared" si="16"/>
        <v>1b</v>
      </c>
      <c r="AH80" s="36" t="str">
        <f t="shared" si="23"/>
        <v>0</v>
      </c>
      <c r="AI80" s="42" t="str">
        <f t="shared" si="24"/>
        <v>I</v>
      </c>
      <c r="AJ80" s="39" t="s">
        <v>809</v>
      </c>
      <c r="AK80" s="41" t="s">
        <v>1119</v>
      </c>
      <c r="AL80" s="41" t="s">
        <v>1119</v>
      </c>
      <c r="AM80" s="41" t="s">
        <v>1123</v>
      </c>
      <c r="AN80" s="41" t="s">
        <v>68</v>
      </c>
      <c r="AO80" s="22">
        <f t="shared" ca="1" si="17"/>
        <v>1</v>
      </c>
      <c r="AP80" s="1">
        <f t="shared" si="18"/>
        <v>1</v>
      </c>
      <c r="AQ80" s="1">
        <f t="shared" si="19"/>
        <v>1</v>
      </c>
      <c r="AR80" s="1">
        <f t="shared" si="20"/>
        <v>1</v>
      </c>
      <c r="AS80" s="14">
        <f t="shared" si="21"/>
        <v>1</v>
      </c>
    </row>
    <row r="81" spans="1:45">
      <c r="A81" t="str">
        <f>'Model output'!A80</f>
        <v>TCGA-DJ-A2Q7</v>
      </c>
      <c r="B81" s="33">
        <v>52</v>
      </c>
      <c r="C81" s="1" t="str">
        <f>IF(OR(ISNUMBER(SEARCH("0",'Model output'!D80)), ISNUMBER(SEARCH("1",'Model output'!D80)), ISNUMBER(SEARCH("1a",'Model output'!D80)), ISNUMBER(SEARCH("1b",'Model output'!D80)), ISNUMBER(SEARCH("2",'Model output'!D80)), ISNUMBER(SEARCH("3",'Model output'!D80)), ISNUMBER(SEARCH("4a",'Model output'!D80)), ISNUMBER(SEARCH("4b",'Model output'!D80))), IF(ISNUMBER(SEARCH("pT",'Model output'!D80)),IF(OR(ISNUMBER(SEARCH("a",'Model output'!D80)),ISNUMBER(SEARCH("b",'Model output'!D80))),MID(SUBSTITUTE('Model output'!D80," ",""),SEARCH("pT",'Model output'!D80)+2,2),MID(SUBSTITUTE('Model output'!D80," ",""),SEARCH("pT",'Model output'!D80)+2,1)),IF(ISNUMBER(SEARCH("T",'Model output'!D80)),IF(OR(ISNUMBER(SEARCH("a",'Model output'!D80)),ISNUMBER(SEARCH("b",'Model output'!D80))),MID(SUBSTITUTE('Model output'!D80," ",""),SEARCH("T",'Model output'!D80)+1,2),MID(SUBSTITUTE('Model output'!D80," ",""),SEARCH("T",'Model output'!D80)+1,1)),SUBSTITUTE('Model output'!D80," ",""))),"")</f>
        <v>2</v>
      </c>
      <c r="D81" s="1" t="str">
        <f>IF(ISNUMBER(SEARCH("lymph node",'Model output'!E80)),"1", IF(AND('Model output'!E80&lt;&gt;"",ISNUMBER('Model output'!E80),'Model output'!E80&gt;0),"1",IF(OR(ISNUMBER(SEARCH("0",'Model output'!E80)), ISNUMBER(SEARCH("1",'Model output'!E80)), ISNUMBER(SEARCH("1a",'Model output'!E80)), ISNUMBER(SEARCH("1b",'Model output'!E80)), ISNUMBER(SEARCH("X",'Model output'!E80))), IF(ISNUMBER(SEARCH("pN",'Model output'!E80)),IF(OR(ISNUMBER(SEARCH("a",'Model output'!E80)),ISNUMBER(SEARCH("b",'Model output'!E80))),MID(SUBSTITUTE('Model output'!E80," ",""),SEARCH("pN",'Model output'!E80)+2,2),MID(SUBSTITUTE('Model output'!E80," ",""),SEARCH("pN",'Model output'!E80)+2,1)),IF(ISNUMBER(SEARCH("N",'Model output'!E80)),IF(OR(ISNUMBER(SEARCH("a",'Model output'!E80)),ISNUMBER(SEARCH("b",'Model output'!E80))),MID(SUBSTITUTE('Model output'!E80," ",""),SEARCH("N",'Model output'!E80)+1,2),MID(SUBSTITUTE('Model output'!E80," ",""),SEARCH("N",'Model output'!E80)+1,1)),SUBSTITUTE('Model output'!E80," ",""))),"")))</f>
        <v>1</v>
      </c>
      <c r="E81" s="1" t="str">
        <f>IF(OR(ISNUMBER(SEARCH("Not applicable",'Model output'!F80)), ISNUMBER(SEARCH("N/A",'Model output'!F80))),"0",IF(OR(ISNUMBER(SEARCH("0",'Model output'!F80)), ISNUMBER(SEARCH("1",'Model output'!F80)), ISNUMBER(SEARCH("X",'Model output'!F80))), IF(ISNUMBER(SEARCH("pM",'Model output'!F80)),MID(SUBSTITUTE('Model output'!F80," ",""),SEARCH("pM",'Model output'!F80)+2,1),IF(ISNUMBER(SEARCH("M",'Model output'!F80)),MID(SUBSTITUTE('Model output'!F80," ",""),SEARCH("M",'Model output'!F80)+1,1),SUBSTITUTE('Model output'!F80," ",""))),""))</f>
        <v>0</v>
      </c>
      <c r="F81" t="str">
        <f t="shared" si="22"/>
        <v>positive</v>
      </c>
      <c r="G81" t="str">
        <f>IF(OR('Model output'!G80="",AND(ISNUMBER('Model output'!J80),'Model output'!J80&lt;1)),"",IF(OR(ISNUMBER(SEARCH("lateral",'Model output'!G80)),ISNUMBER(SEARCH("cervical",'Model output'!G80)),ISNUMBER(SEARCH("jugular",'Model output'!G80)),ISNUMBER(SEARCH("left neck",'Model output'!G80)),ISNUMBER(SEARCH("left anterior neck",'Model output'!G80)),ISNUMBER(SEARCH("left posterior neck",'Model output'!G80)),ISNUMBER(SEARCH("right neck",'Model output'!G80)),ISNUMBER(SEARCH("right anterior neck",'Model output'!G80)),ISNUMBER(SEARCH("right posterior neck",'Model output'!G80)),AND(ISNUMBER(SEARCH("level",'Model output'!G80)),OR(,ISNUMBER(SEARCH("II",'Model output'!G80)),ISNUMBER(SEARCH("two",'Model output'!G80)),AND(ISNUMBER(SEARCH("2",'Model output'!G80)),NOT(ISNUMBER(SEARCH("1 of 2",'Model output'!G80)))),ISNUMBER(SEARCH("III",'Model output'!G80)),ISNUMBER(SEARCH("three",'Model output'!G80)),ISNUMBER(SEARCH("3",'Model output'!G80)),ISNUMBER(SEARCH("IV",'Model output'!G80)),ISNUMBER(SEARCH("four",'Model output'!G80)),ISNUMBER(SEARCH("4",'Model output'!G80)),ISNUMBER(SEARCH("V ",'Model output'!G80)),ISNUMBER(SEARCH("five",'Model output'!G80)),ISNUMBER(SEARCH("5",'Model output'!G80))))), "lateral", "central"))</f>
        <v>lateral</v>
      </c>
      <c r="H81" t="str">
        <f>IF('Model output'!H80="","negative",IF(OR(ISNUMBER(SEARCH("lymph node",'Model output'!H80)),ISNUMBER(SEARCH("gland",'Model output'!H80)),ISNUMBER(SEARCH("lobe",'Model output'!H80)),ISNUMBER(SEARCH("isthmus",'Model output'!H80)),ISNUMBER(SEARCH("mediastinum",'Model output'!H80)),ISNUMBER(SEARCH("Not mentioned",'Model output'!H80)), ISNUMBER(SEARCH("Not applicable",'Model output'!H80)), ISNUMBER(SEARCH("paratracheal",'Model output'!H80)),ISNUMBER(SEARCH("fibroadipose tissue",'Model output'!H80)),ISNUMBER(SEARCH("thyroid node",'Model output'!H80)),ISNUMBER(SEARCH("skeletal muscle",'Model output'!H80)),ISNUMBER(SEARCH("Extranodal extension",'Model output'!H80)),ISNUMBER(SEARCH("right",'Model output'!H80)),ISNUMBER(SEARCH("left",'Model output'!H80)),ISNUMBER(SEARCH("Not specified",'Model output'!H80))),"negative","positive"))</f>
        <v>negative</v>
      </c>
      <c r="I81">
        <f>IF(OR('Model output'!I80="",'Model output'!I80="Not answered",'Model output'!I80="Not mentioned"),"",IF(ISNUMBER('Model output'!I80),'Model output'!I80,1))</f>
        <v>2</v>
      </c>
      <c r="J81">
        <f>IF(OR('Model output'!J80="",'Model output'!J80="Not answered",'Model output'!J80="Not mentioned"),"",IF(AND(ISNUMBER('Model output'!J80),'Model output'!J80&lt;=I81),'Model output'!J80,IF(AND(ISNUMBER('Model output'!J80), 'Model output'!J80&gt;=DATE(2024,1,1)), MIN(DAY('Model output'!J80), MONTH('Model output'!J80), YEAR('Model output'!J80)), IF(ISNUMBER(SEARCH("0/",'Model output'!J80)),0,IF(ISNUMBER(SEARCH("/",'Model output'!J80)), VALUE(LEFT('Model output'!J80, SEARCH("/",'Model output'!J80)-1)),1)))))</f>
        <v>2</v>
      </c>
      <c r="K81" t="str" cm="1">
        <f t="array" ref="K81">IF(COUNT(FIND({0,1,2,3,4,5,6,7,8,9},'Model output'!K80))&gt;0,'Model output'!K80,"")</f>
        <v>0.8cm</v>
      </c>
      <c r="L81" s="25" t="str">
        <f t="shared" si="14"/>
        <v>0.8cm</v>
      </c>
      <c r="M81" cm="1">
        <f t="array" ref="M81">IF(L81="","",IF(ISNUMBER(SEARCH("cm",L81)),MAX(VALUE(SUBSTITUTE(_xlfn.FILTERXML("&lt;t&gt;&lt;s&gt;"&amp;SUBSTITUTE(L81,",","&lt;/s&gt;&lt;s&gt;")&amp;"&lt;/s&gt;&lt;/t&gt;","//s"),"cm",""))),MAX(VALUE(SUBSTITUTE(_xlfn.FILTERXML("&lt;t&gt;&lt;s&gt;"&amp;SUBSTITUTE(L81,",","&lt;/s&gt;&lt;s&gt;")&amp;"&lt;/s&gt;&lt;/t&gt;","//s"),"mm","")))/10))</f>
        <v>0.8</v>
      </c>
      <c r="N81" t="str">
        <f>IF('Model output'!L80="","",'Model output'!L80)</f>
        <v>Papillary carcinoma, classical type</v>
      </c>
      <c r="O81" t="str">
        <f>IF('Model output'!M80="","",'Model output'!M80)</f>
        <v>Microcarcinoma</v>
      </c>
      <c r="P81" t="str">
        <f>IF('Model output'!N80="","",'Model output'!N80)</f>
        <v>2.5 cm</v>
      </c>
      <c r="Q81" t="str">
        <f t="shared" si="13"/>
        <v>2.5cm</v>
      </c>
      <c r="R81" cm="1">
        <f t="array" ref="R81">IF(Q81="","",IF(ISNUMBER(SEARCH("cm",Q81)),MAX(VALUE(SUBSTITUTE(_xlfn.FILTERXML("&lt;t&gt;&lt;s&gt;"&amp;SUBSTITUTE(Q81,",","&lt;/s&gt;&lt;s&gt;")&amp;"&lt;/s&gt;&lt;/t&gt;","//s"),"cm",""))),MAX(VALUE(SUBSTITUTE(_xlfn.FILTERXML("&lt;t&gt;&lt;s&gt;"&amp;SUBSTITUTE(Q81,",","&lt;/s&gt;&lt;s&gt;")&amp;"&lt;/s&gt;&lt;/t&gt;","//s"),"mm","")))/10))</f>
        <v>2.5</v>
      </c>
      <c r="S81" t="str">
        <f>IF(OR('Model output'!P80="",ISNUMBER(SEARCH("Not identified", 'Model output'!P80)),ISNUMBER(SEARCH("Absent",'Model output'!P80)),AND(ISNUMBER(SEARCH("No",'Model output'!P80)),NOT(ISNUMBER(SEARCH("diagnostic",'Model output'!P80)))),ISNUMBER(SEARCH("Negative",'Model output'!P80))),"negative","positive")</f>
        <v>negative</v>
      </c>
      <c r="T81">
        <f>IF('Model output'!O80="","",'Model output'!O80)</f>
        <v>1</v>
      </c>
      <c r="U81" t="str">
        <f>IF('Model output'!Q80&lt;&gt;"",'Model output'!Q80,IF('Classification result'!S81="positive",IF(ISNUMBER(SEARCH("single",'Model output'!P80)),1,IF(OR(ISNUMBER(SEARCH("&lt;4",'Model output'!P80)),ISNUMBER(SEARCH("&lt; 4",'Model output'!P80)),ISNUMBER(SEARCH("less than 4",'Model output'!P80))),"&lt;4",IF(OR(ISNUMBER(SEARCH("&gt;4",'Model output'!P80)),ISNUMBER(SEARCH("&gt; 4",'Model output'!P80)),ISNUMBER(SEARCH("4 or more",'Model output'!P80))),"&gt;4",""))), ""))</f>
        <v/>
      </c>
      <c r="V81" t="str">
        <f>IF(S81="negative","",IF(OR(ISNUMBER(SEARCH("Focal",'Model output'!P80)),'Classification result'!U81&lt;4,ISNUMBER(SEARCH("Focal",'Classification result'!U81)),ISNUMBER(SEARCH("&lt;4",'Classification result'!U81)),ISNUMBER(SEARCH("&lt; 4",'Classification result'!U81))),"minimal", IF(OR(ISNUMBER(SEARCH("Extensive",'Model output'!P80)),ISNUMBER(SEARCH("Extensive",'Classification result'!U81)),ISNUMBER(SEARCH("&gt;4",'Classification result'!U81)),ISNUMBER(SEARCH("&gt; 4",'Classification result'!U81)),ISNUMBER(SEARCH("4 or more",'Classification result'!U81))),"extensive","")))</f>
        <v/>
      </c>
      <c r="W81" t="str">
        <f>IF(OR('Model output'!R80="",ISNUMBER(SEARCH("Not identified", 'Model output'!R80)),ISNUMBER(SEARCH("Absent",'Model output'!R80)),ISNUMBER(SEARCH("No",'Model output'!R80)),ISNUMBER(SEARCH("Negative",'Model output'!R80)),ISNUMBER(SEARCH("None seen",'Model output'!R80)),ISNUMBER(SEARCH("Free",'Model output'!R80)),ISNUMBER(SEARCH("Cannot be assessed",'Model output'!R80))),"negative","positive")</f>
        <v>negative</v>
      </c>
      <c r="X81" s="16" t="str">
        <f>IF('Model output'!S80="","",'Model output'!S80)</f>
        <v>Invades:extrathyroidal fibrous tissue, Focal</v>
      </c>
      <c r="Y81" t="str">
        <f>IF(OR('Model output'!S80="",ISNUMBER(SEARCH("Absent",'Model output'!S80)),ISNUMBER(SEARCH("Not identified",'Model output'!S80)),AND(ISNUMBER(SEARCH("No",'Model output'!S80)),NOT(ISNUMBER(SEARCH("carcinoma",'Model output'!S80)))),ISNUMBER(SEARCH("negative",'Model output'!S80))),"negative",IF(Z81="positive","gETE", "positive"))</f>
        <v>positive</v>
      </c>
      <c r="Z81" t="str">
        <f>IF(OR('Model output'!S80="",ISNUMBER(SEARCH("Absent",'Model output'!S80)),ISNUMBER(SEARCH("Not identified",'Model output'!S80)),ISNUMBER(SEARCH("No",'Model output'!S80)),ISNUMBER(SEARCH("Minimal",'Model output'!S80)),ISNUMBER(SEARCH("negative",'Model output'!S80))),"negative",IF(OR(ISNUMBER(SEARCH("extensive",X81)),ISNUMBER(SEARCH("skeletal muscle",X81)),ISNUMBER(SEARCH("larynx",X81)),ISNUMBER(SEARCH("trachea",X81)),ISNUMBER(SEARCH("esophagus",X81)),ISNUMBER(SEARCH("recurrent laryngeal nerve",X81))),"positive","negative"))</f>
        <v>negative</v>
      </c>
      <c r="AA81" t="str">
        <f>IF('Model output'!T80="","",IF('Model output'!T80="Not mentioned", "No", "Yes"))</f>
        <v/>
      </c>
      <c r="AB81" t="str">
        <f>IF(AA81&lt;&gt;"Yes","",IF(OR('Model output'!U80="",ISNUMBER(SEARCH("Not identified",'Model output'!U80))),"",'Model output'!U80))</f>
        <v/>
      </c>
      <c r="AC81" s="1" t="str">
        <f>IF(OR('Model output'!V80="", 'Model output'!V80="No", AND(ISERROR(SEARCH("Positive",'Model output'!V80)), ISNUMBER(SEARCH("Negative",'Model output'!V80))), AND(ISNUMBER(SEARCH("Uninvolved",'Model output'!V80)),NOT(ISNUMBER(SEARCH("margins involved",'Model output'!V80)))), ISNUMBER(SEARCH("None",'Model output'!V80)), ISNUMBER(SEARCH("Free",'Model output'!V80)), ISNUMBER(SEARCH("1 mm",'Model output'!V80)), ISNUMBER(SEARCH("0.1 CM",'Model output'!V80)), ISNUMBER(SEARCH("less than 0.2 mm",'Model output'!V80)), ISNUMBER(SEARCH("less than 0.5 mm",'Model output'!V80)), ISNUMBER(SEARCH("less than 1.0 mm",'Model output'!V80)), ISNUMBER(SEARCH("noted very close",'Model output'!V80)), ISNUMBER(SEARCH("abut",'Model output'!V80)), ISNUMBER(SEARCH("not mentioned",'Model output'!V80)), ISNUMBER(SEARCH("Cannot be assessed",'Model output'!V80)), ISNUMBER(SEARCH("Not specified",'Model output'!V80)), ISNUMBER(SEARCH("Lymphocyte invasion - present",'Model output'!V80))), "negative", "positive")</f>
        <v>positive</v>
      </c>
      <c r="AE81" s="35" t="str" cm="1">
        <f t="array" ref="AE81">IF(OR(AC81="positive",Z81="positive",AND(OR(ISNUMBER(SEARCH("Follicular carcinoma",N81)),ISNUMBER(SEARCH("Follicular thyroid carcinoma",N81))),V81="extensive"),AND(AND(ISNUMBER(J81),J81&gt;0),AND(ISNUMBER(M81),M81&gt;3)),OR(H81="positive",AH81=1)),"high",IF(OR(ISNUMBER(SEARCH("lateral",G81,1)),ISNUMBER(SEARCH("positive",Y81,1)),ISNUMBER(SEARCH("tall",O81,1)),ISNUMBER(SEARCH("hobnail",O81,1)),ISNUMBER(SEARCH("cribriform",O81,1)),ISNUMBER(SEARCH("diffuse",O81,1)),ISNUMBER(SEARCH("columnar",O81,1)),ISNUMBER(SEARCH("solid",O81,1)),ISNUMBER(SEARCH("tall",N81,1)),ISNUMBER(SEARCH("hobnail",N81,1)),ISNUMBER(SEARCH("cribriform",N81,1)),ISNUMBER(SEARCH("diffuse",N81,1)),ISNUMBER(SEARCH("columnar",N81,1)),ISNUMBER(SEARCH("solid",N81,1)),AND(ISNUMBER(SEARCH("papillary",N81,1)),S81="positive"),AND(AND(ISNUMBER(J81),J81&gt;=5),M81=""),AND(AND(ISNUMBER(J81),J81&gt;=5),AND(ISNUMBER(M81),M81&gt;=1)),AND(ISNUMBER(SERACH("papillary",N81)),OR(Y81="positive",Z81="positive"), ISNUMBER(SEARCH("BRAF",AB81)))),"intermediate","low"))</f>
        <v>high</v>
      </c>
      <c r="AF81" s="36" t="str">
        <f t="shared" si="15"/>
        <v>2</v>
      </c>
      <c r="AG81" s="36" t="str">
        <f t="shared" si="16"/>
        <v>1b</v>
      </c>
      <c r="AH81" s="36" t="str">
        <f t="shared" si="23"/>
        <v>0</v>
      </c>
      <c r="AI81" s="42" t="str">
        <f t="shared" si="24"/>
        <v>I</v>
      </c>
      <c r="AJ81" s="39" t="s">
        <v>805</v>
      </c>
      <c r="AK81" s="41" t="s">
        <v>1122</v>
      </c>
      <c r="AL81" s="41" t="s">
        <v>651</v>
      </c>
      <c r="AM81" s="41" t="s">
        <v>1123</v>
      </c>
      <c r="AN81" s="41" t="s">
        <v>68</v>
      </c>
      <c r="AO81" s="22">
        <f t="shared" si="17"/>
        <v>1</v>
      </c>
      <c r="AP81" s="1">
        <f t="shared" si="18"/>
        <v>1</v>
      </c>
      <c r="AQ81" s="1">
        <f t="shared" si="19"/>
        <v>0</v>
      </c>
      <c r="AR81" s="1">
        <f t="shared" si="20"/>
        <v>1</v>
      </c>
      <c r="AS81" s="14">
        <f t="shared" si="21"/>
        <v>1</v>
      </c>
    </row>
    <row r="82" spans="1:45">
      <c r="A82" t="str">
        <f>'Model output'!A81</f>
        <v>TCGA-DJ-A2Q8</v>
      </c>
      <c r="B82" s="33">
        <v>47</v>
      </c>
      <c r="C82" s="1" t="str">
        <f>IF(OR(ISNUMBER(SEARCH("0",'Model output'!D81)), ISNUMBER(SEARCH("1",'Model output'!D81)), ISNUMBER(SEARCH("1a",'Model output'!D81)), ISNUMBER(SEARCH("1b",'Model output'!D81)), ISNUMBER(SEARCH("2",'Model output'!D81)), ISNUMBER(SEARCH("3",'Model output'!D81)), ISNUMBER(SEARCH("4a",'Model output'!D81)), ISNUMBER(SEARCH("4b",'Model output'!D81))), IF(ISNUMBER(SEARCH("pT",'Model output'!D81)),IF(OR(ISNUMBER(SEARCH("a",'Model output'!D81)),ISNUMBER(SEARCH("b",'Model output'!D81))),MID(SUBSTITUTE('Model output'!D81," ",""),SEARCH("pT",'Model output'!D81)+2,2),MID(SUBSTITUTE('Model output'!D81," ",""),SEARCH("pT",'Model output'!D81)+2,1)),IF(ISNUMBER(SEARCH("T",'Model output'!D81)),IF(OR(ISNUMBER(SEARCH("a",'Model output'!D81)),ISNUMBER(SEARCH("b",'Model output'!D81))),MID(SUBSTITUTE('Model output'!D81," ",""),SEARCH("T",'Model output'!D81)+1,2),MID(SUBSTITUTE('Model output'!D81," ",""),SEARCH("T",'Model output'!D81)+1,1)),SUBSTITUTE('Model output'!D81," ",""))),"")</f>
        <v>1</v>
      </c>
      <c r="D82" s="1" t="str">
        <f>IF(ISNUMBER(SEARCH("lymph node",'Model output'!E81)),"1", IF(AND('Model output'!E81&lt;&gt;"",ISNUMBER('Model output'!E81),'Model output'!E81&gt;0),"1",IF(OR(ISNUMBER(SEARCH("0",'Model output'!E81)), ISNUMBER(SEARCH("1",'Model output'!E81)), ISNUMBER(SEARCH("1a",'Model output'!E81)), ISNUMBER(SEARCH("1b",'Model output'!E81)), ISNUMBER(SEARCH("X",'Model output'!E81))), IF(ISNUMBER(SEARCH("pN",'Model output'!E81)),IF(OR(ISNUMBER(SEARCH("a",'Model output'!E81)),ISNUMBER(SEARCH("b",'Model output'!E81))),MID(SUBSTITUTE('Model output'!E81," ",""),SEARCH("pN",'Model output'!E81)+2,2),MID(SUBSTITUTE('Model output'!E81," ",""),SEARCH("pN",'Model output'!E81)+2,1)),IF(ISNUMBER(SEARCH("N",'Model output'!E81)),IF(OR(ISNUMBER(SEARCH("a",'Model output'!E81)),ISNUMBER(SEARCH("b",'Model output'!E81))),MID(SUBSTITUTE('Model output'!E81," ",""),SEARCH("N",'Model output'!E81)+1,2),MID(SUBSTITUTE('Model output'!E81," ",""),SEARCH("N",'Model output'!E81)+1,1)),SUBSTITUTE('Model output'!E81," ",""))),"")))</f>
        <v>0</v>
      </c>
      <c r="E82" s="1" t="str">
        <f>IF(OR(ISNUMBER(SEARCH("Not applicable",'Model output'!F81)), ISNUMBER(SEARCH("N/A",'Model output'!F81))),"0",IF(OR(ISNUMBER(SEARCH("0",'Model output'!F81)), ISNUMBER(SEARCH("1",'Model output'!F81)), ISNUMBER(SEARCH("X",'Model output'!F81))), IF(ISNUMBER(SEARCH("pM",'Model output'!F81)),MID(SUBSTITUTE('Model output'!F81," ",""),SEARCH("pM",'Model output'!F81)+2,1),IF(ISNUMBER(SEARCH("M",'Model output'!F81)),MID(SUBSTITUTE('Model output'!F81," ",""),SEARCH("M",'Model output'!F81)+1,1),SUBSTITUTE('Model output'!F81," ",""))),""))</f>
        <v>0</v>
      </c>
      <c r="F82" t="str">
        <f t="shared" si="22"/>
        <v>negative</v>
      </c>
      <c r="G82" t="str">
        <f>IF(OR('Model output'!G81="",AND(ISNUMBER('Model output'!J81),'Model output'!J81&lt;1)),"",IF(OR(ISNUMBER(SEARCH("lateral",'Model output'!G81)),ISNUMBER(SEARCH("cervical",'Model output'!G81)),ISNUMBER(SEARCH("jugular",'Model output'!G81)),ISNUMBER(SEARCH("left neck",'Model output'!G81)),ISNUMBER(SEARCH("left anterior neck",'Model output'!G81)),ISNUMBER(SEARCH("left posterior neck",'Model output'!G81)),ISNUMBER(SEARCH("right neck",'Model output'!G81)),ISNUMBER(SEARCH("right anterior neck",'Model output'!G81)),ISNUMBER(SEARCH("right posterior neck",'Model output'!G81)),AND(ISNUMBER(SEARCH("level",'Model output'!G81)),OR(,ISNUMBER(SEARCH("II",'Model output'!G81)),ISNUMBER(SEARCH("two",'Model output'!G81)),AND(ISNUMBER(SEARCH("2",'Model output'!G81)),NOT(ISNUMBER(SEARCH("1 of 2",'Model output'!G81)))),ISNUMBER(SEARCH("III",'Model output'!G81)),ISNUMBER(SEARCH("three",'Model output'!G81)),ISNUMBER(SEARCH("3",'Model output'!G81)),ISNUMBER(SEARCH("IV",'Model output'!G81)),ISNUMBER(SEARCH("four",'Model output'!G81)),ISNUMBER(SEARCH("4",'Model output'!G81)),ISNUMBER(SEARCH("V ",'Model output'!G81)),ISNUMBER(SEARCH("five",'Model output'!G81)),ISNUMBER(SEARCH("5",'Model output'!G81))))), "lateral", "central"))</f>
        <v/>
      </c>
      <c r="H82" t="str">
        <f>IF('Model output'!H81="","negative",IF(OR(ISNUMBER(SEARCH("lymph node",'Model output'!H81)),ISNUMBER(SEARCH("gland",'Model output'!H81)),ISNUMBER(SEARCH("lobe",'Model output'!H81)),ISNUMBER(SEARCH("isthmus",'Model output'!H81)),ISNUMBER(SEARCH("mediastinum",'Model output'!H81)),ISNUMBER(SEARCH("Not mentioned",'Model output'!H81)), ISNUMBER(SEARCH("Not applicable",'Model output'!H81)), ISNUMBER(SEARCH("paratracheal",'Model output'!H81)),ISNUMBER(SEARCH("fibroadipose tissue",'Model output'!H81)),ISNUMBER(SEARCH("thyroid node",'Model output'!H81)),ISNUMBER(SEARCH("skeletal muscle",'Model output'!H81)),ISNUMBER(SEARCH("Extranodal extension",'Model output'!H81)),ISNUMBER(SEARCH("right",'Model output'!H81)),ISNUMBER(SEARCH("left",'Model output'!H81)),ISNUMBER(SEARCH("Not specified",'Model output'!H81))),"negative","positive"))</f>
        <v>negative</v>
      </c>
      <c r="I82">
        <f>IF(OR('Model output'!I81="",'Model output'!I81="Not answered",'Model output'!I81="Not mentioned"),"",IF(ISNUMBER('Model output'!I81),'Model output'!I81,1))</f>
        <v>1</v>
      </c>
      <c r="J82">
        <f>IF(OR('Model output'!J81="",'Model output'!J81="Not answered",'Model output'!J81="Not mentioned"),"",IF(AND(ISNUMBER('Model output'!J81),'Model output'!J81&lt;=I82),'Model output'!J81,IF(AND(ISNUMBER('Model output'!J81), 'Model output'!J81&gt;=DATE(2024,1,1)), MIN(DAY('Model output'!J81), MONTH('Model output'!J81), YEAR('Model output'!J81)), IF(ISNUMBER(SEARCH("0/",'Model output'!J81)),0,IF(ISNUMBER(SEARCH("/",'Model output'!J81)), VALUE(LEFT('Model output'!J81, SEARCH("/",'Model output'!J81)-1)),1)))))</f>
        <v>0</v>
      </c>
      <c r="K82" t="str" cm="1">
        <f t="array" ref="K82">IF(COUNT(FIND({0,1,2,3,4,5,6,7,8,9},'Model output'!K81))&gt;0,'Model output'!K81,"")</f>
        <v/>
      </c>
      <c r="L82" s="25" t="str">
        <f t="shared" si="14"/>
        <v/>
      </c>
      <c r="M82" t="str" cm="1">
        <f t="array" ref="M82">IF(L82="","",IF(ISNUMBER(SEARCH("cm",L82)),MAX(VALUE(SUBSTITUTE(_xlfn.FILTERXML("&lt;t&gt;&lt;s&gt;"&amp;SUBSTITUTE(L82,",","&lt;/s&gt;&lt;s&gt;")&amp;"&lt;/s&gt;&lt;/t&gt;","//s"),"cm",""))),MAX(VALUE(SUBSTITUTE(_xlfn.FILTERXML("&lt;t&gt;&lt;s&gt;"&amp;SUBSTITUTE(L82,",","&lt;/s&gt;&lt;s&gt;")&amp;"&lt;/s&gt;&lt;/t&gt;","//s"),"mm","")))/10))</f>
        <v/>
      </c>
      <c r="N82" t="str">
        <f>IF('Model output'!L81="","",'Model output'!L81)</f>
        <v>Papillary</v>
      </c>
      <c r="O82" t="str">
        <f>IF('Model output'!M81="","",'Model output'!M81)</f>
        <v>Microcarcinoma</v>
      </c>
      <c r="P82" t="str">
        <f>IF('Model output'!N81="","",'Model output'!N81)</f>
        <v>0.9 cm</v>
      </c>
      <c r="Q82" t="str">
        <f t="shared" si="13"/>
        <v>0.9cm</v>
      </c>
      <c r="R82" cm="1">
        <f t="array" ref="R82">IF(Q82="","",IF(ISNUMBER(SEARCH("cm",Q82)),MAX(VALUE(SUBSTITUTE(_xlfn.FILTERXML("&lt;t&gt;&lt;s&gt;"&amp;SUBSTITUTE(Q82,",","&lt;/s&gt;&lt;s&gt;")&amp;"&lt;/s&gt;&lt;/t&gt;","//s"),"cm",""))),MAX(VALUE(SUBSTITUTE(_xlfn.FILTERXML("&lt;t&gt;&lt;s&gt;"&amp;SUBSTITUTE(Q82,",","&lt;/s&gt;&lt;s&gt;")&amp;"&lt;/s&gt;&lt;/t&gt;","//s"),"mm","")))/10))</f>
        <v>0.9</v>
      </c>
      <c r="S82" t="str">
        <f>IF(OR('Model output'!P81="",ISNUMBER(SEARCH("Not identified", 'Model output'!P81)),ISNUMBER(SEARCH("Absent",'Model output'!P81)),AND(ISNUMBER(SEARCH("No",'Model output'!P81)),NOT(ISNUMBER(SEARCH("diagnostic",'Model output'!P81)))),ISNUMBER(SEARCH("Negative",'Model output'!P81))),"negative","positive")</f>
        <v>negative</v>
      </c>
      <c r="T82">
        <f>IF('Model output'!O81="","",'Model output'!O81)</f>
        <v>1</v>
      </c>
      <c r="U82" t="str">
        <f>IF('Model output'!Q81&lt;&gt;"",'Model output'!Q81,IF('Classification result'!S82="positive",IF(ISNUMBER(SEARCH("single",'Model output'!P81)),1,IF(OR(ISNUMBER(SEARCH("&lt;4",'Model output'!P81)),ISNUMBER(SEARCH("&lt; 4",'Model output'!P81)),ISNUMBER(SEARCH("less than 4",'Model output'!P81))),"&lt;4",IF(OR(ISNUMBER(SEARCH("&gt;4",'Model output'!P81)),ISNUMBER(SEARCH("&gt; 4",'Model output'!P81)),ISNUMBER(SEARCH("4 or more",'Model output'!P81))),"&gt;4",""))), ""))</f>
        <v/>
      </c>
      <c r="V82" t="str">
        <f>IF(S82="negative","",IF(OR(ISNUMBER(SEARCH("Focal",'Model output'!P81)),'Classification result'!U82&lt;4,ISNUMBER(SEARCH("Focal",'Classification result'!U82)),ISNUMBER(SEARCH("&lt;4",'Classification result'!U82)),ISNUMBER(SEARCH("&lt; 4",'Classification result'!U82))),"minimal", IF(OR(ISNUMBER(SEARCH("Extensive",'Model output'!P81)),ISNUMBER(SEARCH("Extensive",'Classification result'!U82)),ISNUMBER(SEARCH("&gt;4",'Classification result'!U82)),ISNUMBER(SEARCH("&gt; 4",'Classification result'!U82)),ISNUMBER(SEARCH("4 or more",'Classification result'!U82))),"extensive","")))</f>
        <v/>
      </c>
      <c r="W82" t="str">
        <f>IF(OR('Model output'!R81="",ISNUMBER(SEARCH("Not identified", 'Model output'!R81)),ISNUMBER(SEARCH("Absent",'Model output'!R81)),ISNUMBER(SEARCH("No",'Model output'!R81)),ISNUMBER(SEARCH("Negative",'Model output'!R81)),ISNUMBER(SEARCH("None seen",'Model output'!R81)),ISNUMBER(SEARCH("Free",'Model output'!R81)),ISNUMBER(SEARCH("Cannot be assessed",'Model output'!R81))),"negative","positive")</f>
        <v>positive</v>
      </c>
      <c r="X82" s="16" t="str">
        <f>IF('Model output'!S81="","",'Model output'!S81)</f>
        <v>Not identified</v>
      </c>
      <c r="Y82" t="str">
        <f>IF(OR('Model output'!S81="",ISNUMBER(SEARCH("Absent",'Model output'!S81)),ISNUMBER(SEARCH("Not identified",'Model output'!S81)),AND(ISNUMBER(SEARCH("No",'Model output'!S81)),NOT(ISNUMBER(SEARCH("carcinoma",'Model output'!S81)))),ISNUMBER(SEARCH("negative",'Model output'!S81))),"negative",IF(Z82="positive","gETE", "positive"))</f>
        <v>negative</v>
      </c>
      <c r="Z82" t="str">
        <f>IF(OR('Model output'!S81="",ISNUMBER(SEARCH("Absent",'Model output'!S81)),ISNUMBER(SEARCH("Not identified",'Model output'!S81)),ISNUMBER(SEARCH("No",'Model output'!S81)),ISNUMBER(SEARCH("Minimal",'Model output'!S81)),ISNUMBER(SEARCH("negative",'Model output'!S81))),"negative",IF(OR(ISNUMBER(SEARCH("extensive",X82)),ISNUMBER(SEARCH("skeletal muscle",X82)),ISNUMBER(SEARCH("larynx",X82)),ISNUMBER(SEARCH("trachea",X82)),ISNUMBER(SEARCH("esophagus",X82)),ISNUMBER(SEARCH("recurrent laryngeal nerve",X82))),"positive","negative"))</f>
        <v>negative</v>
      </c>
      <c r="AA82" t="str">
        <f>IF('Model output'!T81="","",IF('Model output'!T81="Not mentioned", "No", "Yes"))</f>
        <v>No</v>
      </c>
      <c r="AB82" t="str">
        <f>IF(AA82&lt;&gt;"Yes","",IF(OR('Model output'!U81="",ISNUMBER(SEARCH("Not identified",'Model output'!U81))),"",'Model output'!U81))</f>
        <v/>
      </c>
      <c r="AC82" s="1" t="str">
        <f>IF(OR('Model output'!V81="", 'Model output'!V81="No", AND(ISERROR(SEARCH("Positive",'Model output'!V81)), ISNUMBER(SEARCH("Negative",'Model output'!V81))), AND(ISNUMBER(SEARCH("Uninvolved",'Model output'!V81)),NOT(ISNUMBER(SEARCH("margins involved",'Model output'!V81)))), ISNUMBER(SEARCH("None",'Model output'!V81)), ISNUMBER(SEARCH("Free",'Model output'!V81)), ISNUMBER(SEARCH("1 mm",'Model output'!V81)), ISNUMBER(SEARCH("0.1 CM",'Model output'!V81)), ISNUMBER(SEARCH("less than 0.2 mm",'Model output'!V81)), ISNUMBER(SEARCH("less than 0.5 mm",'Model output'!V81)), ISNUMBER(SEARCH("less than 1.0 mm",'Model output'!V81)), ISNUMBER(SEARCH("noted very close",'Model output'!V81)), ISNUMBER(SEARCH("abut",'Model output'!V81)), ISNUMBER(SEARCH("not mentioned",'Model output'!V81)), ISNUMBER(SEARCH("Cannot be assessed",'Model output'!V81)), ISNUMBER(SEARCH("Not specified",'Model output'!V81)), ISNUMBER(SEARCH("Lymphocyte invasion - present",'Model output'!V81))), "negative", "positive")</f>
        <v>negative</v>
      </c>
      <c r="AE82" s="35" t="str" cm="1">
        <f t="array" aca="1" ref="AE82" ca="1">IF(OR(AC82="positive",Z82="positive",AND(OR(ISNUMBER(SEARCH("Follicular carcinoma",N82)),ISNUMBER(SEARCH("Follicular thyroid carcinoma",N82))),V82="extensive"),AND(AND(ISNUMBER(J82),J82&gt;0),AND(ISNUMBER(M82),M82&gt;3)),OR(H82="positive",AH82=1)),"high",IF(OR(ISNUMBER(SEARCH("lateral",G82,1)),ISNUMBER(SEARCH("positive",Y82,1)),ISNUMBER(SEARCH("tall",O82,1)),ISNUMBER(SEARCH("hobnail",O82,1)),ISNUMBER(SEARCH("cribriform",O82,1)),ISNUMBER(SEARCH("diffuse",O82,1)),ISNUMBER(SEARCH("columnar",O82,1)),ISNUMBER(SEARCH("solid",O82,1)),ISNUMBER(SEARCH("tall",N82,1)),ISNUMBER(SEARCH("hobnail",N82,1)),ISNUMBER(SEARCH("cribriform",N82,1)),ISNUMBER(SEARCH("diffuse",N82,1)),ISNUMBER(SEARCH("columnar",N82,1)),ISNUMBER(SEARCH("solid",N82,1)),AND(ISNUMBER(SEARCH("papillary",N82,1)),S82="positive"),AND(AND(ISNUMBER(J82),J82&gt;=5),M82=""),AND(AND(ISNUMBER(J82),J82&gt;=5),AND(ISNUMBER(M82),M82&gt;=1)),AND(ISNUMBER(SERACH("papillary",N82)),OR(Y82="positive",Z82="positive"), ISNUMBER(SEARCH("BRAF",AB82)))),"intermediate","low"))</f>
        <v>low</v>
      </c>
      <c r="AF82" s="36" t="str">
        <f t="shared" si="15"/>
        <v>1a</v>
      </c>
      <c r="AG82" s="36" t="str">
        <f t="shared" si="16"/>
        <v>0</v>
      </c>
      <c r="AH82" s="36" t="str">
        <f t="shared" si="23"/>
        <v>0</v>
      </c>
      <c r="AI82" s="42" t="str">
        <f t="shared" si="24"/>
        <v>I</v>
      </c>
      <c r="AJ82" s="39" t="s">
        <v>807</v>
      </c>
      <c r="AK82" s="41" t="s">
        <v>651</v>
      </c>
      <c r="AL82" s="41" t="s">
        <v>1120</v>
      </c>
      <c r="AM82" s="41" t="s">
        <v>1123</v>
      </c>
      <c r="AN82" s="41" t="s">
        <v>68</v>
      </c>
      <c r="AO82" s="22">
        <f t="shared" ca="1" si="17"/>
        <v>1</v>
      </c>
      <c r="AP82" s="1">
        <f t="shared" si="18"/>
        <v>1</v>
      </c>
      <c r="AQ82" s="1">
        <f t="shared" si="19"/>
        <v>1</v>
      </c>
      <c r="AR82" s="1">
        <f t="shared" si="20"/>
        <v>1</v>
      </c>
      <c r="AS82" s="14">
        <f t="shared" si="21"/>
        <v>1</v>
      </c>
    </row>
    <row r="83" spans="1:45">
      <c r="A83" t="str">
        <f>'Model output'!A82</f>
        <v>TCGA-DJ-A2QA</v>
      </c>
      <c r="B83" s="33">
        <v>56</v>
      </c>
      <c r="C83" s="1" t="str">
        <f>IF(OR(ISNUMBER(SEARCH("0",'Model output'!D82)), ISNUMBER(SEARCH("1",'Model output'!D82)), ISNUMBER(SEARCH("1a",'Model output'!D82)), ISNUMBER(SEARCH("1b",'Model output'!D82)), ISNUMBER(SEARCH("2",'Model output'!D82)), ISNUMBER(SEARCH("3",'Model output'!D82)), ISNUMBER(SEARCH("4a",'Model output'!D82)), ISNUMBER(SEARCH("4b",'Model output'!D82))), IF(ISNUMBER(SEARCH("pT",'Model output'!D82)),IF(OR(ISNUMBER(SEARCH("a",'Model output'!D82)),ISNUMBER(SEARCH("b",'Model output'!D82))),MID(SUBSTITUTE('Model output'!D82," ",""),SEARCH("pT",'Model output'!D82)+2,2),MID(SUBSTITUTE('Model output'!D82," ",""),SEARCH("pT",'Model output'!D82)+2,1)),IF(ISNUMBER(SEARCH("T",'Model output'!D82)),IF(OR(ISNUMBER(SEARCH("a",'Model output'!D82)),ISNUMBER(SEARCH("b",'Model output'!D82))),MID(SUBSTITUTE('Model output'!D82," ",""),SEARCH("T",'Model output'!D82)+1,2),MID(SUBSTITUTE('Model output'!D82," ",""),SEARCH("T",'Model output'!D82)+1,1)),SUBSTITUTE('Model output'!D82," ",""))),"")</f>
        <v>1</v>
      </c>
      <c r="D83" s="1" t="str">
        <f>IF(ISNUMBER(SEARCH("lymph node",'Model output'!E82)),"1", IF(AND('Model output'!E82&lt;&gt;"",ISNUMBER('Model output'!E82),'Model output'!E82&gt;0),"1",IF(OR(ISNUMBER(SEARCH("0",'Model output'!E82)), ISNUMBER(SEARCH("1",'Model output'!E82)), ISNUMBER(SEARCH("1a",'Model output'!E82)), ISNUMBER(SEARCH("1b",'Model output'!E82)), ISNUMBER(SEARCH("X",'Model output'!E82))), IF(ISNUMBER(SEARCH("pN",'Model output'!E82)),IF(OR(ISNUMBER(SEARCH("a",'Model output'!E82)),ISNUMBER(SEARCH("b",'Model output'!E82))),MID(SUBSTITUTE('Model output'!E82," ",""),SEARCH("pN",'Model output'!E82)+2,2),MID(SUBSTITUTE('Model output'!E82," ",""),SEARCH("pN",'Model output'!E82)+2,1)),IF(ISNUMBER(SEARCH("N",'Model output'!E82)),IF(OR(ISNUMBER(SEARCH("a",'Model output'!E82)),ISNUMBER(SEARCH("b",'Model output'!E82))),MID(SUBSTITUTE('Model output'!E82," ",""),SEARCH("N",'Model output'!E82)+1,2),MID(SUBSTITUTE('Model output'!E82," ",""),SEARCH("N",'Model output'!E82)+1,1)),SUBSTITUTE('Model output'!E82," ",""))),"")))</f>
        <v>1</v>
      </c>
      <c r="E83" s="1" t="str">
        <f>IF(OR(ISNUMBER(SEARCH("Not applicable",'Model output'!F82)), ISNUMBER(SEARCH("N/A",'Model output'!F82))),"0",IF(OR(ISNUMBER(SEARCH("0",'Model output'!F82)), ISNUMBER(SEARCH("1",'Model output'!F82)), ISNUMBER(SEARCH("X",'Model output'!F82))), IF(ISNUMBER(SEARCH("pM",'Model output'!F82)),MID(SUBSTITUTE('Model output'!F82," ",""),SEARCH("pM",'Model output'!F82)+2,1),IF(ISNUMBER(SEARCH("M",'Model output'!F82)),MID(SUBSTITUTE('Model output'!F82," ",""),SEARCH("M",'Model output'!F82)+1,1),SUBSTITUTE('Model output'!F82," ",""))),""))</f>
        <v>0</v>
      </c>
      <c r="F83" t="str">
        <f t="shared" si="22"/>
        <v>positive</v>
      </c>
      <c r="G83" t="str">
        <f>IF(OR('Model output'!G82="",AND(ISNUMBER('Model output'!J82),'Model output'!J82&lt;1)),"",IF(OR(ISNUMBER(SEARCH("lateral",'Model output'!G82)),ISNUMBER(SEARCH("cervical",'Model output'!G82)),ISNUMBER(SEARCH("jugular",'Model output'!G82)),ISNUMBER(SEARCH("left neck",'Model output'!G82)),ISNUMBER(SEARCH("left anterior neck",'Model output'!G82)),ISNUMBER(SEARCH("left posterior neck",'Model output'!G82)),ISNUMBER(SEARCH("right neck",'Model output'!G82)),ISNUMBER(SEARCH("right anterior neck",'Model output'!G82)),ISNUMBER(SEARCH("right posterior neck",'Model output'!G82)),AND(ISNUMBER(SEARCH("level",'Model output'!G82)),OR(,ISNUMBER(SEARCH("II",'Model output'!G82)),ISNUMBER(SEARCH("two",'Model output'!G82)),AND(ISNUMBER(SEARCH("2",'Model output'!G82)),NOT(ISNUMBER(SEARCH("1 of 2",'Model output'!G82)))),ISNUMBER(SEARCH("III",'Model output'!G82)),ISNUMBER(SEARCH("three",'Model output'!G82)),ISNUMBER(SEARCH("3",'Model output'!G82)),ISNUMBER(SEARCH("IV",'Model output'!G82)),ISNUMBER(SEARCH("four",'Model output'!G82)),ISNUMBER(SEARCH("4",'Model output'!G82)),ISNUMBER(SEARCH("V ",'Model output'!G82)),ISNUMBER(SEARCH("five",'Model output'!G82)),ISNUMBER(SEARCH("5",'Model output'!G82))))), "lateral", "central"))</f>
        <v>central</v>
      </c>
      <c r="H83" t="str">
        <f>IF('Model output'!H82="","negative",IF(OR(ISNUMBER(SEARCH("lymph node",'Model output'!H82)),ISNUMBER(SEARCH("gland",'Model output'!H82)),ISNUMBER(SEARCH("lobe",'Model output'!H82)),ISNUMBER(SEARCH("isthmus",'Model output'!H82)),ISNUMBER(SEARCH("mediastinum",'Model output'!H82)),ISNUMBER(SEARCH("Not mentioned",'Model output'!H82)), ISNUMBER(SEARCH("Not applicable",'Model output'!H82)), ISNUMBER(SEARCH("paratracheal",'Model output'!H82)),ISNUMBER(SEARCH("fibroadipose tissue",'Model output'!H82)),ISNUMBER(SEARCH("thyroid node",'Model output'!H82)),ISNUMBER(SEARCH("skeletal muscle",'Model output'!H82)),ISNUMBER(SEARCH("Extranodal extension",'Model output'!H82)),ISNUMBER(SEARCH("right",'Model output'!H82)),ISNUMBER(SEARCH("left",'Model output'!H82)),ISNUMBER(SEARCH("Not specified",'Model output'!H82))),"negative","positive"))</f>
        <v>negative</v>
      </c>
      <c r="I83">
        <f>IF(OR('Model output'!I82="",'Model output'!I82="Not answered",'Model output'!I82="Not mentioned"),"",IF(ISNUMBER('Model output'!I82),'Model output'!I82,1))</f>
        <v>1</v>
      </c>
      <c r="J83">
        <f>IF(OR('Model output'!J82="",'Model output'!J82="Not answered",'Model output'!J82="Not mentioned"),"",IF(AND(ISNUMBER('Model output'!J82),'Model output'!J82&lt;=I83),'Model output'!J82,IF(AND(ISNUMBER('Model output'!J82), 'Model output'!J82&gt;=DATE(2024,1,1)), MIN(DAY('Model output'!J82), MONTH('Model output'!J82), YEAR('Model output'!J82)), IF(ISNUMBER(SEARCH("0/",'Model output'!J82)),0,IF(ISNUMBER(SEARCH("/",'Model output'!J82)), VALUE(LEFT('Model output'!J82, SEARCH("/",'Model output'!J82)-1)),1)))))</f>
        <v>1</v>
      </c>
      <c r="K83" t="str" cm="1">
        <f t="array" ref="K83">IF(COUNT(FIND({0,1,2,3,4,5,6,7,8,9},'Model output'!K82))&gt;0,'Model output'!K82,"")</f>
        <v>0.8 cm</v>
      </c>
      <c r="L83" s="25" t="str">
        <f t="shared" si="14"/>
        <v>0.8cm</v>
      </c>
      <c r="M83" cm="1">
        <f t="array" ref="M83">IF(L83="","",IF(ISNUMBER(SEARCH("cm",L83)),MAX(VALUE(SUBSTITUTE(_xlfn.FILTERXML("&lt;t&gt;&lt;s&gt;"&amp;SUBSTITUTE(L83,",","&lt;/s&gt;&lt;s&gt;")&amp;"&lt;/s&gt;&lt;/t&gt;","//s"),"cm",""))),MAX(VALUE(SUBSTITUTE(_xlfn.FILTERXML("&lt;t&gt;&lt;s&gt;"&amp;SUBSTITUTE(L83,",","&lt;/s&gt;&lt;s&gt;")&amp;"&lt;/s&gt;&lt;/t&gt;","//s"),"mm","")))/10))</f>
        <v>0.8</v>
      </c>
      <c r="N83" t="str">
        <f>IF('Model output'!L82="","",'Model output'!L82)</f>
        <v>Papillary carcinoma, follicular variant</v>
      </c>
      <c r="O83" t="str">
        <f>IF('Model output'!M82="","",'Model output'!M82)</f>
        <v>Infiltrative</v>
      </c>
      <c r="P83" t="str">
        <f>IF('Model output'!N82="","",'Model output'!N82)</f>
        <v>1.3 cm</v>
      </c>
      <c r="Q83" t="str">
        <f t="shared" si="13"/>
        <v>1.3cm</v>
      </c>
      <c r="R83" cm="1">
        <f t="array" ref="R83">IF(Q83="","",IF(ISNUMBER(SEARCH("cm",Q83)),MAX(VALUE(SUBSTITUTE(_xlfn.FILTERXML("&lt;t&gt;&lt;s&gt;"&amp;SUBSTITUTE(Q83,",","&lt;/s&gt;&lt;s&gt;")&amp;"&lt;/s&gt;&lt;/t&gt;","//s"),"cm",""))),MAX(VALUE(SUBSTITUTE(_xlfn.FILTERXML("&lt;t&gt;&lt;s&gt;"&amp;SUBSTITUTE(Q83,",","&lt;/s&gt;&lt;s&gt;")&amp;"&lt;/s&gt;&lt;/t&gt;","//s"),"mm","")))/10))</f>
        <v>1.3</v>
      </c>
      <c r="S83" t="str">
        <f>IF(OR('Model output'!P82="",ISNUMBER(SEARCH("Not identified", 'Model output'!P82)),ISNUMBER(SEARCH("Absent",'Model output'!P82)),AND(ISNUMBER(SEARCH("No",'Model output'!P82)),NOT(ISNUMBER(SEARCH("diagnostic",'Model output'!P82)))),ISNUMBER(SEARCH("Negative",'Model output'!P82))),"negative","positive")</f>
        <v>negative</v>
      </c>
      <c r="T83">
        <f>IF('Model output'!O82="","",'Model output'!O82)</f>
        <v>2</v>
      </c>
      <c r="U83" t="str">
        <f>IF('Model output'!Q82&lt;&gt;"",'Model output'!Q82,IF('Classification result'!S83="positive",IF(ISNUMBER(SEARCH("single",'Model output'!P82)),1,IF(OR(ISNUMBER(SEARCH("&lt;4",'Model output'!P82)),ISNUMBER(SEARCH("&lt; 4",'Model output'!P82)),ISNUMBER(SEARCH("less than 4",'Model output'!P82))),"&lt;4",IF(OR(ISNUMBER(SEARCH("&gt;4",'Model output'!P82)),ISNUMBER(SEARCH("&gt; 4",'Model output'!P82)),ISNUMBER(SEARCH("4 or more",'Model output'!P82))),"&gt;4",""))), ""))</f>
        <v/>
      </c>
      <c r="V83" t="str">
        <f>IF(S83="negative","",IF(OR(ISNUMBER(SEARCH("Focal",'Model output'!P82)),'Classification result'!U83&lt;4,ISNUMBER(SEARCH("Focal",'Classification result'!U83)),ISNUMBER(SEARCH("&lt;4",'Classification result'!U83)),ISNUMBER(SEARCH("&lt; 4",'Classification result'!U83))),"minimal", IF(OR(ISNUMBER(SEARCH("Extensive",'Model output'!P82)),ISNUMBER(SEARCH("Extensive",'Classification result'!U83)),ISNUMBER(SEARCH("&gt;4",'Classification result'!U83)),ISNUMBER(SEARCH("&gt; 4",'Classification result'!U83)),ISNUMBER(SEARCH("4 or more",'Classification result'!U83))),"extensive","")))</f>
        <v/>
      </c>
      <c r="W83" t="str">
        <f>IF(OR('Model output'!R82="",ISNUMBER(SEARCH("Not identified", 'Model output'!R82)),ISNUMBER(SEARCH("Absent",'Model output'!R82)),ISNUMBER(SEARCH("No",'Model output'!R82)),ISNUMBER(SEARCH("Negative",'Model output'!R82)),ISNUMBER(SEARCH("None seen",'Model output'!R82)),ISNUMBER(SEARCH("Free",'Model output'!R82)),ISNUMBER(SEARCH("Cannot be assessed",'Model output'!R82))),"negative","positive")</f>
        <v>negative</v>
      </c>
      <c r="X83" s="16" t="str">
        <f>IF('Model output'!S82="","",'Model output'!S82)</f>
        <v>Invades: focally into peril-thyroid fibroadipose tissue</v>
      </c>
      <c r="Y83" t="str">
        <f>IF(OR('Model output'!S82="",ISNUMBER(SEARCH("Absent",'Model output'!S82)),ISNUMBER(SEARCH("Not identified",'Model output'!S82)),AND(ISNUMBER(SEARCH("No",'Model output'!S82)),NOT(ISNUMBER(SEARCH("carcinoma",'Model output'!S82)))),ISNUMBER(SEARCH("negative",'Model output'!S82))),"negative",IF(Z83="positive","gETE", "positive"))</f>
        <v>positive</v>
      </c>
      <c r="Z83" t="str">
        <f>IF(OR('Model output'!S82="",ISNUMBER(SEARCH("Absent",'Model output'!S82)),ISNUMBER(SEARCH("Not identified",'Model output'!S82)),ISNUMBER(SEARCH("No",'Model output'!S82)),ISNUMBER(SEARCH("Minimal",'Model output'!S82)),ISNUMBER(SEARCH("negative",'Model output'!S82))),"negative",IF(OR(ISNUMBER(SEARCH("extensive",X83)),ISNUMBER(SEARCH("skeletal muscle",X83)),ISNUMBER(SEARCH("larynx",X83)),ISNUMBER(SEARCH("trachea",X83)),ISNUMBER(SEARCH("esophagus",X83)),ISNUMBER(SEARCH("recurrent laryngeal nerve",X83))),"positive","negative"))</f>
        <v>negative</v>
      </c>
      <c r="AA83" t="str">
        <f>IF('Model output'!T82="","",IF('Model output'!T82="Not mentioned", "No", "Yes"))</f>
        <v/>
      </c>
      <c r="AB83" t="str">
        <f>IF(AA83&lt;&gt;"Yes","",IF(OR('Model output'!U82="",ISNUMBER(SEARCH("Not identified",'Model output'!U82))),"",'Model output'!U82))</f>
        <v/>
      </c>
      <c r="AC83" s="1" t="str">
        <f>IF(OR('Model output'!V82="", 'Model output'!V82="No", AND(ISERROR(SEARCH("Positive",'Model output'!V82)), ISNUMBER(SEARCH("Negative",'Model output'!V82))), AND(ISNUMBER(SEARCH("Uninvolved",'Model output'!V82)),NOT(ISNUMBER(SEARCH("margins involved",'Model output'!V82)))), ISNUMBER(SEARCH("None",'Model output'!V82)), ISNUMBER(SEARCH("Free",'Model output'!V82)), ISNUMBER(SEARCH("1 mm",'Model output'!V82)), ISNUMBER(SEARCH("0.1 CM",'Model output'!V82)), ISNUMBER(SEARCH("less than 0.2 mm",'Model output'!V82)), ISNUMBER(SEARCH("less than 0.5 mm",'Model output'!V82)), ISNUMBER(SEARCH("less than 1.0 mm",'Model output'!V82)), ISNUMBER(SEARCH("noted very close",'Model output'!V82)), ISNUMBER(SEARCH("abut",'Model output'!V82)), ISNUMBER(SEARCH("not mentioned",'Model output'!V82)), ISNUMBER(SEARCH("Cannot be assessed",'Model output'!V82)), ISNUMBER(SEARCH("Not specified",'Model output'!V82)), ISNUMBER(SEARCH("Lymphocyte invasion - present",'Model output'!V82))), "negative", "positive")</f>
        <v>negative</v>
      </c>
      <c r="AE83" s="35" t="str" cm="1">
        <f t="array" aca="1" ref="AE83" ca="1">IF(OR(AC83="positive",Z83="positive",AND(OR(ISNUMBER(SEARCH("Follicular carcinoma",N83)),ISNUMBER(SEARCH("Follicular thyroid carcinoma",N83))),V83="extensive"),AND(AND(ISNUMBER(J83),J83&gt;0),AND(ISNUMBER(M83),M83&gt;3)),OR(H83="positive",AH83=1)),"high",IF(OR(ISNUMBER(SEARCH("lateral",G83,1)),ISNUMBER(SEARCH("positive",Y83,1)),ISNUMBER(SEARCH("tall",O83,1)),ISNUMBER(SEARCH("hobnail",O83,1)),ISNUMBER(SEARCH("cribriform",O83,1)),ISNUMBER(SEARCH("diffuse",O83,1)),ISNUMBER(SEARCH("columnar",O83,1)),ISNUMBER(SEARCH("solid",O83,1)),ISNUMBER(SEARCH("tall",N83,1)),ISNUMBER(SEARCH("hobnail",N83,1)),ISNUMBER(SEARCH("cribriform",N83,1)),ISNUMBER(SEARCH("diffuse",N83,1)),ISNUMBER(SEARCH("columnar",N83,1)),ISNUMBER(SEARCH("solid",N83,1)),AND(ISNUMBER(SEARCH("papillary",N83,1)),S83="positive"),AND(AND(ISNUMBER(J83),J83&gt;=5),M83=""),AND(AND(ISNUMBER(J83),J83&gt;=5),AND(ISNUMBER(M83),M83&gt;=1)),AND(ISNUMBER(SERACH("papillary",N83)),OR(Y83="positive",Z83="positive"), ISNUMBER(SEARCH("BRAF",AB83)))),"intermediate","low"))</f>
        <v>intermediate</v>
      </c>
      <c r="AF83" s="36" t="str">
        <f t="shared" si="15"/>
        <v>1b</v>
      </c>
      <c r="AG83" s="36" t="str">
        <f t="shared" si="16"/>
        <v>1a</v>
      </c>
      <c r="AH83" s="36" t="str">
        <f t="shared" si="23"/>
        <v>0</v>
      </c>
      <c r="AI83" s="42" t="str">
        <f t="shared" si="24"/>
        <v>II</v>
      </c>
      <c r="AJ83" s="39" t="s">
        <v>809</v>
      </c>
      <c r="AK83" s="41" t="s">
        <v>1119</v>
      </c>
      <c r="AL83" s="41" t="s">
        <v>1120</v>
      </c>
      <c r="AM83" s="41" t="s">
        <v>1123</v>
      </c>
      <c r="AN83" s="41" t="s">
        <v>68</v>
      </c>
      <c r="AO83" s="22">
        <f t="shared" ca="1" si="17"/>
        <v>1</v>
      </c>
      <c r="AP83" s="1">
        <f t="shared" si="18"/>
        <v>1</v>
      </c>
      <c r="AQ83" s="1">
        <f t="shared" si="19"/>
        <v>0</v>
      </c>
      <c r="AR83" s="1">
        <f t="shared" si="20"/>
        <v>1</v>
      </c>
      <c r="AS83" s="14">
        <f t="shared" si="21"/>
        <v>0</v>
      </c>
    </row>
    <row r="84" spans="1:45">
      <c r="A84" t="str">
        <f>'Model output'!A83</f>
        <v>TCGA-DJ-A2QB</v>
      </c>
      <c r="B84" s="33">
        <v>53</v>
      </c>
      <c r="C84" s="1" t="str">
        <f>IF(OR(ISNUMBER(SEARCH("0",'Model output'!D83)), ISNUMBER(SEARCH("1",'Model output'!D83)), ISNUMBER(SEARCH("1a",'Model output'!D83)), ISNUMBER(SEARCH("1b",'Model output'!D83)), ISNUMBER(SEARCH("2",'Model output'!D83)), ISNUMBER(SEARCH("3",'Model output'!D83)), ISNUMBER(SEARCH("4a",'Model output'!D83)), ISNUMBER(SEARCH("4b",'Model output'!D83))), IF(ISNUMBER(SEARCH("pT",'Model output'!D83)),IF(OR(ISNUMBER(SEARCH("a",'Model output'!D83)),ISNUMBER(SEARCH("b",'Model output'!D83))),MID(SUBSTITUTE('Model output'!D83," ",""),SEARCH("pT",'Model output'!D83)+2,2),MID(SUBSTITUTE('Model output'!D83," ",""),SEARCH("pT",'Model output'!D83)+2,1)),IF(ISNUMBER(SEARCH("T",'Model output'!D83)),IF(OR(ISNUMBER(SEARCH("a",'Model output'!D83)),ISNUMBER(SEARCH("b",'Model output'!D83))),MID(SUBSTITUTE('Model output'!D83," ",""),SEARCH("T",'Model output'!D83)+1,2),MID(SUBSTITUTE('Model output'!D83," ",""),SEARCH("T",'Model output'!D83)+1,1)),SUBSTITUTE('Model output'!D83," ",""))),"")</f>
        <v/>
      </c>
      <c r="D84" s="1" t="str">
        <f>IF(ISNUMBER(SEARCH("lymph node",'Model output'!E83)),"1", IF(AND('Model output'!E83&lt;&gt;"",ISNUMBER('Model output'!E83),'Model output'!E83&gt;0),"1",IF(OR(ISNUMBER(SEARCH("0",'Model output'!E83)), ISNUMBER(SEARCH("1",'Model output'!E83)), ISNUMBER(SEARCH("1a",'Model output'!E83)), ISNUMBER(SEARCH("1b",'Model output'!E83)), ISNUMBER(SEARCH("X",'Model output'!E83))), IF(ISNUMBER(SEARCH("pN",'Model output'!E83)),IF(OR(ISNUMBER(SEARCH("a",'Model output'!E83)),ISNUMBER(SEARCH("b",'Model output'!E83))),MID(SUBSTITUTE('Model output'!E83," ",""),SEARCH("pN",'Model output'!E83)+2,2),MID(SUBSTITUTE('Model output'!E83," ",""),SEARCH("pN",'Model output'!E83)+2,1)),IF(ISNUMBER(SEARCH("N",'Model output'!E83)),IF(OR(ISNUMBER(SEARCH("a",'Model output'!E83)),ISNUMBER(SEARCH("b",'Model output'!E83))),MID(SUBSTITUTE('Model output'!E83," ",""),SEARCH("N",'Model output'!E83)+1,2),MID(SUBSTITUTE('Model output'!E83," ",""),SEARCH("N",'Model output'!E83)+1,1)),SUBSTITUTE('Model output'!E83," ",""))),"")))</f>
        <v/>
      </c>
      <c r="E84" s="1" t="str">
        <f>IF(OR(ISNUMBER(SEARCH("Not applicable",'Model output'!F83)), ISNUMBER(SEARCH("N/A",'Model output'!F83))),"0",IF(OR(ISNUMBER(SEARCH("0",'Model output'!F83)), ISNUMBER(SEARCH("1",'Model output'!F83)), ISNUMBER(SEARCH("X",'Model output'!F83))), IF(ISNUMBER(SEARCH("pM",'Model output'!F83)),MID(SUBSTITUTE('Model output'!F83," ",""),SEARCH("pM",'Model output'!F83)+2,1),IF(ISNUMBER(SEARCH("M",'Model output'!F83)),MID(SUBSTITUTE('Model output'!F83," ",""),SEARCH("M",'Model output'!F83)+1,1),SUBSTITUTE('Model output'!F83," ",""))),""))</f>
        <v/>
      </c>
      <c r="F84" t="str">
        <f t="shared" si="22"/>
        <v>positive</v>
      </c>
      <c r="G84" t="str">
        <f>IF(OR('Model output'!G83="",AND(ISNUMBER('Model output'!J83),'Model output'!J83&lt;1)),"",IF(OR(ISNUMBER(SEARCH("lateral",'Model output'!G83)),ISNUMBER(SEARCH("cervical",'Model output'!G83)),ISNUMBER(SEARCH("jugular",'Model output'!G83)),ISNUMBER(SEARCH("left neck",'Model output'!G83)),ISNUMBER(SEARCH("left anterior neck",'Model output'!G83)),ISNUMBER(SEARCH("left posterior neck",'Model output'!G83)),ISNUMBER(SEARCH("right neck",'Model output'!G83)),ISNUMBER(SEARCH("right anterior neck",'Model output'!G83)),ISNUMBER(SEARCH("right posterior neck",'Model output'!G83)),AND(ISNUMBER(SEARCH("level",'Model output'!G83)),OR(,ISNUMBER(SEARCH("II",'Model output'!G83)),ISNUMBER(SEARCH("two",'Model output'!G83)),AND(ISNUMBER(SEARCH("2",'Model output'!G83)),NOT(ISNUMBER(SEARCH("1 of 2",'Model output'!G83)))),ISNUMBER(SEARCH("III",'Model output'!G83)),ISNUMBER(SEARCH("three",'Model output'!G83)),ISNUMBER(SEARCH("3",'Model output'!G83)),ISNUMBER(SEARCH("IV",'Model output'!G83)),ISNUMBER(SEARCH("four",'Model output'!G83)),ISNUMBER(SEARCH("4",'Model output'!G83)),ISNUMBER(SEARCH("V ",'Model output'!G83)),ISNUMBER(SEARCH("five",'Model output'!G83)),ISNUMBER(SEARCH("5",'Model output'!G83))))), "lateral", "central"))</f>
        <v>lateral</v>
      </c>
      <c r="H84" t="str">
        <f>IF('Model output'!H83="","negative",IF(OR(ISNUMBER(SEARCH("lymph node",'Model output'!H83)),ISNUMBER(SEARCH("gland",'Model output'!H83)),ISNUMBER(SEARCH("lobe",'Model output'!H83)),ISNUMBER(SEARCH("isthmus",'Model output'!H83)),ISNUMBER(SEARCH("mediastinum",'Model output'!H83)),ISNUMBER(SEARCH("Not mentioned",'Model output'!H83)), ISNUMBER(SEARCH("Not applicable",'Model output'!H83)), ISNUMBER(SEARCH("paratracheal",'Model output'!H83)),ISNUMBER(SEARCH("fibroadipose tissue",'Model output'!H83)),ISNUMBER(SEARCH("thyroid node",'Model output'!H83)),ISNUMBER(SEARCH("skeletal muscle",'Model output'!H83)),ISNUMBER(SEARCH("Extranodal extension",'Model output'!H83)),ISNUMBER(SEARCH("right",'Model output'!H83)),ISNUMBER(SEARCH("left",'Model output'!H83)),ISNUMBER(SEARCH("Not specified",'Model output'!H83))),"negative","positive"))</f>
        <v>negative</v>
      </c>
      <c r="I84">
        <f>IF(OR('Model output'!I83="",'Model output'!I83="Not answered",'Model output'!I83="Not mentioned"),"",IF(ISNUMBER('Model output'!I83),'Model output'!I83,1))</f>
        <v>1</v>
      </c>
      <c r="J84">
        <f>IF(OR('Model output'!J83="",'Model output'!J83="Not answered",'Model output'!J83="Not mentioned"),"",IF(AND(ISNUMBER('Model output'!J83),'Model output'!J83&lt;=I84),'Model output'!J83,IF(AND(ISNUMBER('Model output'!J83), 'Model output'!J83&gt;=DATE(2024,1,1)), MIN(DAY('Model output'!J83), MONTH('Model output'!J83), YEAR('Model output'!J83)), IF(ISNUMBER(SEARCH("0/",'Model output'!J83)),0,IF(ISNUMBER(SEARCH("/",'Model output'!J83)), VALUE(LEFT('Model output'!J83, SEARCH("/",'Model output'!J83)-1)),1)))))</f>
        <v>1</v>
      </c>
      <c r="K84" t="str" cm="1">
        <f t="array" ref="K84">IF(COUNT(FIND({0,1,2,3,4,5,6,7,8,9},'Model output'!K83))&gt;0,'Model output'!K83,"")</f>
        <v>0.5 cm, 0.15 cm, 2 cm</v>
      </c>
      <c r="L84" s="25" t="str">
        <f t="shared" si="14"/>
        <v>0.5cm,0.15cm,2cm</v>
      </c>
      <c r="M84" cm="1">
        <f t="array" ref="M84">IF(L84="","",IF(ISNUMBER(SEARCH("cm",L84)),MAX(VALUE(SUBSTITUTE(_xlfn.FILTERXML("&lt;t&gt;&lt;s&gt;"&amp;SUBSTITUTE(L84,",","&lt;/s&gt;&lt;s&gt;")&amp;"&lt;/s&gt;&lt;/t&gt;","//s"),"cm",""))),MAX(VALUE(SUBSTITUTE(_xlfn.FILTERXML("&lt;t&gt;&lt;s&gt;"&amp;SUBSTITUTE(L84,",","&lt;/s&gt;&lt;s&gt;")&amp;"&lt;/s&gt;&lt;/t&gt;","//s"),"mm","")))/10))</f>
        <v>2</v>
      </c>
      <c r="N84" t="str">
        <f>IF('Model output'!L83="","",'Model output'!L83)</f>
        <v>Papillary carcinoma</v>
      </c>
      <c r="O84" t="str">
        <f>IF('Model output'!M83="","",'Model output'!M83)</f>
        <v>Follicular variant with oncocytic features, Multiple microcarcinomas</v>
      </c>
      <c r="P84" t="str">
        <f>IF('Model output'!N83="","",'Model output'!N83)</f>
        <v>The tumor foci range from 0.15 cm up to 1.6 cm</v>
      </c>
      <c r="Q84" t="str">
        <f t="shared" si="13"/>
        <v>0.15cm,1.6cm</v>
      </c>
      <c r="R84" cm="1">
        <f t="array" ref="R84">IF(Q84="","",IF(ISNUMBER(SEARCH("cm",Q84)),MAX(VALUE(SUBSTITUTE(_xlfn.FILTERXML("&lt;t&gt;&lt;s&gt;"&amp;SUBSTITUTE(Q84,",","&lt;/s&gt;&lt;s&gt;")&amp;"&lt;/s&gt;&lt;/t&gt;","//s"),"cm",""))),MAX(VALUE(SUBSTITUTE(_xlfn.FILTERXML("&lt;t&gt;&lt;s&gt;"&amp;SUBSTITUTE(Q84,",","&lt;/s&gt;&lt;s&gt;")&amp;"&lt;/s&gt;&lt;/t&gt;","//s"),"mm","")))/10))</f>
        <v>1.6</v>
      </c>
      <c r="S84" t="str">
        <f>IF(OR('Model output'!P83="",ISNUMBER(SEARCH("Not identified", 'Model output'!P83)),ISNUMBER(SEARCH("Absent",'Model output'!P83)),AND(ISNUMBER(SEARCH("No",'Model output'!P83)),NOT(ISNUMBER(SEARCH("diagnostic",'Model output'!P83)))),ISNUMBER(SEARCH("Negative",'Model output'!P83))),"negative","positive")</f>
        <v>negative</v>
      </c>
      <c r="T84" t="str">
        <f>IF('Model output'!O83="","",'Model output'!O83)</f>
        <v>Multiple</v>
      </c>
      <c r="U84" t="str">
        <f>IF('Model output'!Q83&lt;&gt;"",'Model output'!Q83,IF('Classification result'!S84="positive",IF(ISNUMBER(SEARCH("single",'Model output'!P83)),1,IF(OR(ISNUMBER(SEARCH("&lt;4",'Model output'!P83)),ISNUMBER(SEARCH("&lt; 4",'Model output'!P83)),ISNUMBER(SEARCH("less than 4",'Model output'!P83))),"&lt;4",IF(OR(ISNUMBER(SEARCH("&gt;4",'Model output'!P83)),ISNUMBER(SEARCH("&gt; 4",'Model output'!P83)),ISNUMBER(SEARCH("4 or more",'Model output'!P83))),"&gt;4",""))), ""))</f>
        <v/>
      </c>
      <c r="V84" t="str">
        <f>IF(S84="negative","",IF(OR(ISNUMBER(SEARCH("Focal",'Model output'!P83)),'Classification result'!U84&lt;4,ISNUMBER(SEARCH("Focal",'Classification result'!U84)),ISNUMBER(SEARCH("&lt;4",'Classification result'!U84)),ISNUMBER(SEARCH("&lt; 4",'Classification result'!U84))),"minimal", IF(OR(ISNUMBER(SEARCH("Extensive",'Model output'!P83)),ISNUMBER(SEARCH("Extensive",'Classification result'!U84)),ISNUMBER(SEARCH("&gt;4",'Classification result'!U84)),ISNUMBER(SEARCH("&gt; 4",'Classification result'!U84)),ISNUMBER(SEARCH("4 or more",'Classification result'!U84))),"extensive","")))</f>
        <v/>
      </c>
      <c r="W84" t="str">
        <f>IF(OR('Model output'!R83="",ISNUMBER(SEARCH("Not identified", 'Model output'!R83)),ISNUMBER(SEARCH("Absent",'Model output'!R83)),ISNUMBER(SEARCH("No",'Model output'!R83)),ISNUMBER(SEARCH("Negative",'Model output'!R83)),ISNUMBER(SEARCH("None seen",'Model output'!R83)),ISNUMBER(SEARCH("Free",'Model output'!R83)),ISNUMBER(SEARCH("Cannot be assessed",'Model output'!R83))),"negative","positive")</f>
        <v>positive</v>
      </c>
      <c r="X84" s="16" t="str">
        <f>IF('Model output'!S83="","",'Model output'!S83)</f>
        <v>Invades: perithyroidal fibroadipose tissue</v>
      </c>
      <c r="Y84" t="str">
        <f>IF(OR('Model output'!S83="",ISNUMBER(SEARCH("Absent",'Model output'!S83)),ISNUMBER(SEARCH("Not identified",'Model output'!S83)),AND(ISNUMBER(SEARCH("No",'Model output'!S83)),NOT(ISNUMBER(SEARCH("carcinoma",'Model output'!S83)))),ISNUMBER(SEARCH("negative",'Model output'!S83))),"negative",IF(Z84="positive","gETE", "positive"))</f>
        <v>positive</v>
      </c>
      <c r="Z84" t="str">
        <f>IF(OR('Model output'!S83="",ISNUMBER(SEARCH("Absent",'Model output'!S83)),ISNUMBER(SEARCH("Not identified",'Model output'!S83)),ISNUMBER(SEARCH("No",'Model output'!S83)),ISNUMBER(SEARCH("Minimal",'Model output'!S83)),ISNUMBER(SEARCH("negative",'Model output'!S83))),"negative",IF(OR(ISNUMBER(SEARCH("extensive",X84)),ISNUMBER(SEARCH("skeletal muscle",X84)),ISNUMBER(SEARCH("larynx",X84)),ISNUMBER(SEARCH("trachea",X84)),ISNUMBER(SEARCH("esophagus",X84)),ISNUMBER(SEARCH("recurrent laryngeal nerve",X84))),"positive","negative"))</f>
        <v>negative</v>
      </c>
      <c r="AA84" t="str">
        <f>IF('Model output'!T83="","",IF('Model output'!T83="Not mentioned", "No", "Yes"))</f>
        <v/>
      </c>
      <c r="AB84" t="str">
        <f>IF(AA84&lt;&gt;"Yes","",IF(OR('Model output'!U83="",ISNUMBER(SEARCH("Not identified",'Model output'!U83))),"",'Model output'!U83))</f>
        <v/>
      </c>
      <c r="AC84" s="1" t="str">
        <f>IF(OR('Model output'!V83="", 'Model output'!V83="No", AND(ISERROR(SEARCH("Positive",'Model output'!V83)), ISNUMBER(SEARCH("Negative",'Model output'!V83))), AND(ISNUMBER(SEARCH("Uninvolved",'Model output'!V83)),NOT(ISNUMBER(SEARCH("margins involved",'Model output'!V83)))), ISNUMBER(SEARCH("None",'Model output'!V83)), ISNUMBER(SEARCH("Free",'Model output'!V83)), ISNUMBER(SEARCH("1 mm",'Model output'!V83)), ISNUMBER(SEARCH("0.1 CM",'Model output'!V83)), ISNUMBER(SEARCH("less than 0.2 mm",'Model output'!V83)), ISNUMBER(SEARCH("less than 0.5 mm",'Model output'!V83)), ISNUMBER(SEARCH("less than 1.0 mm",'Model output'!V83)), ISNUMBER(SEARCH("noted very close",'Model output'!V83)), ISNUMBER(SEARCH("abut",'Model output'!V83)), ISNUMBER(SEARCH("not mentioned",'Model output'!V83)), ISNUMBER(SEARCH("Cannot be assessed",'Model output'!V83)), ISNUMBER(SEARCH("Not specified",'Model output'!V83)), ISNUMBER(SEARCH("Lymphocyte invasion - present",'Model output'!V83))), "negative", "positive")</f>
        <v>positive</v>
      </c>
      <c r="AE84" s="35" t="str" cm="1">
        <f t="array" ref="AE84">IF(OR(AC84="positive",Z84="positive",AND(OR(ISNUMBER(SEARCH("Follicular carcinoma",N84)),ISNUMBER(SEARCH("Follicular thyroid carcinoma",N84))),V84="extensive"),AND(AND(ISNUMBER(J84),J84&gt;0),AND(ISNUMBER(M84),M84&gt;3)),OR(H84="positive",AH84=1)),"high",IF(OR(ISNUMBER(SEARCH("lateral",G84,1)),ISNUMBER(SEARCH("positive",Y84,1)),ISNUMBER(SEARCH("tall",O84,1)),ISNUMBER(SEARCH("hobnail",O84,1)),ISNUMBER(SEARCH("cribriform",O84,1)),ISNUMBER(SEARCH("diffuse",O84,1)),ISNUMBER(SEARCH("columnar",O84,1)),ISNUMBER(SEARCH("solid",O84,1)),ISNUMBER(SEARCH("tall",N84,1)),ISNUMBER(SEARCH("hobnail",N84,1)),ISNUMBER(SEARCH("cribriform",N84,1)),ISNUMBER(SEARCH("diffuse",N84,1)),ISNUMBER(SEARCH("columnar",N84,1)),ISNUMBER(SEARCH("solid",N84,1)),AND(ISNUMBER(SEARCH("papillary",N84,1)),S84="positive"),AND(AND(ISNUMBER(J84),J84&gt;=5),M84=""),AND(AND(ISNUMBER(J84),J84&gt;=5),AND(ISNUMBER(M84),M84&gt;=1)),AND(ISNUMBER(SERACH("papillary",N84)),OR(Y84="positive",Z84="positive"), ISNUMBER(SEARCH("BRAF",AB84)))),"intermediate","low"))</f>
        <v>high</v>
      </c>
      <c r="AF84" s="36" t="str">
        <f t="shared" si="15"/>
        <v>1b</v>
      </c>
      <c r="AG84" s="36" t="str">
        <f t="shared" si="16"/>
        <v>1b</v>
      </c>
      <c r="AH84" s="36" t="str">
        <f t="shared" si="23"/>
        <v>0</v>
      </c>
      <c r="AI84" s="42" t="str">
        <f t="shared" si="24"/>
        <v>I</v>
      </c>
      <c r="AJ84" s="39" t="s">
        <v>805</v>
      </c>
      <c r="AK84" s="41" t="s">
        <v>1119</v>
      </c>
      <c r="AL84" s="41" t="s">
        <v>1119</v>
      </c>
      <c r="AM84" s="41" t="s">
        <v>1123</v>
      </c>
      <c r="AN84" s="41" t="s">
        <v>68</v>
      </c>
      <c r="AO84" s="22">
        <f t="shared" si="17"/>
        <v>1</v>
      </c>
      <c r="AP84" s="1">
        <f t="shared" si="18"/>
        <v>1</v>
      </c>
      <c r="AQ84" s="1">
        <f t="shared" si="19"/>
        <v>1</v>
      </c>
      <c r="AR84" s="1">
        <f t="shared" si="20"/>
        <v>1</v>
      </c>
      <c r="AS84" s="14">
        <f t="shared" si="21"/>
        <v>1</v>
      </c>
    </row>
    <row r="85" spans="1:45">
      <c r="A85" t="str">
        <f>'Model output'!A84</f>
        <v>TCGA-DJ-A2QC</v>
      </c>
      <c r="B85" s="33">
        <v>70</v>
      </c>
      <c r="C85" s="1" t="str">
        <f>IF(OR(ISNUMBER(SEARCH("0",'Model output'!D84)), ISNUMBER(SEARCH("1",'Model output'!D84)), ISNUMBER(SEARCH("1a",'Model output'!D84)), ISNUMBER(SEARCH("1b",'Model output'!D84)), ISNUMBER(SEARCH("2",'Model output'!D84)), ISNUMBER(SEARCH("3",'Model output'!D84)), ISNUMBER(SEARCH("4a",'Model output'!D84)), ISNUMBER(SEARCH("4b",'Model output'!D84))), IF(ISNUMBER(SEARCH("pT",'Model output'!D84)),IF(OR(ISNUMBER(SEARCH("a",'Model output'!D84)),ISNUMBER(SEARCH("b",'Model output'!D84))),MID(SUBSTITUTE('Model output'!D84," ",""),SEARCH("pT",'Model output'!D84)+2,2),MID(SUBSTITUTE('Model output'!D84," ",""),SEARCH("pT",'Model output'!D84)+2,1)),IF(ISNUMBER(SEARCH("T",'Model output'!D84)),IF(OR(ISNUMBER(SEARCH("a",'Model output'!D84)),ISNUMBER(SEARCH("b",'Model output'!D84))),MID(SUBSTITUTE('Model output'!D84," ",""),SEARCH("T",'Model output'!D84)+1,2),MID(SUBSTITUTE('Model output'!D84," ",""),SEARCH("T",'Model output'!D84)+1,1)),SUBSTITUTE('Model output'!D84," ",""))),"")</f>
        <v>1</v>
      </c>
      <c r="D85" s="1" t="str">
        <f>IF(ISNUMBER(SEARCH("lymph node",'Model output'!E84)),"1", IF(AND('Model output'!E84&lt;&gt;"",ISNUMBER('Model output'!E84),'Model output'!E84&gt;0),"1",IF(OR(ISNUMBER(SEARCH("0",'Model output'!E84)), ISNUMBER(SEARCH("1",'Model output'!E84)), ISNUMBER(SEARCH("1a",'Model output'!E84)), ISNUMBER(SEARCH("1b",'Model output'!E84)), ISNUMBER(SEARCH("X",'Model output'!E84))), IF(ISNUMBER(SEARCH("pN",'Model output'!E84)),IF(OR(ISNUMBER(SEARCH("a",'Model output'!E84)),ISNUMBER(SEARCH("b",'Model output'!E84))),MID(SUBSTITUTE('Model output'!E84," ",""),SEARCH("pN",'Model output'!E84)+2,2),MID(SUBSTITUTE('Model output'!E84," ",""),SEARCH("pN",'Model output'!E84)+2,1)),IF(ISNUMBER(SEARCH("N",'Model output'!E84)),IF(OR(ISNUMBER(SEARCH("a",'Model output'!E84)),ISNUMBER(SEARCH("b",'Model output'!E84))),MID(SUBSTITUTE('Model output'!E84," ",""),SEARCH("N",'Model output'!E84)+1,2),MID(SUBSTITUTE('Model output'!E84," ",""),SEARCH("N",'Model output'!E84)+1,1)),SUBSTITUTE('Model output'!E84," ",""))),"")))</f>
        <v>X</v>
      </c>
      <c r="E85" s="1" t="str">
        <f>IF(OR(ISNUMBER(SEARCH("Not applicable",'Model output'!F84)), ISNUMBER(SEARCH("N/A",'Model output'!F84))),"0",IF(OR(ISNUMBER(SEARCH("0",'Model output'!F84)), ISNUMBER(SEARCH("1",'Model output'!F84)), ISNUMBER(SEARCH("X",'Model output'!F84))), IF(ISNUMBER(SEARCH("pM",'Model output'!F84)),MID(SUBSTITUTE('Model output'!F84," ",""),SEARCH("pM",'Model output'!F84)+2,1),IF(ISNUMBER(SEARCH("M",'Model output'!F84)),MID(SUBSTITUTE('Model output'!F84," ",""),SEARCH("M",'Model output'!F84)+1,1),SUBSTITUTE('Model output'!F84," ",""))),""))</f>
        <v>0</v>
      </c>
      <c r="F85" t="str">
        <f t="shared" si="22"/>
        <v>positive</v>
      </c>
      <c r="G85" t="str">
        <f>IF(OR('Model output'!G84="",AND(ISNUMBER('Model output'!J84),'Model output'!J84&lt;1)),"",IF(OR(ISNUMBER(SEARCH("lateral",'Model output'!G84)),ISNUMBER(SEARCH("cervical",'Model output'!G84)),ISNUMBER(SEARCH("jugular",'Model output'!G84)),ISNUMBER(SEARCH("left neck",'Model output'!G84)),ISNUMBER(SEARCH("left anterior neck",'Model output'!G84)),ISNUMBER(SEARCH("left posterior neck",'Model output'!G84)),ISNUMBER(SEARCH("right neck",'Model output'!G84)),ISNUMBER(SEARCH("right anterior neck",'Model output'!G84)),ISNUMBER(SEARCH("right posterior neck",'Model output'!G84)),AND(ISNUMBER(SEARCH("level",'Model output'!G84)),OR(,ISNUMBER(SEARCH("II",'Model output'!G84)),ISNUMBER(SEARCH("two",'Model output'!G84)),AND(ISNUMBER(SEARCH("2",'Model output'!G84)),NOT(ISNUMBER(SEARCH("1 of 2",'Model output'!G84)))),ISNUMBER(SEARCH("III",'Model output'!G84)),ISNUMBER(SEARCH("three",'Model output'!G84)),ISNUMBER(SEARCH("3",'Model output'!G84)),ISNUMBER(SEARCH("IV",'Model output'!G84)),ISNUMBER(SEARCH("four",'Model output'!G84)),ISNUMBER(SEARCH("4",'Model output'!G84)),ISNUMBER(SEARCH("V ",'Model output'!G84)),ISNUMBER(SEARCH("five",'Model output'!G84)),ISNUMBER(SEARCH("5",'Model output'!G84))))), "lateral", "central"))</f>
        <v/>
      </c>
      <c r="H85" t="str">
        <f>IF('Model output'!H84="","negative",IF(OR(ISNUMBER(SEARCH("lymph node",'Model output'!H84)),ISNUMBER(SEARCH("gland",'Model output'!H84)),ISNUMBER(SEARCH("lobe",'Model output'!H84)),ISNUMBER(SEARCH("isthmus",'Model output'!H84)),ISNUMBER(SEARCH("mediastinum",'Model output'!H84)),ISNUMBER(SEARCH("Not mentioned",'Model output'!H84)), ISNUMBER(SEARCH("Not applicable",'Model output'!H84)), ISNUMBER(SEARCH("paratracheal",'Model output'!H84)),ISNUMBER(SEARCH("fibroadipose tissue",'Model output'!H84)),ISNUMBER(SEARCH("thyroid node",'Model output'!H84)),ISNUMBER(SEARCH("skeletal muscle",'Model output'!H84)),ISNUMBER(SEARCH("Extranodal extension",'Model output'!H84)),ISNUMBER(SEARCH("right",'Model output'!H84)),ISNUMBER(SEARCH("left",'Model output'!H84)),ISNUMBER(SEARCH("Not specified",'Model output'!H84))),"negative","positive"))</f>
        <v>negative</v>
      </c>
      <c r="I85">
        <f>IF(OR('Model output'!I84="",'Model output'!I84="Not answered",'Model output'!I84="Not mentioned"),"",IF(ISNUMBER('Model output'!I84),'Model output'!I84,1))</f>
        <v>3</v>
      </c>
      <c r="J85">
        <f>IF(OR('Model output'!J84="",'Model output'!J84="Not answered",'Model output'!J84="Not mentioned"),"",IF(AND(ISNUMBER('Model output'!J84),'Model output'!J84&lt;=I85),'Model output'!J84,IF(AND(ISNUMBER('Model output'!J84), 'Model output'!J84&gt;=DATE(2024,1,1)), MIN(DAY('Model output'!J84), MONTH('Model output'!J84), YEAR('Model output'!J84)), IF(ISNUMBER(SEARCH("0/",'Model output'!J84)),0,IF(ISNUMBER(SEARCH("/",'Model output'!J84)), VALUE(LEFT('Model output'!J84, SEARCH("/",'Model output'!J84)-1)),1)))))</f>
        <v>2</v>
      </c>
      <c r="K85" t="str" cm="1">
        <f t="array" ref="K85">IF(COUNT(FIND({0,1,2,3,4,5,6,7,8,9},'Model output'!K84))&gt;0,'Model output'!K84,"")</f>
        <v/>
      </c>
      <c r="L85" s="25" t="str">
        <f t="shared" si="14"/>
        <v/>
      </c>
      <c r="M85" t="str" cm="1">
        <f t="array" ref="M85">IF(L85="","",IF(ISNUMBER(SEARCH("cm",L85)),MAX(VALUE(SUBSTITUTE(_xlfn.FILTERXML("&lt;t&gt;&lt;s&gt;"&amp;SUBSTITUTE(L85,",","&lt;/s&gt;&lt;s&gt;")&amp;"&lt;/s&gt;&lt;/t&gt;","//s"),"cm",""))),MAX(VALUE(SUBSTITUTE(_xlfn.FILTERXML("&lt;t&gt;&lt;s&gt;"&amp;SUBSTITUTE(L85,",","&lt;/s&gt;&lt;s&gt;")&amp;"&lt;/s&gt;&lt;/t&gt;","//s"),"mm","")))/10))</f>
        <v/>
      </c>
      <c r="N85" t="str">
        <f>IF('Model output'!L84="","",'Model output'!L84)</f>
        <v>Papillary carcinoma</v>
      </c>
      <c r="O85" t="str">
        <f>IF('Model output'!M84="","",'Model output'!M84)</f>
        <v>classical type</v>
      </c>
      <c r="P85" t="str">
        <f>IF('Model output'!N84="","",'Model output'!N84)</f>
        <v>2.3 cm</v>
      </c>
      <c r="Q85" t="str">
        <f t="shared" si="13"/>
        <v>2.3cm</v>
      </c>
      <c r="R85" cm="1">
        <f t="array" ref="R85">IF(Q85="","",IF(ISNUMBER(SEARCH("cm",Q85)),MAX(VALUE(SUBSTITUTE(_xlfn.FILTERXML("&lt;t&gt;&lt;s&gt;"&amp;SUBSTITUTE(Q85,",","&lt;/s&gt;&lt;s&gt;")&amp;"&lt;/s&gt;&lt;/t&gt;","//s"),"cm",""))),MAX(VALUE(SUBSTITUTE(_xlfn.FILTERXML("&lt;t&gt;&lt;s&gt;"&amp;SUBSTITUTE(Q85,",","&lt;/s&gt;&lt;s&gt;")&amp;"&lt;/s&gt;&lt;/t&gt;","//s"),"mm","")))/10))</f>
        <v>2.2999999999999998</v>
      </c>
      <c r="S85" t="str">
        <f>IF(OR('Model output'!P84="",ISNUMBER(SEARCH("Not identified", 'Model output'!P84)),ISNUMBER(SEARCH("Absent",'Model output'!P84)),AND(ISNUMBER(SEARCH("No",'Model output'!P84)),NOT(ISNUMBER(SEARCH("diagnostic",'Model output'!P84)))),ISNUMBER(SEARCH("Negative",'Model output'!P84))),"negative","positive")</f>
        <v>negative</v>
      </c>
      <c r="T85">
        <f>IF('Model output'!O84="","",'Model output'!O84)</f>
        <v>1</v>
      </c>
      <c r="U85" t="str">
        <f>IF('Model output'!Q84&lt;&gt;"",'Model output'!Q84,IF('Classification result'!S85="positive",IF(ISNUMBER(SEARCH("single",'Model output'!P84)),1,IF(OR(ISNUMBER(SEARCH("&lt;4",'Model output'!P84)),ISNUMBER(SEARCH("&lt; 4",'Model output'!P84)),ISNUMBER(SEARCH("less than 4",'Model output'!P84))),"&lt;4",IF(OR(ISNUMBER(SEARCH("&gt;4",'Model output'!P84)),ISNUMBER(SEARCH("&gt; 4",'Model output'!P84)),ISNUMBER(SEARCH("4 or more",'Model output'!P84))),"&gt;4",""))), ""))</f>
        <v/>
      </c>
      <c r="V85" t="str">
        <f>IF(S85="negative","",IF(OR(ISNUMBER(SEARCH("Focal",'Model output'!P84)),'Classification result'!U85&lt;4,ISNUMBER(SEARCH("Focal",'Classification result'!U85)),ISNUMBER(SEARCH("&lt;4",'Classification result'!U85)),ISNUMBER(SEARCH("&lt; 4",'Classification result'!U85))),"minimal", IF(OR(ISNUMBER(SEARCH("Extensive",'Model output'!P84)),ISNUMBER(SEARCH("Extensive",'Classification result'!U85)),ISNUMBER(SEARCH("&gt;4",'Classification result'!U85)),ISNUMBER(SEARCH("&gt; 4",'Classification result'!U85)),ISNUMBER(SEARCH("4 or more",'Classification result'!U85))),"extensive","")))</f>
        <v/>
      </c>
      <c r="W85" t="str">
        <f>IF(OR('Model output'!R84="",ISNUMBER(SEARCH("Not identified", 'Model output'!R84)),ISNUMBER(SEARCH("Absent",'Model output'!R84)),ISNUMBER(SEARCH("No",'Model output'!R84)),ISNUMBER(SEARCH("Negative",'Model output'!R84)),ISNUMBER(SEARCH("None seen",'Model output'!R84)),ISNUMBER(SEARCH("Free",'Model output'!R84)),ISNUMBER(SEARCH("Cannot be assessed",'Model output'!R84))),"negative","positive")</f>
        <v>negative</v>
      </c>
      <c r="X85" s="16" t="str">
        <f>IF('Model output'!S84="","",'Model output'!S84)</f>
        <v/>
      </c>
      <c r="Y85" t="str">
        <f>IF(OR('Model output'!S84="",ISNUMBER(SEARCH("Absent",'Model output'!S84)),ISNUMBER(SEARCH("Not identified",'Model output'!S84)),AND(ISNUMBER(SEARCH("No",'Model output'!S84)),NOT(ISNUMBER(SEARCH("carcinoma",'Model output'!S84)))),ISNUMBER(SEARCH("negative",'Model output'!S84))),"negative",IF(Z85="positive","gETE", "positive"))</f>
        <v>negative</v>
      </c>
      <c r="Z85" t="str">
        <f>IF(OR('Model output'!S84="",ISNUMBER(SEARCH("Absent",'Model output'!S84)),ISNUMBER(SEARCH("Not identified",'Model output'!S84)),ISNUMBER(SEARCH("No",'Model output'!S84)),ISNUMBER(SEARCH("Minimal",'Model output'!S84)),ISNUMBER(SEARCH("negative",'Model output'!S84))),"negative",IF(OR(ISNUMBER(SEARCH("extensive",X85)),ISNUMBER(SEARCH("skeletal muscle",X85)),ISNUMBER(SEARCH("larynx",X85)),ISNUMBER(SEARCH("trachea",X85)),ISNUMBER(SEARCH("esophagus",X85)),ISNUMBER(SEARCH("recurrent laryngeal nerve",X85))),"positive","negative"))</f>
        <v>negative</v>
      </c>
      <c r="AA85" t="str">
        <f>IF('Model output'!T84="","",IF('Model output'!T84="Not mentioned", "No", "Yes"))</f>
        <v/>
      </c>
      <c r="AB85" t="str">
        <f>IF(AA85&lt;&gt;"Yes","",IF(OR('Model output'!U84="",ISNUMBER(SEARCH("Not identified",'Model output'!U84))),"",'Model output'!U84))</f>
        <v/>
      </c>
      <c r="AC85" s="1" t="str">
        <f>IF(OR('Model output'!V84="", 'Model output'!V84="No", AND(ISERROR(SEARCH("Positive",'Model output'!V84)), ISNUMBER(SEARCH("Negative",'Model output'!V84))), AND(ISNUMBER(SEARCH("Uninvolved",'Model output'!V84)),NOT(ISNUMBER(SEARCH("margins involved",'Model output'!V84)))), ISNUMBER(SEARCH("None",'Model output'!V84)), ISNUMBER(SEARCH("Free",'Model output'!V84)), ISNUMBER(SEARCH("1 mm",'Model output'!V84)), ISNUMBER(SEARCH("0.1 CM",'Model output'!V84)), ISNUMBER(SEARCH("less than 0.2 mm",'Model output'!V84)), ISNUMBER(SEARCH("less than 0.5 mm",'Model output'!V84)), ISNUMBER(SEARCH("less than 1.0 mm",'Model output'!V84)), ISNUMBER(SEARCH("noted very close",'Model output'!V84)), ISNUMBER(SEARCH("abut",'Model output'!V84)), ISNUMBER(SEARCH("not mentioned",'Model output'!V84)), ISNUMBER(SEARCH("Cannot be assessed",'Model output'!V84)), ISNUMBER(SEARCH("Not specified",'Model output'!V84)), ISNUMBER(SEARCH("Lymphocyte invasion - present",'Model output'!V84))), "negative", "positive")</f>
        <v>negative</v>
      </c>
      <c r="AE85" s="35" t="str" cm="1">
        <f t="array" aca="1" ref="AE85" ca="1">IF(OR(AC85="positive",Z85="positive",AND(OR(ISNUMBER(SEARCH("Follicular carcinoma",N85)),ISNUMBER(SEARCH("Follicular thyroid carcinoma",N85))),V85="extensive"),AND(AND(ISNUMBER(J85),J85&gt;0),AND(ISNUMBER(M85),M85&gt;3)),OR(H85="positive",AH85=1)),"high",IF(OR(ISNUMBER(SEARCH("lateral",G85,1)),ISNUMBER(SEARCH("positive",Y85,1)),ISNUMBER(SEARCH("tall",O85,1)),ISNUMBER(SEARCH("hobnail",O85,1)),ISNUMBER(SEARCH("cribriform",O85,1)),ISNUMBER(SEARCH("diffuse",O85,1)),ISNUMBER(SEARCH("columnar",O85,1)),ISNUMBER(SEARCH("solid",O85,1)),ISNUMBER(SEARCH("tall",N85,1)),ISNUMBER(SEARCH("hobnail",N85,1)),ISNUMBER(SEARCH("cribriform",N85,1)),ISNUMBER(SEARCH("diffuse",N85,1)),ISNUMBER(SEARCH("columnar",N85,1)),ISNUMBER(SEARCH("solid",N85,1)),AND(ISNUMBER(SEARCH("papillary",N85,1)),S85="positive"),AND(AND(ISNUMBER(J85),J85&gt;=5),M85=""),AND(AND(ISNUMBER(J85),J85&gt;=5),AND(ISNUMBER(M85),M85&gt;=1)),AND(ISNUMBER(SERACH("papillary",N85)),OR(Y85="positive",Z85="positive"), ISNUMBER(SEARCH("BRAF",AB85)))),"intermediate","low"))</f>
        <v>low</v>
      </c>
      <c r="AF85" s="36" t="str">
        <f t="shared" si="15"/>
        <v>2</v>
      </c>
      <c r="AG85" s="36" t="str">
        <f t="shared" si="16"/>
        <v>1a</v>
      </c>
      <c r="AH85" s="36" t="str">
        <f t="shared" si="23"/>
        <v>0</v>
      </c>
      <c r="AI85" s="42" t="str">
        <f t="shared" si="24"/>
        <v>II</v>
      </c>
      <c r="AJ85" s="39" t="s">
        <v>807</v>
      </c>
      <c r="AK85" s="41" t="s">
        <v>1122</v>
      </c>
      <c r="AL85" s="41" t="s">
        <v>1123</v>
      </c>
      <c r="AM85" s="41" t="s">
        <v>1123</v>
      </c>
      <c r="AN85" s="41" t="s">
        <v>68</v>
      </c>
      <c r="AO85" s="22">
        <f t="shared" ca="1" si="17"/>
        <v>1</v>
      </c>
      <c r="AP85" s="1">
        <f t="shared" si="18"/>
        <v>1</v>
      </c>
      <c r="AQ85" s="1">
        <f t="shared" si="19"/>
        <v>0</v>
      </c>
      <c r="AR85" s="1">
        <f t="shared" si="20"/>
        <v>1</v>
      </c>
      <c r="AS85" s="14">
        <f t="shared" si="21"/>
        <v>0</v>
      </c>
    </row>
    <row r="86" spans="1:45">
      <c r="A86" t="str">
        <f>'Model output'!A85</f>
        <v>TCGA-DJ-A3UK</v>
      </c>
      <c r="B86" s="33">
        <v>35</v>
      </c>
      <c r="C86" s="1" t="str">
        <f>IF(OR(ISNUMBER(SEARCH("0",'Model output'!D85)), ISNUMBER(SEARCH("1",'Model output'!D85)), ISNUMBER(SEARCH("1a",'Model output'!D85)), ISNUMBER(SEARCH("1b",'Model output'!D85)), ISNUMBER(SEARCH("2",'Model output'!D85)), ISNUMBER(SEARCH("3",'Model output'!D85)), ISNUMBER(SEARCH("4a",'Model output'!D85)), ISNUMBER(SEARCH("4b",'Model output'!D85))), IF(ISNUMBER(SEARCH("pT",'Model output'!D85)),IF(OR(ISNUMBER(SEARCH("a",'Model output'!D85)),ISNUMBER(SEARCH("b",'Model output'!D85))),MID(SUBSTITUTE('Model output'!D85," ",""),SEARCH("pT",'Model output'!D85)+2,2),MID(SUBSTITUTE('Model output'!D85," ",""),SEARCH("pT",'Model output'!D85)+2,1)),IF(ISNUMBER(SEARCH("T",'Model output'!D85)),IF(OR(ISNUMBER(SEARCH("a",'Model output'!D85)),ISNUMBER(SEARCH("b",'Model output'!D85))),MID(SUBSTITUTE('Model output'!D85," ",""),SEARCH("T",'Model output'!D85)+1,2),MID(SUBSTITUTE('Model output'!D85," ",""),SEARCH("T",'Model output'!D85)+1,1)),SUBSTITUTE('Model output'!D85," ",""))),"")</f>
        <v>1</v>
      </c>
      <c r="D86" s="1" t="str">
        <f>IF(ISNUMBER(SEARCH("lymph node",'Model output'!E85)),"1", IF(AND('Model output'!E85&lt;&gt;"",ISNUMBER('Model output'!E85),'Model output'!E85&gt;0),"1",IF(OR(ISNUMBER(SEARCH("0",'Model output'!E85)), ISNUMBER(SEARCH("1",'Model output'!E85)), ISNUMBER(SEARCH("1a",'Model output'!E85)), ISNUMBER(SEARCH("1b",'Model output'!E85)), ISNUMBER(SEARCH("X",'Model output'!E85))), IF(ISNUMBER(SEARCH("pN",'Model output'!E85)),IF(OR(ISNUMBER(SEARCH("a",'Model output'!E85)),ISNUMBER(SEARCH("b",'Model output'!E85))),MID(SUBSTITUTE('Model output'!E85," ",""),SEARCH("pN",'Model output'!E85)+2,2),MID(SUBSTITUTE('Model output'!E85," ",""),SEARCH("pN",'Model output'!E85)+2,1)),IF(ISNUMBER(SEARCH("N",'Model output'!E85)),IF(OR(ISNUMBER(SEARCH("a",'Model output'!E85)),ISNUMBER(SEARCH("b",'Model output'!E85))),MID(SUBSTITUTE('Model output'!E85," ",""),SEARCH("N",'Model output'!E85)+1,2),MID(SUBSTITUTE('Model output'!E85," ",""),SEARCH("N",'Model output'!E85)+1,1)),SUBSTITUTE('Model output'!E85," ",""))),"")))</f>
        <v>0</v>
      </c>
      <c r="E86" s="1" t="str">
        <f>IF(OR(ISNUMBER(SEARCH("Not applicable",'Model output'!F85)), ISNUMBER(SEARCH("N/A",'Model output'!F85))),"0",IF(OR(ISNUMBER(SEARCH("0",'Model output'!F85)), ISNUMBER(SEARCH("1",'Model output'!F85)), ISNUMBER(SEARCH("X",'Model output'!F85))), IF(ISNUMBER(SEARCH("pM",'Model output'!F85)),MID(SUBSTITUTE('Model output'!F85," ",""),SEARCH("pM",'Model output'!F85)+2,1),IF(ISNUMBER(SEARCH("M",'Model output'!F85)),MID(SUBSTITUTE('Model output'!F85," ",""),SEARCH("M",'Model output'!F85)+1,1),SUBSTITUTE('Model output'!F85," ",""))),""))</f>
        <v>0</v>
      </c>
      <c r="F86" t="str">
        <f t="shared" si="22"/>
        <v>positive</v>
      </c>
      <c r="G86" t="str">
        <f>IF(OR('Model output'!G85="",AND(ISNUMBER('Model output'!J85),'Model output'!J85&lt;1)),"",IF(OR(ISNUMBER(SEARCH("lateral",'Model output'!G85)),ISNUMBER(SEARCH("cervical",'Model output'!G85)),ISNUMBER(SEARCH("jugular",'Model output'!G85)),ISNUMBER(SEARCH("left neck",'Model output'!G85)),ISNUMBER(SEARCH("left anterior neck",'Model output'!G85)),ISNUMBER(SEARCH("left posterior neck",'Model output'!G85)),ISNUMBER(SEARCH("right neck",'Model output'!G85)),ISNUMBER(SEARCH("right anterior neck",'Model output'!G85)),ISNUMBER(SEARCH("right posterior neck",'Model output'!G85)),AND(ISNUMBER(SEARCH("level",'Model output'!G85)),OR(,ISNUMBER(SEARCH("II",'Model output'!G85)),ISNUMBER(SEARCH("two",'Model output'!G85)),AND(ISNUMBER(SEARCH("2",'Model output'!G85)),NOT(ISNUMBER(SEARCH("1 of 2",'Model output'!G85)))),ISNUMBER(SEARCH("III",'Model output'!G85)),ISNUMBER(SEARCH("three",'Model output'!G85)),ISNUMBER(SEARCH("3",'Model output'!G85)),ISNUMBER(SEARCH("IV",'Model output'!G85)),ISNUMBER(SEARCH("four",'Model output'!G85)),ISNUMBER(SEARCH("4",'Model output'!G85)),ISNUMBER(SEARCH("V ",'Model output'!G85)),ISNUMBER(SEARCH("five",'Model output'!G85)),ISNUMBER(SEARCH("5",'Model output'!G85))))), "lateral", "central"))</f>
        <v/>
      </c>
      <c r="H86" t="str">
        <f>IF('Model output'!H85="","negative",IF(OR(ISNUMBER(SEARCH("lymph node",'Model output'!H85)),ISNUMBER(SEARCH("gland",'Model output'!H85)),ISNUMBER(SEARCH("lobe",'Model output'!H85)),ISNUMBER(SEARCH("isthmus",'Model output'!H85)),ISNUMBER(SEARCH("mediastinum",'Model output'!H85)),ISNUMBER(SEARCH("Not mentioned",'Model output'!H85)), ISNUMBER(SEARCH("Not applicable",'Model output'!H85)), ISNUMBER(SEARCH("paratracheal",'Model output'!H85)),ISNUMBER(SEARCH("fibroadipose tissue",'Model output'!H85)),ISNUMBER(SEARCH("thyroid node",'Model output'!H85)),ISNUMBER(SEARCH("skeletal muscle",'Model output'!H85)),ISNUMBER(SEARCH("Extranodal extension",'Model output'!H85)),ISNUMBER(SEARCH("right",'Model output'!H85)),ISNUMBER(SEARCH("left",'Model output'!H85)),ISNUMBER(SEARCH("Not specified",'Model output'!H85))),"negative","positive"))</f>
        <v>negative</v>
      </c>
      <c r="I86">
        <f>IF(OR('Model output'!I85="",'Model output'!I85="Not answered",'Model output'!I85="Not mentioned"),"",IF(ISNUMBER('Model output'!I85),'Model output'!I85,1))</f>
        <v>2</v>
      </c>
      <c r="J86">
        <f>IF(OR('Model output'!J85="",'Model output'!J85="Not answered",'Model output'!J85="Not mentioned"),"",IF(AND(ISNUMBER('Model output'!J85),'Model output'!J85&lt;=I86),'Model output'!J85,IF(AND(ISNUMBER('Model output'!J85), 'Model output'!J85&gt;=DATE(2024,1,1)), MIN(DAY('Model output'!J85), MONTH('Model output'!J85), YEAR('Model output'!J85)), IF(ISNUMBER(SEARCH("0/",'Model output'!J85)),0,IF(ISNUMBER(SEARCH("/",'Model output'!J85)), VALUE(LEFT('Model output'!J85, SEARCH("/",'Model output'!J85)-1)),1)))))</f>
        <v>1</v>
      </c>
      <c r="K86" t="str" cm="1">
        <f t="array" ref="K86">IF(COUNT(FIND({0,1,2,3,4,5,6,7,8,9},'Model output'!K85))&gt;0,'Model output'!K85,"")</f>
        <v/>
      </c>
      <c r="L86" s="25" t="str">
        <f t="shared" si="14"/>
        <v/>
      </c>
      <c r="M86" t="str" cm="1">
        <f t="array" ref="M86">IF(L86="","",IF(ISNUMBER(SEARCH("cm",L86)),MAX(VALUE(SUBSTITUTE(_xlfn.FILTERXML("&lt;t&gt;&lt;s&gt;"&amp;SUBSTITUTE(L86,",","&lt;/s&gt;&lt;s&gt;")&amp;"&lt;/s&gt;&lt;/t&gt;","//s"),"cm",""))),MAX(VALUE(SUBSTITUTE(_xlfn.FILTERXML("&lt;t&gt;&lt;s&gt;"&amp;SUBSTITUTE(L86,",","&lt;/s&gt;&lt;s&gt;")&amp;"&lt;/s&gt;&lt;/t&gt;","//s"),"mm","")))/10))</f>
        <v/>
      </c>
      <c r="N86" t="str">
        <f>IF('Model output'!L85="","",'Model output'!L85)</f>
        <v>Papillary carcinoma</v>
      </c>
      <c r="O86" t="str">
        <f>IF('Model output'!M85="","",'Model output'!M85)</f>
        <v>Classical type</v>
      </c>
      <c r="P86" t="str">
        <f>IF('Model output'!N85="","",'Model output'!N85)</f>
        <v>1.5 cm</v>
      </c>
      <c r="Q86" t="str">
        <f t="shared" si="13"/>
        <v>1.5cm</v>
      </c>
      <c r="R86" cm="1">
        <f t="array" ref="R86">IF(Q86="","",IF(ISNUMBER(SEARCH("cm",Q86)),MAX(VALUE(SUBSTITUTE(_xlfn.FILTERXML("&lt;t&gt;&lt;s&gt;"&amp;SUBSTITUTE(Q86,",","&lt;/s&gt;&lt;s&gt;")&amp;"&lt;/s&gt;&lt;/t&gt;","//s"),"cm",""))),MAX(VALUE(SUBSTITUTE(_xlfn.FILTERXML("&lt;t&gt;&lt;s&gt;"&amp;SUBSTITUTE(Q86,",","&lt;/s&gt;&lt;s&gt;")&amp;"&lt;/s&gt;&lt;/t&gt;","//s"),"mm","")))/10))</f>
        <v>1.5</v>
      </c>
      <c r="S86" t="str">
        <f>IF(OR('Model output'!P85="",ISNUMBER(SEARCH("Not identified", 'Model output'!P85)),ISNUMBER(SEARCH("Absent",'Model output'!P85)),AND(ISNUMBER(SEARCH("No",'Model output'!P85)),NOT(ISNUMBER(SEARCH("diagnostic",'Model output'!P85)))),ISNUMBER(SEARCH("Negative",'Model output'!P85))),"negative","positive")</f>
        <v>negative</v>
      </c>
      <c r="T86">
        <f>IF('Model output'!O85="","",'Model output'!O85)</f>
        <v>1</v>
      </c>
      <c r="U86" t="str">
        <f>IF('Model output'!Q85&lt;&gt;"",'Model output'!Q85,IF('Classification result'!S86="positive",IF(ISNUMBER(SEARCH("single",'Model output'!P85)),1,IF(OR(ISNUMBER(SEARCH("&lt;4",'Model output'!P85)),ISNUMBER(SEARCH("&lt; 4",'Model output'!P85)),ISNUMBER(SEARCH("less than 4",'Model output'!P85))),"&lt;4",IF(OR(ISNUMBER(SEARCH("&gt;4",'Model output'!P85)),ISNUMBER(SEARCH("&gt; 4",'Model output'!P85)),ISNUMBER(SEARCH("4 or more",'Model output'!P85))),"&gt;4",""))), ""))</f>
        <v/>
      </c>
      <c r="V86" t="str">
        <f>IF(S86="negative","",IF(OR(ISNUMBER(SEARCH("Focal",'Model output'!P85)),'Classification result'!U86&lt;4,ISNUMBER(SEARCH("Focal",'Classification result'!U86)),ISNUMBER(SEARCH("&lt;4",'Classification result'!U86)),ISNUMBER(SEARCH("&lt; 4",'Classification result'!U86))),"minimal", IF(OR(ISNUMBER(SEARCH("Extensive",'Model output'!P85)),ISNUMBER(SEARCH("Extensive",'Classification result'!U86)),ISNUMBER(SEARCH("&gt;4",'Classification result'!U86)),ISNUMBER(SEARCH("&gt; 4",'Classification result'!U86)),ISNUMBER(SEARCH("4 or more",'Classification result'!U86))),"extensive","")))</f>
        <v/>
      </c>
      <c r="W86" t="str">
        <f>IF(OR('Model output'!R85="",ISNUMBER(SEARCH("Not identified", 'Model output'!R85)),ISNUMBER(SEARCH("Absent",'Model output'!R85)),ISNUMBER(SEARCH("No",'Model output'!R85)),ISNUMBER(SEARCH("Negative",'Model output'!R85)),ISNUMBER(SEARCH("None seen",'Model output'!R85)),ISNUMBER(SEARCH("Free",'Model output'!R85)),ISNUMBER(SEARCH("Cannot be assessed",'Model output'!R85))),"negative","positive")</f>
        <v>negative</v>
      </c>
      <c r="X86" s="16" t="str">
        <f>IF('Model output'!S85="","",'Model output'!S85)</f>
        <v>Not identified</v>
      </c>
      <c r="Y86" t="str">
        <f>IF(OR('Model output'!S85="",ISNUMBER(SEARCH("Absent",'Model output'!S85)),ISNUMBER(SEARCH("Not identified",'Model output'!S85)),AND(ISNUMBER(SEARCH("No",'Model output'!S85)),NOT(ISNUMBER(SEARCH("carcinoma",'Model output'!S85)))),ISNUMBER(SEARCH("negative",'Model output'!S85))),"negative",IF(Z86="positive","gETE", "positive"))</f>
        <v>negative</v>
      </c>
      <c r="Z86" t="str">
        <f>IF(OR('Model output'!S85="",ISNUMBER(SEARCH("Absent",'Model output'!S85)),ISNUMBER(SEARCH("Not identified",'Model output'!S85)),ISNUMBER(SEARCH("No",'Model output'!S85)),ISNUMBER(SEARCH("Minimal",'Model output'!S85)),ISNUMBER(SEARCH("negative",'Model output'!S85))),"negative",IF(OR(ISNUMBER(SEARCH("extensive",X86)),ISNUMBER(SEARCH("skeletal muscle",X86)),ISNUMBER(SEARCH("larynx",X86)),ISNUMBER(SEARCH("trachea",X86)),ISNUMBER(SEARCH("esophagus",X86)),ISNUMBER(SEARCH("recurrent laryngeal nerve",X86))),"positive","negative"))</f>
        <v>negative</v>
      </c>
      <c r="AA86" t="str">
        <f>IF('Model output'!T85="","",IF('Model output'!T85="Not mentioned", "No", "Yes"))</f>
        <v/>
      </c>
      <c r="AB86" t="str">
        <f>IF(AA86&lt;&gt;"Yes","",IF(OR('Model output'!U85="",ISNUMBER(SEARCH("Not identified",'Model output'!U85))),"",'Model output'!U85))</f>
        <v/>
      </c>
      <c r="AC86" s="1" t="str">
        <f>IF(OR('Model output'!V85="", 'Model output'!V85="No", AND(ISERROR(SEARCH("Positive",'Model output'!V85)), ISNUMBER(SEARCH("Negative",'Model output'!V85))), AND(ISNUMBER(SEARCH("Uninvolved",'Model output'!V85)),NOT(ISNUMBER(SEARCH("margins involved",'Model output'!V85)))), ISNUMBER(SEARCH("None",'Model output'!V85)), ISNUMBER(SEARCH("Free",'Model output'!V85)), ISNUMBER(SEARCH("1 mm",'Model output'!V85)), ISNUMBER(SEARCH("0.1 CM",'Model output'!V85)), ISNUMBER(SEARCH("less than 0.2 mm",'Model output'!V85)), ISNUMBER(SEARCH("less than 0.5 mm",'Model output'!V85)), ISNUMBER(SEARCH("less than 1.0 mm",'Model output'!V85)), ISNUMBER(SEARCH("noted very close",'Model output'!V85)), ISNUMBER(SEARCH("abut",'Model output'!V85)), ISNUMBER(SEARCH("not mentioned",'Model output'!V85)), ISNUMBER(SEARCH("Cannot be assessed",'Model output'!V85)), ISNUMBER(SEARCH("Not specified",'Model output'!V85)), ISNUMBER(SEARCH("Lymphocyte invasion - present",'Model output'!V85))), "negative", "positive")</f>
        <v>negative</v>
      </c>
      <c r="AE86" s="35" t="str" cm="1">
        <f t="array" aca="1" ref="AE86" ca="1">IF(OR(AC86="positive",Z86="positive",AND(OR(ISNUMBER(SEARCH("Follicular carcinoma",N86)),ISNUMBER(SEARCH("Follicular thyroid carcinoma",N86))),V86="extensive"),AND(AND(ISNUMBER(J86),J86&gt;0),AND(ISNUMBER(M86),M86&gt;3)),OR(H86="positive",AH86=1)),"high",IF(OR(ISNUMBER(SEARCH("lateral",G86,1)),ISNUMBER(SEARCH("positive",Y86,1)),ISNUMBER(SEARCH("tall",O86,1)),ISNUMBER(SEARCH("hobnail",O86,1)),ISNUMBER(SEARCH("cribriform",O86,1)),ISNUMBER(SEARCH("diffuse",O86,1)),ISNUMBER(SEARCH("columnar",O86,1)),ISNUMBER(SEARCH("solid",O86,1)),ISNUMBER(SEARCH("tall",N86,1)),ISNUMBER(SEARCH("hobnail",N86,1)),ISNUMBER(SEARCH("cribriform",N86,1)),ISNUMBER(SEARCH("diffuse",N86,1)),ISNUMBER(SEARCH("columnar",N86,1)),ISNUMBER(SEARCH("solid",N86,1)),AND(ISNUMBER(SEARCH("papillary",N86,1)),S86="positive"),AND(AND(ISNUMBER(J86),J86&gt;=5),M86=""),AND(AND(ISNUMBER(J86),J86&gt;=5),AND(ISNUMBER(M86),M86&gt;=1)),AND(ISNUMBER(SERACH("papillary",N86)),OR(Y86="positive",Z86="positive"), ISNUMBER(SEARCH("BRAF",AB86)))),"intermediate","low"))</f>
        <v>low</v>
      </c>
      <c r="AF86" s="36" t="str">
        <f t="shared" si="15"/>
        <v>1b</v>
      </c>
      <c r="AG86" s="36" t="str">
        <f t="shared" si="16"/>
        <v>1a</v>
      </c>
      <c r="AH86" s="36" t="str">
        <f t="shared" si="23"/>
        <v>0</v>
      </c>
      <c r="AI86" s="42" t="str">
        <f t="shared" si="24"/>
        <v>I</v>
      </c>
      <c r="AJ86" s="39" t="s">
        <v>807</v>
      </c>
      <c r="AK86" s="41" t="s">
        <v>1119</v>
      </c>
      <c r="AL86" s="41" t="s">
        <v>1120</v>
      </c>
      <c r="AM86" s="41" t="s">
        <v>1123</v>
      </c>
      <c r="AN86" s="41" t="s">
        <v>68</v>
      </c>
      <c r="AO86" s="22">
        <f t="shared" ca="1" si="17"/>
        <v>1</v>
      </c>
      <c r="AP86" s="1">
        <f t="shared" si="18"/>
        <v>1</v>
      </c>
      <c r="AQ86" s="1">
        <f t="shared" si="19"/>
        <v>0</v>
      </c>
      <c r="AR86" s="1">
        <f t="shared" si="20"/>
        <v>1</v>
      </c>
      <c r="AS86" s="14">
        <f t="shared" si="21"/>
        <v>1</v>
      </c>
    </row>
    <row r="87" spans="1:45">
      <c r="A87" t="str">
        <f>'Model output'!A86</f>
        <v>TCGA-DJ-A3UM</v>
      </c>
      <c r="B87" s="33">
        <v>45</v>
      </c>
      <c r="C87" s="1" t="str">
        <f>IF(OR(ISNUMBER(SEARCH("0",'Model output'!D86)), ISNUMBER(SEARCH("1",'Model output'!D86)), ISNUMBER(SEARCH("1a",'Model output'!D86)), ISNUMBER(SEARCH("1b",'Model output'!D86)), ISNUMBER(SEARCH("2",'Model output'!D86)), ISNUMBER(SEARCH("3",'Model output'!D86)), ISNUMBER(SEARCH("4a",'Model output'!D86)), ISNUMBER(SEARCH("4b",'Model output'!D86))), IF(ISNUMBER(SEARCH("pT",'Model output'!D86)),IF(OR(ISNUMBER(SEARCH("a",'Model output'!D86)),ISNUMBER(SEARCH("b",'Model output'!D86))),MID(SUBSTITUTE('Model output'!D86," ",""),SEARCH("pT",'Model output'!D86)+2,2),MID(SUBSTITUTE('Model output'!D86," ",""),SEARCH("pT",'Model output'!D86)+2,1)),IF(ISNUMBER(SEARCH("T",'Model output'!D86)),IF(OR(ISNUMBER(SEARCH("a",'Model output'!D86)),ISNUMBER(SEARCH("b",'Model output'!D86))),MID(SUBSTITUTE('Model output'!D86," ",""),SEARCH("T",'Model output'!D86)+1,2),MID(SUBSTITUTE('Model output'!D86," ",""),SEARCH("T",'Model output'!D86)+1,1)),SUBSTITUTE('Model output'!D86," ",""))),"")</f>
        <v>1</v>
      </c>
      <c r="D87" s="1" t="str">
        <f>IF(ISNUMBER(SEARCH("lymph node",'Model output'!E86)),"1", IF(AND('Model output'!E86&lt;&gt;"",ISNUMBER('Model output'!E86),'Model output'!E86&gt;0),"1",IF(OR(ISNUMBER(SEARCH("0",'Model output'!E86)), ISNUMBER(SEARCH("1",'Model output'!E86)), ISNUMBER(SEARCH("1a",'Model output'!E86)), ISNUMBER(SEARCH("1b",'Model output'!E86)), ISNUMBER(SEARCH("X",'Model output'!E86))), IF(ISNUMBER(SEARCH("pN",'Model output'!E86)),IF(OR(ISNUMBER(SEARCH("a",'Model output'!E86)),ISNUMBER(SEARCH("b",'Model output'!E86))),MID(SUBSTITUTE('Model output'!E86," ",""),SEARCH("pN",'Model output'!E86)+2,2),MID(SUBSTITUTE('Model output'!E86," ",""),SEARCH("pN",'Model output'!E86)+2,1)),IF(ISNUMBER(SEARCH("N",'Model output'!E86)),IF(OR(ISNUMBER(SEARCH("a",'Model output'!E86)),ISNUMBER(SEARCH("b",'Model output'!E86))),MID(SUBSTITUTE('Model output'!E86," ",""),SEARCH("N",'Model output'!E86)+1,2),MID(SUBSTITUTE('Model output'!E86," ",""),SEARCH("N",'Model output'!E86)+1,1)),SUBSTITUTE('Model output'!E86," ",""))),"")))</f>
        <v>0</v>
      </c>
      <c r="E87" s="1" t="str">
        <f>IF(OR(ISNUMBER(SEARCH("Not applicable",'Model output'!F86)), ISNUMBER(SEARCH("N/A",'Model output'!F86))),"0",IF(OR(ISNUMBER(SEARCH("0",'Model output'!F86)), ISNUMBER(SEARCH("1",'Model output'!F86)), ISNUMBER(SEARCH("X",'Model output'!F86))), IF(ISNUMBER(SEARCH("pM",'Model output'!F86)),MID(SUBSTITUTE('Model output'!F86," ",""),SEARCH("pM",'Model output'!F86)+2,1),IF(ISNUMBER(SEARCH("M",'Model output'!F86)),MID(SUBSTITUTE('Model output'!F86," ",""),SEARCH("M",'Model output'!F86)+1,1),SUBSTITUTE('Model output'!F86," ",""))),""))</f>
        <v>0</v>
      </c>
      <c r="F87" t="str">
        <f t="shared" si="22"/>
        <v>negative</v>
      </c>
      <c r="G87" t="str">
        <f>IF(OR('Model output'!G86="",AND(ISNUMBER('Model output'!J86),'Model output'!J86&lt;1)),"",IF(OR(ISNUMBER(SEARCH("lateral",'Model output'!G86)),ISNUMBER(SEARCH("cervical",'Model output'!G86)),ISNUMBER(SEARCH("jugular",'Model output'!G86)),ISNUMBER(SEARCH("left neck",'Model output'!G86)),ISNUMBER(SEARCH("left anterior neck",'Model output'!G86)),ISNUMBER(SEARCH("left posterior neck",'Model output'!G86)),ISNUMBER(SEARCH("right neck",'Model output'!G86)),ISNUMBER(SEARCH("right anterior neck",'Model output'!G86)),ISNUMBER(SEARCH("right posterior neck",'Model output'!G86)),AND(ISNUMBER(SEARCH("level",'Model output'!G86)),OR(,ISNUMBER(SEARCH("II",'Model output'!G86)),ISNUMBER(SEARCH("two",'Model output'!G86)),AND(ISNUMBER(SEARCH("2",'Model output'!G86)),NOT(ISNUMBER(SEARCH("1 of 2",'Model output'!G86)))),ISNUMBER(SEARCH("III",'Model output'!G86)),ISNUMBER(SEARCH("three",'Model output'!G86)),ISNUMBER(SEARCH("3",'Model output'!G86)),ISNUMBER(SEARCH("IV",'Model output'!G86)),ISNUMBER(SEARCH("four",'Model output'!G86)),ISNUMBER(SEARCH("4",'Model output'!G86)),ISNUMBER(SEARCH("V ",'Model output'!G86)),ISNUMBER(SEARCH("five",'Model output'!G86)),ISNUMBER(SEARCH("5",'Model output'!G86))))), "lateral", "central"))</f>
        <v/>
      </c>
      <c r="H87" t="str">
        <f>IF('Model output'!H86="","negative",IF(OR(ISNUMBER(SEARCH("lymph node",'Model output'!H86)),ISNUMBER(SEARCH("gland",'Model output'!H86)),ISNUMBER(SEARCH("lobe",'Model output'!H86)),ISNUMBER(SEARCH("isthmus",'Model output'!H86)),ISNUMBER(SEARCH("mediastinum",'Model output'!H86)),ISNUMBER(SEARCH("Not mentioned",'Model output'!H86)), ISNUMBER(SEARCH("Not applicable",'Model output'!H86)), ISNUMBER(SEARCH("paratracheal",'Model output'!H86)),ISNUMBER(SEARCH("fibroadipose tissue",'Model output'!H86)),ISNUMBER(SEARCH("thyroid node",'Model output'!H86)),ISNUMBER(SEARCH("skeletal muscle",'Model output'!H86)),ISNUMBER(SEARCH("Extranodal extension",'Model output'!H86)),ISNUMBER(SEARCH("right",'Model output'!H86)),ISNUMBER(SEARCH("left",'Model output'!H86)),ISNUMBER(SEARCH("Not specified",'Model output'!H86))),"negative","positive"))</f>
        <v>negative</v>
      </c>
      <c r="I87">
        <f>IF(OR('Model output'!I86="",'Model output'!I86="Not answered",'Model output'!I86="Not mentioned"),"",IF(ISNUMBER('Model output'!I86),'Model output'!I86,1))</f>
        <v>3</v>
      </c>
      <c r="J87">
        <f>IF(OR('Model output'!J86="",'Model output'!J86="Not answered",'Model output'!J86="Not mentioned"),"",IF(AND(ISNUMBER('Model output'!J86),'Model output'!J86&lt;=I87),'Model output'!J86,IF(AND(ISNUMBER('Model output'!J86), 'Model output'!J86&gt;=DATE(2024,1,1)), MIN(DAY('Model output'!J86), MONTH('Model output'!J86), YEAR('Model output'!J86)), IF(ISNUMBER(SEARCH("0/",'Model output'!J86)),0,IF(ISNUMBER(SEARCH("/",'Model output'!J86)), VALUE(LEFT('Model output'!J86, SEARCH("/",'Model output'!J86)-1)),1)))))</f>
        <v>0</v>
      </c>
      <c r="K87" t="str" cm="1">
        <f t="array" ref="K87">IF(COUNT(FIND({0,1,2,3,4,5,6,7,8,9},'Model output'!K86))&gt;0,'Model output'!K86,"")</f>
        <v/>
      </c>
      <c r="L87" s="25" t="str">
        <f t="shared" si="14"/>
        <v/>
      </c>
      <c r="M87" t="str" cm="1">
        <f t="array" ref="M87">IF(L87="","",IF(ISNUMBER(SEARCH("cm",L87)),MAX(VALUE(SUBSTITUTE(_xlfn.FILTERXML("&lt;t&gt;&lt;s&gt;"&amp;SUBSTITUTE(L87,",","&lt;/s&gt;&lt;s&gt;")&amp;"&lt;/s&gt;&lt;/t&gt;","//s"),"cm",""))),MAX(VALUE(SUBSTITUTE(_xlfn.FILTERXML("&lt;t&gt;&lt;s&gt;"&amp;SUBSTITUTE(L87,",","&lt;/s&gt;&lt;s&gt;")&amp;"&lt;/s&gt;&lt;/t&gt;","//s"),"mm","")))/10))</f>
        <v/>
      </c>
      <c r="N87" t="str">
        <f>IF('Model output'!L86="","",'Model output'!L86)</f>
        <v>Papillary carcinoma, classical type with tall cell features</v>
      </c>
      <c r="O87" t="str">
        <f>IF('Model output'!M86="","",'Model output'!M86)</f>
        <v>Classical type with tall cell features</v>
      </c>
      <c r="P87" t="str">
        <f>IF('Model output'!N86="","",'Model output'!N86)</f>
        <v>1.3 cm</v>
      </c>
      <c r="Q87" t="str">
        <f t="shared" si="13"/>
        <v>1.3cm</v>
      </c>
      <c r="R87" cm="1">
        <f t="array" ref="R87">IF(Q87="","",IF(ISNUMBER(SEARCH("cm",Q87)),MAX(VALUE(SUBSTITUTE(_xlfn.FILTERXML("&lt;t&gt;&lt;s&gt;"&amp;SUBSTITUTE(Q87,",","&lt;/s&gt;&lt;s&gt;")&amp;"&lt;/s&gt;&lt;/t&gt;","//s"),"cm",""))),MAX(VALUE(SUBSTITUTE(_xlfn.FILTERXML("&lt;t&gt;&lt;s&gt;"&amp;SUBSTITUTE(Q87,",","&lt;/s&gt;&lt;s&gt;")&amp;"&lt;/s&gt;&lt;/t&gt;","//s"),"mm","")))/10))</f>
        <v>1.3</v>
      </c>
      <c r="S87" t="str">
        <f>IF(OR('Model output'!P86="",ISNUMBER(SEARCH("Not identified", 'Model output'!P86)),ISNUMBER(SEARCH("Absent",'Model output'!P86)),AND(ISNUMBER(SEARCH("No",'Model output'!P86)),NOT(ISNUMBER(SEARCH("diagnostic",'Model output'!P86)))),ISNUMBER(SEARCH("Negative",'Model output'!P86))),"negative","positive")</f>
        <v>negative</v>
      </c>
      <c r="T87">
        <f>IF('Model output'!O86="","",'Model output'!O86)</f>
        <v>1</v>
      </c>
      <c r="U87" t="str">
        <f>IF('Model output'!Q86&lt;&gt;"",'Model output'!Q86,IF('Classification result'!S87="positive",IF(ISNUMBER(SEARCH("single",'Model output'!P86)),1,IF(OR(ISNUMBER(SEARCH("&lt;4",'Model output'!P86)),ISNUMBER(SEARCH("&lt; 4",'Model output'!P86)),ISNUMBER(SEARCH("less than 4",'Model output'!P86))),"&lt;4",IF(OR(ISNUMBER(SEARCH("&gt;4",'Model output'!P86)),ISNUMBER(SEARCH("&gt; 4",'Model output'!P86)),ISNUMBER(SEARCH("4 or more",'Model output'!P86))),"&gt;4",""))), ""))</f>
        <v/>
      </c>
      <c r="V87" t="str">
        <f>IF(S87="negative","",IF(OR(ISNUMBER(SEARCH("Focal",'Model output'!P86)),'Classification result'!U87&lt;4,ISNUMBER(SEARCH("Focal",'Classification result'!U87)),ISNUMBER(SEARCH("&lt;4",'Classification result'!U87)),ISNUMBER(SEARCH("&lt; 4",'Classification result'!U87))),"minimal", IF(OR(ISNUMBER(SEARCH("Extensive",'Model output'!P86)),ISNUMBER(SEARCH("Extensive",'Classification result'!U87)),ISNUMBER(SEARCH("&gt;4",'Classification result'!U87)),ISNUMBER(SEARCH("&gt; 4",'Classification result'!U87)),ISNUMBER(SEARCH("4 or more",'Classification result'!U87))),"extensive","")))</f>
        <v/>
      </c>
      <c r="W87" t="str">
        <f>IF(OR('Model output'!R86="",ISNUMBER(SEARCH("Not identified", 'Model output'!R86)),ISNUMBER(SEARCH("Absent",'Model output'!R86)),ISNUMBER(SEARCH("No",'Model output'!R86)),ISNUMBER(SEARCH("Negative",'Model output'!R86)),ISNUMBER(SEARCH("None seen",'Model output'!R86)),ISNUMBER(SEARCH("Free",'Model output'!R86)),ISNUMBER(SEARCH("Cannot be assessed",'Model output'!R86))),"negative","positive")</f>
        <v>negative</v>
      </c>
      <c r="X87" s="16" t="str">
        <f>IF('Model output'!S86="","",'Model output'!S86)</f>
        <v>Not identified</v>
      </c>
      <c r="Y87" t="str">
        <f>IF(OR('Model output'!S86="",ISNUMBER(SEARCH("Absent",'Model output'!S86)),ISNUMBER(SEARCH("Not identified",'Model output'!S86)),AND(ISNUMBER(SEARCH("No",'Model output'!S86)),NOT(ISNUMBER(SEARCH("carcinoma",'Model output'!S86)))),ISNUMBER(SEARCH("negative",'Model output'!S86))),"negative",IF(Z87="positive","gETE", "positive"))</f>
        <v>negative</v>
      </c>
      <c r="Z87" t="str">
        <f>IF(OR('Model output'!S86="",ISNUMBER(SEARCH("Absent",'Model output'!S86)),ISNUMBER(SEARCH("Not identified",'Model output'!S86)),ISNUMBER(SEARCH("No",'Model output'!S86)),ISNUMBER(SEARCH("Minimal",'Model output'!S86)),ISNUMBER(SEARCH("negative",'Model output'!S86))),"negative",IF(OR(ISNUMBER(SEARCH("extensive",X87)),ISNUMBER(SEARCH("skeletal muscle",X87)),ISNUMBER(SEARCH("larynx",X87)),ISNUMBER(SEARCH("trachea",X87)),ISNUMBER(SEARCH("esophagus",X87)),ISNUMBER(SEARCH("recurrent laryngeal nerve",X87))),"positive","negative"))</f>
        <v>negative</v>
      </c>
      <c r="AA87" t="str">
        <f>IF('Model output'!T86="","",IF('Model output'!T86="Not mentioned", "No", "Yes"))</f>
        <v/>
      </c>
      <c r="AB87" t="str">
        <f>IF(AA87&lt;&gt;"Yes","",IF(OR('Model output'!U86="",ISNUMBER(SEARCH("Not identified",'Model output'!U86))),"",'Model output'!U86))</f>
        <v/>
      </c>
      <c r="AC87" s="1" t="str">
        <f>IF(OR('Model output'!V86="", 'Model output'!V86="No", AND(ISERROR(SEARCH("Positive",'Model output'!V86)), ISNUMBER(SEARCH("Negative",'Model output'!V86))), AND(ISNUMBER(SEARCH("Uninvolved",'Model output'!V86)),NOT(ISNUMBER(SEARCH("margins involved",'Model output'!V86)))), ISNUMBER(SEARCH("None",'Model output'!V86)), ISNUMBER(SEARCH("Free",'Model output'!V86)), ISNUMBER(SEARCH("1 mm",'Model output'!V86)), ISNUMBER(SEARCH("0.1 CM",'Model output'!V86)), ISNUMBER(SEARCH("less than 0.2 mm",'Model output'!V86)), ISNUMBER(SEARCH("less than 0.5 mm",'Model output'!V86)), ISNUMBER(SEARCH("less than 1.0 mm",'Model output'!V86)), ISNUMBER(SEARCH("noted very close",'Model output'!V86)), ISNUMBER(SEARCH("abut",'Model output'!V86)), ISNUMBER(SEARCH("not mentioned",'Model output'!V86)), ISNUMBER(SEARCH("Cannot be assessed",'Model output'!V86)), ISNUMBER(SEARCH("Not specified",'Model output'!V86)), ISNUMBER(SEARCH("Lymphocyte invasion - present",'Model output'!V86))), "negative", "positive")</f>
        <v>negative</v>
      </c>
      <c r="AE87" s="35" t="str" cm="1">
        <f t="array" aca="1" ref="AE87" ca="1">IF(OR(AC87="positive",Z87="positive",AND(OR(ISNUMBER(SEARCH("Follicular carcinoma",N87)),ISNUMBER(SEARCH("Follicular thyroid carcinoma",N87))),V87="extensive"),AND(AND(ISNUMBER(J87),J87&gt;0),AND(ISNUMBER(M87),M87&gt;3)),OR(H87="positive",AH87=1)),"high",IF(OR(ISNUMBER(SEARCH("lateral",G87,1)),ISNUMBER(SEARCH("positive",Y87,1)),ISNUMBER(SEARCH("tall",O87,1)),ISNUMBER(SEARCH("hobnail",O87,1)),ISNUMBER(SEARCH("cribriform",O87,1)),ISNUMBER(SEARCH("diffuse",O87,1)),ISNUMBER(SEARCH("columnar",O87,1)),ISNUMBER(SEARCH("solid",O87,1)),ISNUMBER(SEARCH("tall",N87,1)),ISNUMBER(SEARCH("hobnail",N87,1)),ISNUMBER(SEARCH("cribriform",N87,1)),ISNUMBER(SEARCH("diffuse",N87,1)),ISNUMBER(SEARCH("columnar",N87,1)),ISNUMBER(SEARCH("solid",N87,1)),AND(ISNUMBER(SEARCH("papillary",N87,1)),S87="positive"),AND(AND(ISNUMBER(J87),J87&gt;=5),M87=""),AND(AND(ISNUMBER(J87),J87&gt;=5),AND(ISNUMBER(M87),M87&gt;=1)),AND(ISNUMBER(SERACH("papillary",N87)),OR(Y87="positive",Z87="positive"), ISNUMBER(SEARCH("BRAF",AB87)))),"intermediate","low"))</f>
        <v>intermediate</v>
      </c>
      <c r="AF87" s="36" t="str">
        <f t="shared" si="15"/>
        <v>1b</v>
      </c>
      <c r="AG87" s="36" t="str">
        <f t="shared" si="16"/>
        <v>0</v>
      </c>
      <c r="AH87" s="36" t="str">
        <f t="shared" si="23"/>
        <v>0</v>
      </c>
      <c r="AI87" s="42" t="str">
        <f t="shared" si="24"/>
        <v>I</v>
      </c>
      <c r="AJ87" s="39" t="s">
        <v>809</v>
      </c>
      <c r="AK87" s="41" t="s">
        <v>1119</v>
      </c>
      <c r="AL87" s="41" t="s">
        <v>1120</v>
      </c>
      <c r="AM87" s="41" t="s">
        <v>1123</v>
      </c>
      <c r="AN87" s="41" t="s">
        <v>68</v>
      </c>
      <c r="AO87" s="22">
        <f t="shared" ca="1" si="17"/>
        <v>1</v>
      </c>
      <c r="AP87" s="1">
        <f t="shared" si="18"/>
        <v>1</v>
      </c>
      <c r="AQ87" s="1">
        <f t="shared" si="19"/>
        <v>1</v>
      </c>
      <c r="AR87" s="1">
        <f t="shared" si="20"/>
        <v>1</v>
      </c>
      <c r="AS87" s="14">
        <f t="shared" si="21"/>
        <v>1</v>
      </c>
    </row>
    <row r="88" spans="1:45">
      <c r="A88" t="str">
        <f>'Model output'!A87</f>
        <v>TCGA-DJ-A3UN</v>
      </c>
      <c r="B88" s="33">
        <v>51</v>
      </c>
      <c r="C88" s="1" t="str">
        <f>IF(OR(ISNUMBER(SEARCH("0",'Model output'!D87)), ISNUMBER(SEARCH("1",'Model output'!D87)), ISNUMBER(SEARCH("1a",'Model output'!D87)), ISNUMBER(SEARCH("1b",'Model output'!D87)), ISNUMBER(SEARCH("2",'Model output'!D87)), ISNUMBER(SEARCH("3",'Model output'!D87)), ISNUMBER(SEARCH("4a",'Model output'!D87)), ISNUMBER(SEARCH("4b",'Model output'!D87))), IF(ISNUMBER(SEARCH("pT",'Model output'!D87)),IF(OR(ISNUMBER(SEARCH("a",'Model output'!D87)),ISNUMBER(SEARCH("b",'Model output'!D87))),MID(SUBSTITUTE('Model output'!D87," ",""),SEARCH("pT",'Model output'!D87)+2,2),MID(SUBSTITUTE('Model output'!D87," ",""),SEARCH("pT",'Model output'!D87)+2,1)),IF(ISNUMBER(SEARCH("T",'Model output'!D87)),IF(OR(ISNUMBER(SEARCH("a",'Model output'!D87)),ISNUMBER(SEARCH("b",'Model output'!D87))),MID(SUBSTITUTE('Model output'!D87," ",""),SEARCH("T",'Model output'!D87)+1,2),MID(SUBSTITUTE('Model output'!D87," ",""),SEARCH("T",'Model output'!D87)+1,1)),SUBSTITUTE('Model output'!D87," ",""))),"")</f>
        <v>1</v>
      </c>
      <c r="D88" s="1" t="str">
        <f>IF(ISNUMBER(SEARCH("lymph node",'Model output'!E87)),"1", IF(AND('Model output'!E87&lt;&gt;"",ISNUMBER('Model output'!E87),'Model output'!E87&gt;0),"1",IF(OR(ISNUMBER(SEARCH("0",'Model output'!E87)), ISNUMBER(SEARCH("1",'Model output'!E87)), ISNUMBER(SEARCH("1a",'Model output'!E87)), ISNUMBER(SEARCH("1b",'Model output'!E87)), ISNUMBER(SEARCH("X",'Model output'!E87))), IF(ISNUMBER(SEARCH("pN",'Model output'!E87)),IF(OR(ISNUMBER(SEARCH("a",'Model output'!E87)),ISNUMBER(SEARCH("b",'Model output'!E87))),MID(SUBSTITUTE('Model output'!E87," ",""),SEARCH("pN",'Model output'!E87)+2,2),MID(SUBSTITUTE('Model output'!E87," ",""),SEARCH("pN",'Model output'!E87)+2,1)),IF(ISNUMBER(SEARCH("N",'Model output'!E87)),IF(OR(ISNUMBER(SEARCH("a",'Model output'!E87)),ISNUMBER(SEARCH("b",'Model output'!E87))),MID(SUBSTITUTE('Model output'!E87," ",""),SEARCH("N",'Model output'!E87)+1,2),MID(SUBSTITUTE('Model output'!E87," ",""),SEARCH("N",'Model output'!E87)+1,1)),SUBSTITUTE('Model output'!E87," ",""))),"")))</f>
        <v>X</v>
      </c>
      <c r="E88" s="1" t="str">
        <f>IF(OR(ISNUMBER(SEARCH("Not applicable",'Model output'!F87)), ISNUMBER(SEARCH("N/A",'Model output'!F87))),"0",IF(OR(ISNUMBER(SEARCH("0",'Model output'!F87)), ISNUMBER(SEARCH("1",'Model output'!F87)), ISNUMBER(SEARCH("X",'Model output'!F87))), IF(ISNUMBER(SEARCH("pM",'Model output'!F87)),MID(SUBSTITUTE('Model output'!F87," ",""),SEARCH("pM",'Model output'!F87)+2,1),IF(ISNUMBER(SEARCH("M",'Model output'!F87)),MID(SUBSTITUTE('Model output'!F87," ",""),SEARCH("M",'Model output'!F87)+1,1),SUBSTITUTE('Model output'!F87," ",""))),""))</f>
        <v>X</v>
      </c>
      <c r="F88" t="str">
        <f t="shared" si="22"/>
        <v>negative</v>
      </c>
      <c r="G88" t="str">
        <f>IF(OR('Model output'!G87="",AND(ISNUMBER('Model output'!J87),'Model output'!J87&lt;1)),"",IF(OR(ISNUMBER(SEARCH("lateral",'Model output'!G87)),ISNUMBER(SEARCH("cervical",'Model output'!G87)),ISNUMBER(SEARCH("jugular",'Model output'!G87)),ISNUMBER(SEARCH("left neck",'Model output'!G87)),ISNUMBER(SEARCH("left anterior neck",'Model output'!G87)),ISNUMBER(SEARCH("left posterior neck",'Model output'!G87)),ISNUMBER(SEARCH("right neck",'Model output'!G87)),ISNUMBER(SEARCH("right anterior neck",'Model output'!G87)),ISNUMBER(SEARCH("right posterior neck",'Model output'!G87)),AND(ISNUMBER(SEARCH("level",'Model output'!G87)),OR(,ISNUMBER(SEARCH("II",'Model output'!G87)),ISNUMBER(SEARCH("two",'Model output'!G87)),AND(ISNUMBER(SEARCH("2",'Model output'!G87)),NOT(ISNUMBER(SEARCH("1 of 2",'Model output'!G87)))),ISNUMBER(SEARCH("III",'Model output'!G87)),ISNUMBER(SEARCH("three",'Model output'!G87)),ISNUMBER(SEARCH("3",'Model output'!G87)),ISNUMBER(SEARCH("IV",'Model output'!G87)),ISNUMBER(SEARCH("four",'Model output'!G87)),ISNUMBER(SEARCH("4",'Model output'!G87)),ISNUMBER(SEARCH("V ",'Model output'!G87)),ISNUMBER(SEARCH("five",'Model output'!G87)),ISNUMBER(SEARCH("5",'Model output'!G87))))), "lateral", "central"))</f>
        <v/>
      </c>
      <c r="H88" t="str">
        <f>IF('Model output'!H87="","negative",IF(OR(ISNUMBER(SEARCH("lymph node",'Model output'!H87)),ISNUMBER(SEARCH("gland",'Model output'!H87)),ISNUMBER(SEARCH("lobe",'Model output'!H87)),ISNUMBER(SEARCH("isthmus",'Model output'!H87)),ISNUMBER(SEARCH("mediastinum",'Model output'!H87)),ISNUMBER(SEARCH("Not mentioned",'Model output'!H87)), ISNUMBER(SEARCH("Not applicable",'Model output'!H87)), ISNUMBER(SEARCH("paratracheal",'Model output'!H87)),ISNUMBER(SEARCH("fibroadipose tissue",'Model output'!H87)),ISNUMBER(SEARCH("thyroid node",'Model output'!H87)),ISNUMBER(SEARCH("skeletal muscle",'Model output'!H87)),ISNUMBER(SEARCH("Extranodal extension",'Model output'!H87)),ISNUMBER(SEARCH("right",'Model output'!H87)),ISNUMBER(SEARCH("left",'Model output'!H87)),ISNUMBER(SEARCH("Not specified",'Model output'!H87))),"negative","positive"))</f>
        <v>negative</v>
      </c>
      <c r="I88">
        <f>IF(OR('Model output'!I87="",'Model output'!I87="Not answered",'Model output'!I87="Not mentioned"),"",IF(ISNUMBER('Model output'!I87),'Model output'!I87,1))</f>
        <v>1</v>
      </c>
      <c r="J88">
        <f>IF(OR('Model output'!J87="",'Model output'!J87="Not answered",'Model output'!J87="Not mentioned"),"",IF(AND(ISNUMBER('Model output'!J87),'Model output'!J87&lt;=I88),'Model output'!J87,IF(AND(ISNUMBER('Model output'!J87), 'Model output'!J87&gt;=DATE(2024,1,1)), MIN(DAY('Model output'!J87), MONTH('Model output'!J87), YEAR('Model output'!J87)), IF(ISNUMBER(SEARCH("0/",'Model output'!J87)),0,IF(ISNUMBER(SEARCH("/",'Model output'!J87)), VALUE(LEFT('Model output'!J87, SEARCH("/",'Model output'!J87)-1)),1)))))</f>
        <v>0</v>
      </c>
      <c r="K88" t="str" cm="1">
        <f t="array" ref="K88">IF(COUNT(FIND({0,1,2,3,4,5,6,7,8,9},'Model output'!K87))&gt;0,'Model output'!K87,"")</f>
        <v/>
      </c>
      <c r="L88" s="25" t="str">
        <f t="shared" si="14"/>
        <v/>
      </c>
      <c r="M88" t="str" cm="1">
        <f t="array" ref="M88">IF(L88="","",IF(ISNUMBER(SEARCH("cm",L88)),MAX(VALUE(SUBSTITUTE(_xlfn.FILTERXML("&lt;t&gt;&lt;s&gt;"&amp;SUBSTITUTE(L88,",","&lt;/s&gt;&lt;s&gt;")&amp;"&lt;/s&gt;&lt;/t&gt;","//s"),"cm",""))),MAX(VALUE(SUBSTITUTE(_xlfn.FILTERXML("&lt;t&gt;&lt;s&gt;"&amp;SUBSTITUTE(L88,",","&lt;/s&gt;&lt;s&gt;")&amp;"&lt;/s&gt;&lt;/t&gt;","//s"),"mm","")))/10))</f>
        <v/>
      </c>
      <c r="N88" t="str">
        <f>IF('Model output'!L87="","",'Model output'!L87)</f>
        <v>Papillary carcinoma, classical type</v>
      </c>
      <c r="O88" t="str">
        <f>IF('Model output'!M87="","",'Model output'!M87)</f>
        <v>Not specified</v>
      </c>
      <c r="P88" t="str">
        <f>IF('Model output'!N87="","",'Model output'!N87)</f>
        <v>1.2 cm</v>
      </c>
      <c r="Q88" t="str">
        <f t="shared" si="13"/>
        <v>1.2cm</v>
      </c>
      <c r="R88" cm="1">
        <f t="array" ref="R88">IF(Q88="","",IF(ISNUMBER(SEARCH("cm",Q88)),MAX(VALUE(SUBSTITUTE(_xlfn.FILTERXML("&lt;t&gt;&lt;s&gt;"&amp;SUBSTITUTE(Q88,",","&lt;/s&gt;&lt;s&gt;")&amp;"&lt;/s&gt;&lt;/t&gt;","//s"),"cm",""))),MAX(VALUE(SUBSTITUTE(_xlfn.FILTERXML("&lt;t&gt;&lt;s&gt;"&amp;SUBSTITUTE(Q88,",","&lt;/s&gt;&lt;s&gt;")&amp;"&lt;/s&gt;&lt;/t&gt;","//s"),"mm","")))/10))</f>
        <v>1.2</v>
      </c>
      <c r="S88" t="str">
        <f>IF(OR('Model output'!P87="",ISNUMBER(SEARCH("Not identified", 'Model output'!P87)),ISNUMBER(SEARCH("Absent",'Model output'!P87)),AND(ISNUMBER(SEARCH("No",'Model output'!P87)),NOT(ISNUMBER(SEARCH("diagnostic",'Model output'!P87)))),ISNUMBER(SEARCH("Negative",'Model output'!P87))),"negative","positive")</f>
        <v>negative</v>
      </c>
      <c r="T88" t="str">
        <f>IF('Model output'!O87="","",'Model output'!O87)</f>
        <v>2 (with multiple foci)</v>
      </c>
      <c r="U88" t="str">
        <f>IF('Model output'!Q87&lt;&gt;"",'Model output'!Q87,IF('Classification result'!S88="positive",IF(ISNUMBER(SEARCH("single",'Model output'!P87)),1,IF(OR(ISNUMBER(SEARCH("&lt;4",'Model output'!P87)),ISNUMBER(SEARCH("&lt; 4",'Model output'!P87)),ISNUMBER(SEARCH("less than 4",'Model output'!P87))),"&lt;4",IF(OR(ISNUMBER(SEARCH("&gt;4",'Model output'!P87)),ISNUMBER(SEARCH("&gt; 4",'Model output'!P87)),ISNUMBER(SEARCH("4 or more",'Model output'!P87))),"&gt;4",""))), ""))</f>
        <v/>
      </c>
      <c r="V88" t="str">
        <f>IF(S88="negative","",IF(OR(ISNUMBER(SEARCH("Focal",'Model output'!P87)),'Classification result'!U88&lt;4,ISNUMBER(SEARCH("Focal",'Classification result'!U88)),ISNUMBER(SEARCH("&lt;4",'Classification result'!U88)),ISNUMBER(SEARCH("&lt; 4",'Classification result'!U88))),"minimal", IF(OR(ISNUMBER(SEARCH("Extensive",'Model output'!P87)),ISNUMBER(SEARCH("Extensive",'Classification result'!U88)),ISNUMBER(SEARCH("&gt;4",'Classification result'!U88)),ISNUMBER(SEARCH("&gt; 4",'Classification result'!U88)),ISNUMBER(SEARCH("4 or more",'Classification result'!U88))),"extensive","")))</f>
        <v/>
      </c>
      <c r="W88" t="str">
        <f>IF(OR('Model output'!R87="",ISNUMBER(SEARCH("Not identified", 'Model output'!R87)),ISNUMBER(SEARCH("Absent",'Model output'!R87)),ISNUMBER(SEARCH("No",'Model output'!R87)),ISNUMBER(SEARCH("Negative",'Model output'!R87)),ISNUMBER(SEARCH("None seen",'Model output'!R87)),ISNUMBER(SEARCH("Free",'Model output'!R87)),ISNUMBER(SEARCH("Cannot be assessed",'Model output'!R87))),"negative","positive")</f>
        <v>positive</v>
      </c>
      <c r="X88" s="16" t="str">
        <f>IF('Model output'!S87="","",'Model output'!S87)</f>
        <v>Not identified</v>
      </c>
      <c r="Y88" t="str">
        <f>IF(OR('Model output'!S87="",ISNUMBER(SEARCH("Absent",'Model output'!S87)),ISNUMBER(SEARCH("Not identified",'Model output'!S87)),AND(ISNUMBER(SEARCH("No",'Model output'!S87)),NOT(ISNUMBER(SEARCH("carcinoma",'Model output'!S87)))),ISNUMBER(SEARCH("negative",'Model output'!S87))),"negative",IF(Z88="positive","gETE", "positive"))</f>
        <v>negative</v>
      </c>
      <c r="Z88" t="str">
        <f>IF(OR('Model output'!S87="",ISNUMBER(SEARCH("Absent",'Model output'!S87)),ISNUMBER(SEARCH("Not identified",'Model output'!S87)),ISNUMBER(SEARCH("No",'Model output'!S87)),ISNUMBER(SEARCH("Minimal",'Model output'!S87)),ISNUMBER(SEARCH("negative",'Model output'!S87))),"negative",IF(OR(ISNUMBER(SEARCH("extensive",X88)),ISNUMBER(SEARCH("skeletal muscle",X88)),ISNUMBER(SEARCH("larynx",X88)),ISNUMBER(SEARCH("trachea",X88)),ISNUMBER(SEARCH("esophagus",X88)),ISNUMBER(SEARCH("recurrent laryngeal nerve",X88))),"positive","negative"))</f>
        <v>negative</v>
      </c>
      <c r="AA88" t="str">
        <f>IF('Model output'!T87="","",IF('Model output'!T87="Not mentioned", "No", "Yes"))</f>
        <v>No</v>
      </c>
      <c r="AB88" t="str">
        <f>IF(AA88&lt;&gt;"Yes","",IF(OR('Model output'!U87="",ISNUMBER(SEARCH("Not identified",'Model output'!U87))),"",'Model output'!U87))</f>
        <v/>
      </c>
      <c r="AC88" s="1" t="str">
        <f>IF(OR('Model output'!V87="", 'Model output'!V87="No", AND(ISERROR(SEARCH("Positive",'Model output'!V87)), ISNUMBER(SEARCH("Negative",'Model output'!V87))), AND(ISNUMBER(SEARCH("Uninvolved",'Model output'!V87)),NOT(ISNUMBER(SEARCH("margins involved",'Model output'!V87)))), ISNUMBER(SEARCH("None",'Model output'!V87)), ISNUMBER(SEARCH("Free",'Model output'!V87)), ISNUMBER(SEARCH("1 mm",'Model output'!V87)), ISNUMBER(SEARCH("0.1 CM",'Model output'!V87)), ISNUMBER(SEARCH("less than 0.2 mm",'Model output'!V87)), ISNUMBER(SEARCH("less than 0.5 mm",'Model output'!V87)), ISNUMBER(SEARCH("less than 1.0 mm",'Model output'!V87)), ISNUMBER(SEARCH("noted very close",'Model output'!V87)), ISNUMBER(SEARCH("abut",'Model output'!V87)), ISNUMBER(SEARCH("not mentioned",'Model output'!V87)), ISNUMBER(SEARCH("Cannot be assessed",'Model output'!V87)), ISNUMBER(SEARCH("Not specified",'Model output'!V87)), ISNUMBER(SEARCH("Lymphocyte invasion - present",'Model output'!V87))), "negative", "positive")</f>
        <v>negative</v>
      </c>
      <c r="AE88" s="35" t="str" cm="1">
        <f t="array" aca="1" ref="AE88" ca="1">IF(OR(AC88="positive",Z88="positive",AND(OR(ISNUMBER(SEARCH("Follicular carcinoma",N88)),ISNUMBER(SEARCH("Follicular thyroid carcinoma",N88))),V88="extensive"),AND(AND(ISNUMBER(J88),J88&gt;0),AND(ISNUMBER(M88),M88&gt;3)),OR(H88="positive",AH88=1)),"high",IF(OR(ISNUMBER(SEARCH("lateral",G88,1)),ISNUMBER(SEARCH("positive",Y88,1)),ISNUMBER(SEARCH("tall",O88,1)),ISNUMBER(SEARCH("hobnail",O88,1)),ISNUMBER(SEARCH("cribriform",O88,1)),ISNUMBER(SEARCH("diffuse",O88,1)),ISNUMBER(SEARCH("columnar",O88,1)),ISNUMBER(SEARCH("solid",O88,1)),ISNUMBER(SEARCH("tall",N88,1)),ISNUMBER(SEARCH("hobnail",N88,1)),ISNUMBER(SEARCH("cribriform",N88,1)),ISNUMBER(SEARCH("diffuse",N88,1)),ISNUMBER(SEARCH("columnar",N88,1)),ISNUMBER(SEARCH("solid",N88,1)),AND(ISNUMBER(SEARCH("papillary",N88,1)),S88="positive"),AND(AND(ISNUMBER(J88),J88&gt;=5),M88=""),AND(AND(ISNUMBER(J88),J88&gt;=5),AND(ISNUMBER(M88),M88&gt;=1)),AND(ISNUMBER(SERACH("papillary",N88)),OR(Y88="positive",Z88="positive"), ISNUMBER(SEARCH("BRAF",AB88)))),"intermediate","low"))</f>
        <v>low</v>
      </c>
      <c r="AF88" s="36" t="str">
        <f t="shared" si="15"/>
        <v>1b</v>
      </c>
      <c r="AG88" s="36" t="str">
        <f t="shared" si="16"/>
        <v>0</v>
      </c>
      <c r="AH88" s="36" t="str">
        <f t="shared" si="23"/>
        <v>0</v>
      </c>
      <c r="AI88" s="42" t="str">
        <f t="shared" si="24"/>
        <v>I</v>
      </c>
      <c r="AJ88" s="39" t="s">
        <v>807</v>
      </c>
      <c r="AK88" s="41" t="s">
        <v>1119</v>
      </c>
      <c r="AL88" s="41" t="s">
        <v>1120</v>
      </c>
      <c r="AM88" s="41" t="s">
        <v>1123</v>
      </c>
      <c r="AN88" s="41" t="s">
        <v>68</v>
      </c>
      <c r="AO88" s="22">
        <f t="shared" ca="1" si="17"/>
        <v>1</v>
      </c>
      <c r="AP88" s="1">
        <f t="shared" si="18"/>
        <v>1</v>
      </c>
      <c r="AQ88" s="1">
        <f t="shared" si="19"/>
        <v>1</v>
      </c>
      <c r="AR88" s="1">
        <f t="shared" si="20"/>
        <v>1</v>
      </c>
      <c r="AS88" s="14">
        <f t="shared" si="21"/>
        <v>1</v>
      </c>
    </row>
    <row r="89" spans="1:45">
      <c r="A89" t="str">
        <f>'Model output'!A88</f>
        <v>TCGA-DJ-A3UO</v>
      </c>
      <c r="B89" s="33">
        <v>63</v>
      </c>
      <c r="C89" s="1" t="str">
        <f>IF(OR(ISNUMBER(SEARCH("0",'Model output'!D88)), ISNUMBER(SEARCH("1",'Model output'!D88)), ISNUMBER(SEARCH("1a",'Model output'!D88)), ISNUMBER(SEARCH("1b",'Model output'!D88)), ISNUMBER(SEARCH("2",'Model output'!D88)), ISNUMBER(SEARCH("3",'Model output'!D88)), ISNUMBER(SEARCH("4a",'Model output'!D88)), ISNUMBER(SEARCH("4b",'Model output'!D88))), IF(ISNUMBER(SEARCH("pT",'Model output'!D88)),IF(OR(ISNUMBER(SEARCH("a",'Model output'!D88)),ISNUMBER(SEARCH("b",'Model output'!D88))),MID(SUBSTITUTE('Model output'!D88," ",""),SEARCH("pT",'Model output'!D88)+2,2),MID(SUBSTITUTE('Model output'!D88," ",""),SEARCH("pT",'Model output'!D88)+2,1)),IF(ISNUMBER(SEARCH("T",'Model output'!D88)),IF(OR(ISNUMBER(SEARCH("a",'Model output'!D88)),ISNUMBER(SEARCH("b",'Model output'!D88))),MID(SUBSTITUTE('Model output'!D88," ",""),SEARCH("T",'Model output'!D88)+1,2),MID(SUBSTITUTE('Model output'!D88," ",""),SEARCH("T",'Model output'!D88)+1,1)),SUBSTITUTE('Model output'!D88," ",""))),"")</f>
        <v/>
      </c>
      <c r="D89" s="1" t="str">
        <f>IF(ISNUMBER(SEARCH("lymph node",'Model output'!E88)),"1", IF(AND('Model output'!E88&lt;&gt;"",ISNUMBER('Model output'!E88),'Model output'!E88&gt;0),"1",IF(OR(ISNUMBER(SEARCH("0",'Model output'!E88)), ISNUMBER(SEARCH("1",'Model output'!E88)), ISNUMBER(SEARCH("1a",'Model output'!E88)), ISNUMBER(SEARCH("1b",'Model output'!E88)), ISNUMBER(SEARCH("X",'Model output'!E88))), IF(ISNUMBER(SEARCH("pN",'Model output'!E88)),IF(OR(ISNUMBER(SEARCH("a",'Model output'!E88)),ISNUMBER(SEARCH("b",'Model output'!E88))),MID(SUBSTITUTE('Model output'!E88," ",""),SEARCH("pN",'Model output'!E88)+2,2),MID(SUBSTITUTE('Model output'!E88," ",""),SEARCH("pN",'Model output'!E88)+2,1)),IF(ISNUMBER(SEARCH("N",'Model output'!E88)),IF(OR(ISNUMBER(SEARCH("a",'Model output'!E88)),ISNUMBER(SEARCH("b",'Model output'!E88))),MID(SUBSTITUTE('Model output'!E88," ",""),SEARCH("N",'Model output'!E88)+1,2),MID(SUBSTITUTE('Model output'!E88," ",""),SEARCH("N",'Model output'!E88)+1,1)),SUBSTITUTE('Model output'!E88," ",""))),"")))</f>
        <v>1</v>
      </c>
      <c r="E89" s="1" t="str">
        <f>IF(OR(ISNUMBER(SEARCH("Not applicable",'Model output'!F88)), ISNUMBER(SEARCH("N/A",'Model output'!F88))),"0",IF(OR(ISNUMBER(SEARCH("0",'Model output'!F88)), ISNUMBER(SEARCH("1",'Model output'!F88)), ISNUMBER(SEARCH("X",'Model output'!F88))), IF(ISNUMBER(SEARCH("pM",'Model output'!F88)),MID(SUBSTITUTE('Model output'!F88," ",""),SEARCH("pM",'Model output'!F88)+2,1),IF(ISNUMBER(SEARCH("M",'Model output'!F88)),MID(SUBSTITUTE('Model output'!F88," ",""),SEARCH("M",'Model output'!F88)+1,1),SUBSTITUTE('Model output'!F88," ",""))),""))</f>
        <v>1</v>
      </c>
      <c r="F89" t="str">
        <f t="shared" si="22"/>
        <v>positive</v>
      </c>
      <c r="G89" t="str">
        <f>IF(OR('Model output'!G88="",AND(ISNUMBER('Model output'!J88),'Model output'!J88&lt;1)),"",IF(OR(ISNUMBER(SEARCH("lateral",'Model output'!G88)),ISNUMBER(SEARCH("cervical",'Model output'!G88)),ISNUMBER(SEARCH("jugular",'Model output'!G88)),ISNUMBER(SEARCH("left neck",'Model output'!G88)),ISNUMBER(SEARCH("left anterior neck",'Model output'!G88)),ISNUMBER(SEARCH("left posterior neck",'Model output'!G88)),ISNUMBER(SEARCH("right neck",'Model output'!G88)),ISNUMBER(SEARCH("right anterior neck",'Model output'!G88)),ISNUMBER(SEARCH("right posterior neck",'Model output'!G88)),AND(ISNUMBER(SEARCH("level",'Model output'!G88)),OR(,ISNUMBER(SEARCH("II",'Model output'!G88)),ISNUMBER(SEARCH("two",'Model output'!G88)),AND(ISNUMBER(SEARCH("2",'Model output'!G88)),NOT(ISNUMBER(SEARCH("1 of 2",'Model output'!G88)))),ISNUMBER(SEARCH("III",'Model output'!G88)),ISNUMBER(SEARCH("three",'Model output'!G88)),ISNUMBER(SEARCH("3",'Model output'!G88)),ISNUMBER(SEARCH("IV",'Model output'!G88)),ISNUMBER(SEARCH("four",'Model output'!G88)),ISNUMBER(SEARCH("4",'Model output'!G88)),ISNUMBER(SEARCH("V ",'Model output'!G88)),ISNUMBER(SEARCH("five",'Model output'!G88)),ISNUMBER(SEARCH("5",'Model output'!G88))))), "lateral", "central"))</f>
        <v>lateral</v>
      </c>
      <c r="H89" t="str">
        <f>IF('Model output'!H88="","negative",IF(OR(ISNUMBER(SEARCH("lymph node",'Model output'!H88)),ISNUMBER(SEARCH("gland",'Model output'!H88)),ISNUMBER(SEARCH("lobe",'Model output'!H88)),ISNUMBER(SEARCH("isthmus",'Model output'!H88)),ISNUMBER(SEARCH("mediastinum",'Model output'!H88)),ISNUMBER(SEARCH("Not mentioned",'Model output'!H88)), ISNUMBER(SEARCH("Not applicable",'Model output'!H88)), ISNUMBER(SEARCH("paratracheal",'Model output'!H88)),ISNUMBER(SEARCH("fibroadipose tissue",'Model output'!H88)),ISNUMBER(SEARCH("thyroid node",'Model output'!H88)),ISNUMBER(SEARCH("skeletal muscle",'Model output'!H88)),ISNUMBER(SEARCH("Extranodal extension",'Model output'!H88)),ISNUMBER(SEARCH("right",'Model output'!H88)),ISNUMBER(SEARCH("left",'Model output'!H88)),ISNUMBER(SEARCH("Not specified",'Model output'!H88))),"negative","positive"))</f>
        <v>negative</v>
      </c>
      <c r="I89">
        <f>IF(OR('Model output'!I88="",'Model output'!I88="Not answered",'Model output'!I88="Not mentioned"),"",IF(ISNUMBER('Model output'!I88),'Model output'!I88,1))</f>
        <v>10</v>
      </c>
      <c r="J89">
        <f>IF(OR('Model output'!J88="",'Model output'!J88="Not answered",'Model output'!J88="Not mentioned"),"",IF(AND(ISNUMBER('Model output'!J88),'Model output'!J88&lt;=I89),'Model output'!J88,IF(AND(ISNUMBER('Model output'!J88), 'Model output'!J88&gt;=DATE(2024,1,1)), MIN(DAY('Model output'!J88), MONTH('Model output'!J88), YEAR('Model output'!J88)), IF(ISNUMBER(SEARCH("0/",'Model output'!J88)),0,IF(ISNUMBER(SEARCH("/",'Model output'!J88)), VALUE(LEFT('Model output'!J88, SEARCH("/",'Model output'!J88)-1)),1)))))</f>
        <v>2</v>
      </c>
      <c r="K89" t="str" cm="1">
        <f t="array" ref="K89">IF(COUNT(FIND({0,1,2,3,4,5,6,7,8,9},'Model output'!K88))&gt;0,'Model output'!K88,"")</f>
        <v>0.9cm</v>
      </c>
      <c r="L89" s="25" t="str">
        <f t="shared" si="14"/>
        <v>0.9cm</v>
      </c>
      <c r="M89" cm="1">
        <f t="array" ref="M89">IF(L89="","",IF(ISNUMBER(SEARCH("cm",L89)),MAX(VALUE(SUBSTITUTE(_xlfn.FILTERXML("&lt;t&gt;&lt;s&gt;"&amp;SUBSTITUTE(L89,",","&lt;/s&gt;&lt;s&gt;")&amp;"&lt;/s&gt;&lt;/t&gt;","//s"),"cm",""))),MAX(VALUE(SUBSTITUTE(_xlfn.FILTERXML("&lt;t&gt;&lt;s&gt;"&amp;SUBSTITUTE(L89,",","&lt;/s&gt;&lt;s&gt;")&amp;"&lt;/s&gt;&lt;/t&gt;","//s"),"mm","")))/10))</f>
        <v>0.9</v>
      </c>
      <c r="N89" t="str">
        <f>IF('Model output'!L88="","",'Model output'!L88)</f>
        <v>Papillary carcinoma, classical type</v>
      </c>
      <c r="O89" t="str">
        <f>IF('Model output'!M88="","",'Model output'!M88)</f>
        <v>classical</v>
      </c>
      <c r="P89" t="str">
        <f>IF('Model output'!N88="","",'Model output'!N88)</f>
        <v>2.8 cm (right lobe) and 1.5 cm (left lobe)</v>
      </c>
      <c r="Q89" t="str">
        <f t="shared" si="13"/>
        <v>2.8cm,1.5cm</v>
      </c>
      <c r="R89" cm="1">
        <f t="array" ref="R89">IF(Q89="","",IF(ISNUMBER(SEARCH("cm",Q89)),MAX(VALUE(SUBSTITUTE(_xlfn.FILTERXML("&lt;t&gt;&lt;s&gt;"&amp;SUBSTITUTE(Q89,",","&lt;/s&gt;&lt;s&gt;")&amp;"&lt;/s&gt;&lt;/t&gt;","//s"),"cm",""))),MAX(VALUE(SUBSTITUTE(_xlfn.FILTERXML("&lt;t&gt;&lt;s&gt;"&amp;SUBSTITUTE(Q89,",","&lt;/s&gt;&lt;s&gt;")&amp;"&lt;/s&gt;&lt;/t&gt;","//s"),"mm","")))/10))</f>
        <v>2.8</v>
      </c>
      <c r="S89" t="str">
        <f>IF(OR('Model output'!P88="",ISNUMBER(SEARCH("Not identified", 'Model output'!P88)),ISNUMBER(SEARCH("Absent",'Model output'!P88)),AND(ISNUMBER(SEARCH("No",'Model output'!P88)),NOT(ISNUMBER(SEARCH("diagnostic",'Model output'!P88)))),ISNUMBER(SEARCH("Negative",'Model output'!P88))),"negative","positive")</f>
        <v>positive</v>
      </c>
      <c r="T89">
        <f>IF('Model output'!O88="","",'Model output'!O88)</f>
        <v>2</v>
      </c>
      <c r="U89" t="str">
        <f>IF('Model output'!Q88&lt;&gt;"",'Model output'!Q88,IF('Classification result'!S89="positive",IF(ISNUMBER(SEARCH("single",'Model output'!P88)),1,IF(OR(ISNUMBER(SEARCH("&lt;4",'Model output'!P88)),ISNUMBER(SEARCH("&lt; 4",'Model output'!P88)),ISNUMBER(SEARCH("less than 4",'Model output'!P88))),"&lt;4",IF(OR(ISNUMBER(SEARCH("&gt;4",'Model output'!P88)),ISNUMBER(SEARCH("&gt; 4",'Model output'!P88)),ISNUMBER(SEARCH("4 or more",'Model output'!P88))),"&gt;4",""))), ""))</f>
        <v/>
      </c>
      <c r="V89" t="str">
        <f>IF(S89="negative","",IF(OR(ISNUMBER(SEARCH("Focal",'Model output'!P88)),'Classification result'!U89&lt;4,ISNUMBER(SEARCH("Focal",'Classification result'!U89)),ISNUMBER(SEARCH("&lt;4",'Classification result'!U89)),ISNUMBER(SEARCH("&lt; 4",'Classification result'!U89))),"minimal", IF(OR(ISNUMBER(SEARCH("Extensive",'Model output'!P88)),ISNUMBER(SEARCH("Extensive",'Classification result'!U89)),ISNUMBER(SEARCH("&gt;4",'Classification result'!U89)),ISNUMBER(SEARCH("&gt; 4",'Classification result'!U89)),ISNUMBER(SEARCH("4 or more",'Classification result'!U89))),"extensive","")))</f>
        <v/>
      </c>
      <c r="W89" t="str">
        <f>IF(OR('Model output'!R88="",ISNUMBER(SEARCH("Not identified", 'Model output'!R88)),ISNUMBER(SEARCH("Absent",'Model output'!R88)),ISNUMBER(SEARCH("No",'Model output'!R88)),ISNUMBER(SEARCH("Negative",'Model output'!R88)),ISNUMBER(SEARCH("None seen",'Model output'!R88)),ISNUMBER(SEARCH("Free",'Model output'!R88)),ISNUMBER(SEARCH("Cannot be assessed",'Model output'!R88))),"negative","positive")</f>
        <v>negative</v>
      </c>
      <c r="X89" s="16" t="str">
        <f>IF('Model output'!S88="","",'Model output'!S88)</f>
        <v>Invades: perithyroid fibroadipose tissue</v>
      </c>
      <c r="Y89" t="str">
        <f>IF(OR('Model output'!S88="",ISNUMBER(SEARCH("Absent",'Model output'!S88)),ISNUMBER(SEARCH("Not identified",'Model output'!S88)),AND(ISNUMBER(SEARCH("No",'Model output'!S88)),NOT(ISNUMBER(SEARCH("carcinoma",'Model output'!S88)))),ISNUMBER(SEARCH("negative",'Model output'!S88))),"negative",IF(Z89="positive","gETE", "positive"))</f>
        <v>positive</v>
      </c>
      <c r="Z89" t="str">
        <f>IF(OR('Model output'!S88="",ISNUMBER(SEARCH("Absent",'Model output'!S88)),ISNUMBER(SEARCH("Not identified",'Model output'!S88)),ISNUMBER(SEARCH("No",'Model output'!S88)),ISNUMBER(SEARCH("Minimal",'Model output'!S88)),ISNUMBER(SEARCH("negative",'Model output'!S88))),"negative",IF(OR(ISNUMBER(SEARCH("extensive",X89)),ISNUMBER(SEARCH("skeletal muscle",X89)),ISNUMBER(SEARCH("larynx",X89)),ISNUMBER(SEARCH("trachea",X89)),ISNUMBER(SEARCH("esophagus",X89)),ISNUMBER(SEARCH("recurrent laryngeal nerve",X89))),"positive","negative"))</f>
        <v>negative</v>
      </c>
      <c r="AA89" t="str">
        <f>IF('Model output'!T88="","",IF('Model output'!T88="Not mentioned", "No", "Yes"))</f>
        <v/>
      </c>
      <c r="AB89" t="str">
        <f>IF(AA89&lt;&gt;"Yes","",IF(OR('Model output'!U88="",ISNUMBER(SEARCH("Not identified",'Model output'!U88))),"",'Model output'!U88))</f>
        <v/>
      </c>
      <c r="AC89" s="1" t="str">
        <f>IF(OR('Model output'!V88="", 'Model output'!V88="No", AND(ISERROR(SEARCH("Positive",'Model output'!V88)), ISNUMBER(SEARCH("Negative",'Model output'!V88))), AND(ISNUMBER(SEARCH("Uninvolved",'Model output'!V88)),NOT(ISNUMBER(SEARCH("margins involved",'Model output'!V88)))), ISNUMBER(SEARCH("None",'Model output'!V88)), ISNUMBER(SEARCH("Free",'Model output'!V88)), ISNUMBER(SEARCH("1 mm",'Model output'!V88)), ISNUMBER(SEARCH("0.1 CM",'Model output'!V88)), ISNUMBER(SEARCH("less than 0.2 mm",'Model output'!V88)), ISNUMBER(SEARCH("less than 0.5 mm",'Model output'!V88)), ISNUMBER(SEARCH("less than 1.0 mm",'Model output'!V88)), ISNUMBER(SEARCH("noted very close",'Model output'!V88)), ISNUMBER(SEARCH("abut",'Model output'!V88)), ISNUMBER(SEARCH("not mentioned",'Model output'!V88)), ISNUMBER(SEARCH("Cannot be assessed",'Model output'!V88)), ISNUMBER(SEARCH("Not specified",'Model output'!V88)), ISNUMBER(SEARCH("Lymphocyte invasion - present",'Model output'!V88))), "negative", "positive")</f>
        <v>negative</v>
      </c>
      <c r="AE89" s="35" t="str" cm="1">
        <f t="array" aca="1" ref="AE89" ca="1">IF(OR(AC89="positive",Z89="positive",AND(OR(ISNUMBER(SEARCH("Follicular carcinoma",N89)),ISNUMBER(SEARCH("Follicular thyroid carcinoma",N89))),V89="extensive"),AND(AND(ISNUMBER(J89),J89&gt;0),AND(ISNUMBER(M89),M89&gt;3)),OR(H89="positive",AH89=1)),"high",IF(OR(ISNUMBER(SEARCH("lateral",G89,1)),ISNUMBER(SEARCH("positive",Y89,1)),ISNUMBER(SEARCH("tall",O89,1)),ISNUMBER(SEARCH("hobnail",O89,1)),ISNUMBER(SEARCH("cribriform",O89,1)),ISNUMBER(SEARCH("diffuse",O89,1)),ISNUMBER(SEARCH("columnar",O89,1)),ISNUMBER(SEARCH("solid",O89,1)),ISNUMBER(SEARCH("tall",N89,1)),ISNUMBER(SEARCH("hobnail",N89,1)),ISNUMBER(SEARCH("cribriform",N89,1)),ISNUMBER(SEARCH("diffuse",N89,1)),ISNUMBER(SEARCH("columnar",N89,1)),ISNUMBER(SEARCH("solid",N89,1)),AND(ISNUMBER(SEARCH("papillary",N89,1)),S89="positive"),AND(AND(ISNUMBER(J89),J89&gt;=5),M89=""),AND(AND(ISNUMBER(J89),J89&gt;=5),AND(ISNUMBER(M89),M89&gt;=1)),AND(ISNUMBER(SERACH("papillary",N89)),OR(Y89="positive",Z89="positive"), ISNUMBER(SEARCH("BRAF",AB89)))),"intermediate","low"))</f>
        <v>intermediate</v>
      </c>
      <c r="AF89" s="36" t="str">
        <f t="shared" si="15"/>
        <v>2</v>
      </c>
      <c r="AG89" s="36" t="str">
        <f t="shared" si="16"/>
        <v>1b</v>
      </c>
      <c r="AH89" s="36" t="str">
        <f t="shared" si="23"/>
        <v>0</v>
      </c>
      <c r="AI89" s="42" t="str">
        <f t="shared" si="24"/>
        <v>II</v>
      </c>
      <c r="AJ89" s="39" t="s">
        <v>809</v>
      </c>
      <c r="AK89" s="41" t="s">
        <v>1122</v>
      </c>
      <c r="AL89" s="41" t="s">
        <v>1119</v>
      </c>
      <c r="AM89" s="41" t="s">
        <v>1123</v>
      </c>
      <c r="AN89" s="41" t="s">
        <v>1121</v>
      </c>
      <c r="AO89" s="22">
        <f t="shared" ca="1" si="17"/>
        <v>1</v>
      </c>
      <c r="AP89" s="1">
        <f t="shared" si="18"/>
        <v>1</v>
      </c>
      <c r="AQ89" s="1">
        <f t="shared" si="19"/>
        <v>1</v>
      </c>
      <c r="AR89" s="1">
        <f t="shared" si="20"/>
        <v>1</v>
      </c>
      <c r="AS89" s="14">
        <f t="shared" si="21"/>
        <v>1</v>
      </c>
    </row>
    <row r="90" spans="1:45">
      <c r="A90" t="str">
        <f>'Model output'!A89</f>
        <v>TCGA-DJ-A3UQ</v>
      </c>
      <c r="B90" s="33">
        <v>45</v>
      </c>
      <c r="C90" s="1" t="str">
        <f>IF(OR(ISNUMBER(SEARCH("0",'Model output'!D89)), ISNUMBER(SEARCH("1",'Model output'!D89)), ISNUMBER(SEARCH("1a",'Model output'!D89)), ISNUMBER(SEARCH("1b",'Model output'!D89)), ISNUMBER(SEARCH("2",'Model output'!D89)), ISNUMBER(SEARCH("3",'Model output'!D89)), ISNUMBER(SEARCH("4a",'Model output'!D89)), ISNUMBER(SEARCH("4b",'Model output'!D89))), IF(ISNUMBER(SEARCH("pT",'Model output'!D89)),IF(OR(ISNUMBER(SEARCH("a",'Model output'!D89)),ISNUMBER(SEARCH("b",'Model output'!D89))),MID(SUBSTITUTE('Model output'!D89," ",""),SEARCH("pT",'Model output'!D89)+2,2),MID(SUBSTITUTE('Model output'!D89," ",""),SEARCH("pT",'Model output'!D89)+2,1)),IF(ISNUMBER(SEARCH("T",'Model output'!D89)),IF(OR(ISNUMBER(SEARCH("a",'Model output'!D89)),ISNUMBER(SEARCH("b",'Model output'!D89))),MID(SUBSTITUTE('Model output'!D89," ",""),SEARCH("T",'Model output'!D89)+1,2),MID(SUBSTITUTE('Model output'!D89," ",""),SEARCH("T",'Model output'!D89)+1,1)),SUBSTITUTE('Model output'!D89," ",""))),"")</f>
        <v>1</v>
      </c>
      <c r="D90" s="1" t="str">
        <f>IF(ISNUMBER(SEARCH("lymph node",'Model output'!E89)),"1", IF(AND('Model output'!E89&lt;&gt;"",ISNUMBER('Model output'!E89),'Model output'!E89&gt;0),"1",IF(OR(ISNUMBER(SEARCH("0",'Model output'!E89)), ISNUMBER(SEARCH("1",'Model output'!E89)), ISNUMBER(SEARCH("1a",'Model output'!E89)), ISNUMBER(SEARCH("1b",'Model output'!E89)), ISNUMBER(SEARCH("X",'Model output'!E89))), IF(ISNUMBER(SEARCH("pN",'Model output'!E89)),IF(OR(ISNUMBER(SEARCH("a",'Model output'!E89)),ISNUMBER(SEARCH("b",'Model output'!E89))),MID(SUBSTITUTE('Model output'!E89," ",""),SEARCH("pN",'Model output'!E89)+2,2),MID(SUBSTITUTE('Model output'!E89," ",""),SEARCH("pN",'Model output'!E89)+2,1)),IF(ISNUMBER(SEARCH("N",'Model output'!E89)),IF(OR(ISNUMBER(SEARCH("a",'Model output'!E89)),ISNUMBER(SEARCH("b",'Model output'!E89))),MID(SUBSTITUTE('Model output'!E89," ",""),SEARCH("N",'Model output'!E89)+1,2),MID(SUBSTITUTE('Model output'!E89," ",""),SEARCH("N",'Model output'!E89)+1,1)),SUBSTITUTE('Model output'!E89," ",""))),"")))</f>
        <v>1</v>
      </c>
      <c r="E90" s="1" t="str">
        <f>IF(OR(ISNUMBER(SEARCH("Not applicable",'Model output'!F89)), ISNUMBER(SEARCH("N/A",'Model output'!F89))),"0",IF(OR(ISNUMBER(SEARCH("0",'Model output'!F89)), ISNUMBER(SEARCH("1",'Model output'!F89)), ISNUMBER(SEARCH("X",'Model output'!F89))), IF(ISNUMBER(SEARCH("pM",'Model output'!F89)),MID(SUBSTITUTE('Model output'!F89," ",""),SEARCH("pM",'Model output'!F89)+2,1),IF(ISNUMBER(SEARCH("M",'Model output'!F89)),MID(SUBSTITUTE('Model output'!F89," ",""),SEARCH("M",'Model output'!F89)+1,1),SUBSTITUTE('Model output'!F89," ",""))),""))</f>
        <v>0</v>
      </c>
      <c r="F90" t="str">
        <f t="shared" si="22"/>
        <v>positive</v>
      </c>
      <c r="G90" t="str">
        <f>IF(OR('Model output'!G89="",AND(ISNUMBER('Model output'!J89),'Model output'!J89&lt;1)),"",IF(OR(ISNUMBER(SEARCH("lateral",'Model output'!G89)),ISNUMBER(SEARCH("cervical",'Model output'!G89)),ISNUMBER(SEARCH("jugular",'Model output'!G89)),ISNUMBER(SEARCH("left neck",'Model output'!G89)),ISNUMBER(SEARCH("left anterior neck",'Model output'!G89)),ISNUMBER(SEARCH("left posterior neck",'Model output'!G89)),ISNUMBER(SEARCH("right neck",'Model output'!G89)),ISNUMBER(SEARCH("right anterior neck",'Model output'!G89)),ISNUMBER(SEARCH("right posterior neck",'Model output'!G89)),AND(ISNUMBER(SEARCH("level",'Model output'!G89)),OR(,ISNUMBER(SEARCH("II",'Model output'!G89)),ISNUMBER(SEARCH("two",'Model output'!G89)),AND(ISNUMBER(SEARCH("2",'Model output'!G89)),NOT(ISNUMBER(SEARCH("1 of 2",'Model output'!G89)))),ISNUMBER(SEARCH("III",'Model output'!G89)),ISNUMBER(SEARCH("three",'Model output'!G89)),ISNUMBER(SEARCH("3",'Model output'!G89)),ISNUMBER(SEARCH("IV",'Model output'!G89)),ISNUMBER(SEARCH("four",'Model output'!G89)),ISNUMBER(SEARCH("4",'Model output'!G89)),ISNUMBER(SEARCH("V ",'Model output'!G89)),ISNUMBER(SEARCH("five",'Model output'!G89)),ISNUMBER(SEARCH("5",'Model output'!G89))))), "lateral", "central"))</f>
        <v>central</v>
      </c>
      <c r="H90" t="str">
        <f>IF('Model output'!H89="","negative",IF(OR(ISNUMBER(SEARCH("lymph node",'Model output'!H89)),ISNUMBER(SEARCH("gland",'Model output'!H89)),ISNUMBER(SEARCH("lobe",'Model output'!H89)),ISNUMBER(SEARCH("isthmus",'Model output'!H89)),ISNUMBER(SEARCH("mediastinum",'Model output'!H89)),ISNUMBER(SEARCH("Not mentioned",'Model output'!H89)), ISNUMBER(SEARCH("Not applicable",'Model output'!H89)), ISNUMBER(SEARCH("paratracheal",'Model output'!H89)),ISNUMBER(SEARCH("fibroadipose tissue",'Model output'!H89)),ISNUMBER(SEARCH("thyroid node",'Model output'!H89)),ISNUMBER(SEARCH("skeletal muscle",'Model output'!H89)),ISNUMBER(SEARCH("Extranodal extension",'Model output'!H89)),ISNUMBER(SEARCH("right",'Model output'!H89)),ISNUMBER(SEARCH("left",'Model output'!H89)),ISNUMBER(SEARCH("Not specified",'Model output'!H89))),"negative","positive"))</f>
        <v>negative</v>
      </c>
      <c r="I90">
        <f>IF(OR('Model output'!I89="",'Model output'!I89="Not answered",'Model output'!I89="Not mentioned"),"",IF(ISNUMBER('Model output'!I89),'Model output'!I89,1))</f>
        <v>7</v>
      </c>
      <c r="J90">
        <f>IF(OR('Model output'!J89="",'Model output'!J89="Not answered",'Model output'!J89="Not mentioned"),"",IF(AND(ISNUMBER('Model output'!J89),'Model output'!J89&lt;=I90),'Model output'!J89,IF(AND(ISNUMBER('Model output'!J89), 'Model output'!J89&gt;=DATE(2024,1,1)), MIN(DAY('Model output'!J89), MONTH('Model output'!J89), YEAR('Model output'!J89)), IF(ISNUMBER(SEARCH("0/",'Model output'!J89)),0,IF(ISNUMBER(SEARCH("/",'Model output'!J89)), VALUE(LEFT('Model output'!J89, SEARCH("/",'Model output'!J89)-1)),1)))))</f>
        <v>6</v>
      </c>
      <c r="K90" t="str" cm="1">
        <f t="array" ref="K90">IF(COUNT(FIND({0,1,2,3,4,5,6,7,8,9},'Model output'!K89))&gt;0,'Model output'!K89,"")</f>
        <v>0.6cm</v>
      </c>
      <c r="L90" s="25" t="str">
        <f t="shared" si="14"/>
        <v>0.6cm</v>
      </c>
      <c r="M90" cm="1">
        <f t="array" ref="M90">IF(L90="","",IF(ISNUMBER(SEARCH("cm",L90)),MAX(VALUE(SUBSTITUTE(_xlfn.FILTERXML("&lt;t&gt;&lt;s&gt;"&amp;SUBSTITUTE(L90,",","&lt;/s&gt;&lt;s&gt;")&amp;"&lt;/s&gt;&lt;/t&gt;","//s"),"cm",""))),MAX(VALUE(SUBSTITUTE(_xlfn.FILTERXML("&lt;t&gt;&lt;s&gt;"&amp;SUBSTITUTE(L90,",","&lt;/s&gt;&lt;s&gt;")&amp;"&lt;/s&gt;&lt;/t&gt;","//s"),"mm","")))/10))</f>
        <v>0.6</v>
      </c>
      <c r="N90" t="str">
        <f>IF('Model output'!L89="","",'Model output'!L89)</f>
        <v>Papillary</v>
      </c>
      <c r="O90" t="str">
        <f>IF('Model output'!M89="","",'Model output'!M89)</f>
        <v>Microcarcinoma with focal tall cell and columnar cell features</v>
      </c>
      <c r="P90" t="str">
        <f>IF('Model output'!N89="","",'Model output'!N89)</f>
        <v>0.8 cm</v>
      </c>
      <c r="Q90" t="str">
        <f t="shared" si="13"/>
        <v>0.8cm</v>
      </c>
      <c r="R90" cm="1">
        <f t="array" ref="R90">IF(Q90="","",IF(ISNUMBER(SEARCH("cm",Q90)),MAX(VALUE(SUBSTITUTE(_xlfn.FILTERXML("&lt;t&gt;&lt;s&gt;"&amp;SUBSTITUTE(Q90,",","&lt;/s&gt;&lt;s&gt;")&amp;"&lt;/s&gt;&lt;/t&gt;","//s"),"cm",""))),MAX(VALUE(SUBSTITUTE(_xlfn.FILTERXML("&lt;t&gt;&lt;s&gt;"&amp;SUBSTITUTE(Q90,",","&lt;/s&gt;&lt;s&gt;")&amp;"&lt;/s&gt;&lt;/t&gt;","//s"),"mm","")))/10))</f>
        <v>0.8</v>
      </c>
      <c r="S90" t="str">
        <f>IF(OR('Model output'!P89="",ISNUMBER(SEARCH("Not identified", 'Model output'!P89)),ISNUMBER(SEARCH("Absent",'Model output'!P89)),AND(ISNUMBER(SEARCH("No",'Model output'!P89)),NOT(ISNUMBER(SEARCH("diagnostic",'Model output'!P89)))),ISNUMBER(SEARCH("Negative",'Model output'!P89))),"negative","positive")</f>
        <v>positive</v>
      </c>
      <c r="T90">
        <f>IF('Model output'!O89="","",'Model output'!O89)</f>
        <v>1</v>
      </c>
      <c r="U90" t="str">
        <f>IF('Model output'!Q89&lt;&gt;"",'Model output'!Q89,IF('Classification result'!S90="positive",IF(ISNUMBER(SEARCH("single",'Model output'!P89)),1,IF(OR(ISNUMBER(SEARCH("&lt;4",'Model output'!P89)),ISNUMBER(SEARCH("&lt; 4",'Model output'!P89)),ISNUMBER(SEARCH("less than 4",'Model output'!P89))),"&lt;4",IF(OR(ISNUMBER(SEARCH("&gt;4",'Model output'!P89)),ISNUMBER(SEARCH("&gt; 4",'Model output'!P89)),ISNUMBER(SEARCH("4 or more",'Model output'!P89))),"&gt;4",""))), ""))</f>
        <v/>
      </c>
      <c r="V90" t="str">
        <f>IF(S90="negative","",IF(OR(ISNUMBER(SEARCH("Focal",'Model output'!P89)),'Classification result'!U90&lt;4,ISNUMBER(SEARCH("Focal",'Classification result'!U90)),ISNUMBER(SEARCH("&lt;4",'Classification result'!U90)),ISNUMBER(SEARCH("&lt; 4",'Classification result'!U90))),"minimal", IF(OR(ISNUMBER(SEARCH("Extensive",'Model output'!P89)),ISNUMBER(SEARCH("Extensive",'Classification result'!U90)),ISNUMBER(SEARCH("&gt;4",'Classification result'!U90)),ISNUMBER(SEARCH("&gt; 4",'Classification result'!U90)),ISNUMBER(SEARCH("4 or more",'Classification result'!U90))),"extensive","")))</f>
        <v/>
      </c>
      <c r="W90" t="str">
        <f>IF(OR('Model output'!R89="",ISNUMBER(SEARCH("Not identified", 'Model output'!R89)),ISNUMBER(SEARCH("Absent",'Model output'!R89)),ISNUMBER(SEARCH("No",'Model output'!R89)),ISNUMBER(SEARCH("Negative",'Model output'!R89)),ISNUMBER(SEARCH("None seen",'Model output'!R89)),ISNUMBER(SEARCH("Free",'Model output'!R89)),ISNUMBER(SEARCH("Cannot be assessed",'Model output'!R89))),"negative","positive")</f>
        <v>negative</v>
      </c>
      <c r="X90" s="16" t="str">
        <f>IF('Model output'!S89="","",'Model output'!S89)</f>
        <v>Invades: perithyroidal fibroadipose tissue</v>
      </c>
      <c r="Y90" t="str">
        <f>IF(OR('Model output'!S89="",ISNUMBER(SEARCH("Absent",'Model output'!S89)),ISNUMBER(SEARCH("Not identified",'Model output'!S89)),AND(ISNUMBER(SEARCH("No",'Model output'!S89)),NOT(ISNUMBER(SEARCH("carcinoma",'Model output'!S89)))),ISNUMBER(SEARCH("negative",'Model output'!S89))),"negative",IF(Z90="positive","gETE", "positive"))</f>
        <v>positive</v>
      </c>
      <c r="Z90" t="str">
        <f>IF(OR('Model output'!S89="",ISNUMBER(SEARCH("Absent",'Model output'!S89)),ISNUMBER(SEARCH("Not identified",'Model output'!S89)),ISNUMBER(SEARCH("No",'Model output'!S89)),ISNUMBER(SEARCH("Minimal",'Model output'!S89)),ISNUMBER(SEARCH("negative",'Model output'!S89))),"negative",IF(OR(ISNUMBER(SEARCH("extensive",X90)),ISNUMBER(SEARCH("skeletal muscle",X90)),ISNUMBER(SEARCH("larynx",X90)),ISNUMBER(SEARCH("trachea",X90)),ISNUMBER(SEARCH("esophagus",X90)),ISNUMBER(SEARCH("recurrent laryngeal nerve",X90))),"positive","negative"))</f>
        <v>negative</v>
      </c>
      <c r="AA90" t="str">
        <f>IF('Model output'!T89="","",IF('Model output'!T89="Not mentioned", "No", "Yes"))</f>
        <v/>
      </c>
      <c r="AB90" t="str">
        <f>IF(AA90&lt;&gt;"Yes","",IF(OR('Model output'!U89="",ISNUMBER(SEARCH("Not identified",'Model output'!U89))),"",'Model output'!U89))</f>
        <v/>
      </c>
      <c r="AC90" s="1" t="str">
        <f>IF(OR('Model output'!V89="", 'Model output'!V89="No", AND(ISERROR(SEARCH("Positive",'Model output'!V89)), ISNUMBER(SEARCH("Negative",'Model output'!V89))), AND(ISNUMBER(SEARCH("Uninvolved",'Model output'!V89)),NOT(ISNUMBER(SEARCH("margins involved",'Model output'!V89)))), ISNUMBER(SEARCH("None",'Model output'!V89)), ISNUMBER(SEARCH("Free",'Model output'!V89)), ISNUMBER(SEARCH("1 mm",'Model output'!V89)), ISNUMBER(SEARCH("0.1 CM",'Model output'!V89)), ISNUMBER(SEARCH("less than 0.2 mm",'Model output'!V89)), ISNUMBER(SEARCH("less than 0.5 mm",'Model output'!V89)), ISNUMBER(SEARCH("less than 1.0 mm",'Model output'!V89)), ISNUMBER(SEARCH("noted very close",'Model output'!V89)), ISNUMBER(SEARCH("abut",'Model output'!V89)), ISNUMBER(SEARCH("not mentioned",'Model output'!V89)), ISNUMBER(SEARCH("Cannot be assessed",'Model output'!V89)), ISNUMBER(SEARCH("Not specified",'Model output'!V89)), ISNUMBER(SEARCH("Lymphocyte invasion - present",'Model output'!V89))), "negative", "positive")</f>
        <v>negative</v>
      </c>
      <c r="AE90" s="35" t="str" cm="1">
        <f t="array" aca="1" ref="AE90" ca="1">IF(OR(AC90="positive",Z90="positive",AND(OR(ISNUMBER(SEARCH("Follicular carcinoma",N90)),ISNUMBER(SEARCH("Follicular thyroid carcinoma",N90))),V90="extensive"),AND(AND(ISNUMBER(J90),J90&gt;0),AND(ISNUMBER(M90),M90&gt;3)),OR(H90="positive",AH90=1)),"high",IF(OR(ISNUMBER(SEARCH("lateral",G90,1)),ISNUMBER(SEARCH("positive",Y90,1)),ISNUMBER(SEARCH("tall",O90,1)),ISNUMBER(SEARCH("hobnail",O90,1)),ISNUMBER(SEARCH("cribriform",O90,1)),ISNUMBER(SEARCH("diffuse",O90,1)),ISNUMBER(SEARCH("columnar",O90,1)),ISNUMBER(SEARCH("solid",O90,1)),ISNUMBER(SEARCH("tall",N90,1)),ISNUMBER(SEARCH("hobnail",N90,1)),ISNUMBER(SEARCH("cribriform",N90,1)),ISNUMBER(SEARCH("diffuse",N90,1)),ISNUMBER(SEARCH("columnar",N90,1)),ISNUMBER(SEARCH("solid",N90,1)),AND(ISNUMBER(SEARCH("papillary",N90,1)),S90="positive"),AND(AND(ISNUMBER(J90),J90&gt;=5),M90=""),AND(AND(ISNUMBER(J90),J90&gt;=5),AND(ISNUMBER(M90),M90&gt;=1)),AND(ISNUMBER(SERACH("papillary",N90)),OR(Y90="positive",Z90="positive"), ISNUMBER(SEARCH("BRAF",AB90)))),"intermediate","low"))</f>
        <v>intermediate</v>
      </c>
      <c r="AF90" s="36" t="str">
        <f t="shared" si="15"/>
        <v>1a</v>
      </c>
      <c r="AG90" s="36" t="str">
        <f t="shared" si="16"/>
        <v>1a</v>
      </c>
      <c r="AH90" s="36" t="str">
        <f t="shared" si="23"/>
        <v>0</v>
      </c>
      <c r="AI90" s="42" t="str">
        <f t="shared" si="24"/>
        <v>I</v>
      </c>
      <c r="AJ90" s="39" t="s">
        <v>809</v>
      </c>
      <c r="AK90" s="41" t="s">
        <v>651</v>
      </c>
      <c r="AL90" s="41" t="s">
        <v>651</v>
      </c>
      <c r="AM90" s="41" t="s">
        <v>1123</v>
      </c>
      <c r="AN90" s="41" t="s">
        <v>68</v>
      </c>
      <c r="AO90" s="22">
        <f t="shared" ca="1" si="17"/>
        <v>1</v>
      </c>
      <c r="AP90" s="1">
        <f t="shared" si="18"/>
        <v>1</v>
      </c>
      <c r="AQ90" s="1">
        <f t="shared" si="19"/>
        <v>1</v>
      </c>
      <c r="AR90" s="1">
        <f t="shared" si="20"/>
        <v>1</v>
      </c>
      <c r="AS90" s="14">
        <f t="shared" si="21"/>
        <v>1</v>
      </c>
    </row>
    <row r="91" spans="1:45">
      <c r="A91" t="str">
        <f>'Model output'!A90</f>
        <v>TCGA-DJ-A3UR</v>
      </c>
      <c r="B91" s="33">
        <v>51</v>
      </c>
      <c r="C91" s="1" t="str">
        <f>IF(OR(ISNUMBER(SEARCH("0",'Model output'!D90)), ISNUMBER(SEARCH("1",'Model output'!D90)), ISNUMBER(SEARCH("1a",'Model output'!D90)), ISNUMBER(SEARCH("1b",'Model output'!D90)), ISNUMBER(SEARCH("2",'Model output'!D90)), ISNUMBER(SEARCH("3",'Model output'!D90)), ISNUMBER(SEARCH("4a",'Model output'!D90)), ISNUMBER(SEARCH("4b",'Model output'!D90))), IF(ISNUMBER(SEARCH("pT",'Model output'!D90)),IF(OR(ISNUMBER(SEARCH("a",'Model output'!D90)),ISNUMBER(SEARCH("b",'Model output'!D90))),MID(SUBSTITUTE('Model output'!D90," ",""),SEARCH("pT",'Model output'!D90)+2,2),MID(SUBSTITUTE('Model output'!D90," ",""),SEARCH("pT",'Model output'!D90)+2,1)),IF(ISNUMBER(SEARCH("T",'Model output'!D90)),IF(OR(ISNUMBER(SEARCH("a",'Model output'!D90)),ISNUMBER(SEARCH("b",'Model output'!D90))),MID(SUBSTITUTE('Model output'!D90," ",""),SEARCH("T",'Model output'!D90)+1,2),MID(SUBSTITUTE('Model output'!D90," ",""),SEARCH("T",'Model output'!D90)+1,1)),SUBSTITUTE('Model output'!D90," ",""))),"")</f>
        <v/>
      </c>
      <c r="D91" s="1" t="str">
        <f>IF(ISNUMBER(SEARCH("lymph node",'Model output'!E90)),"1", IF(AND('Model output'!E90&lt;&gt;"",ISNUMBER('Model output'!E90),'Model output'!E90&gt;0),"1",IF(OR(ISNUMBER(SEARCH("0",'Model output'!E90)), ISNUMBER(SEARCH("1",'Model output'!E90)), ISNUMBER(SEARCH("1a",'Model output'!E90)), ISNUMBER(SEARCH("1b",'Model output'!E90)), ISNUMBER(SEARCH("X",'Model output'!E90))), IF(ISNUMBER(SEARCH("pN",'Model output'!E90)),IF(OR(ISNUMBER(SEARCH("a",'Model output'!E90)),ISNUMBER(SEARCH("b",'Model output'!E90))),MID(SUBSTITUTE('Model output'!E90," ",""),SEARCH("pN",'Model output'!E90)+2,2),MID(SUBSTITUTE('Model output'!E90," ",""),SEARCH("pN",'Model output'!E90)+2,1)),IF(ISNUMBER(SEARCH("N",'Model output'!E90)),IF(OR(ISNUMBER(SEARCH("a",'Model output'!E90)),ISNUMBER(SEARCH("b",'Model output'!E90))),MID(SUBSTITUTE('Model output'!E90," ",""),SEARCH("N",'Model output'!E90)+1,2),MID(SUBSTITUTE('Model output'!E90," ",""),SEARCH("N",'Model output'!E90)+1,1)),SUBSTITUTE('Model output'!E90," ",""))),"")))</f>
        <v>1</v>
      </c>
      <c r="E91" s="1" t="str">
        <f>IF(OR(ISNUMBER(SEARCH("Not applicable",'Model output'!F90)), ISNUMBER(SEARCH("N/A",'Model output'!F90))),"0",IF(OR(ISNUMBER(SEARCH("0",'Model output'!F90)), ISNUMBER(SEARCH("1",'Model output'!F90)), ISNUMBER(SEARCH("X",'Model output'!F90))), IF(ISNUMBER(SEARCH("pM",'Model output'!F90)),MID(SUBSTITUTE('Model output'!F90," ",""),SEARCH("pM",'Model output'!F90)+2,1),IF(ISNUMBER(SEARCH("M",'Model output'!F90)),MID(SUBSTITUTE('Model output'!F90," ",""),SEARCH("M",'Model output'!F90)+1,1),SUBSTITUTE('Model output'!F90," ",""))),""))</f>
        <v>0</v>
      </c>
      <c r="F91" t="str">
        <f t="shared" si="22"/>
        <v>positive</v>
      </c>
      <c r="G91" t="str">
        <f>IF(OR('Model output'!G90="",AND(ISNUMBER('Model output'!J90),'Model output'!J90&lt;1)),"",IF(OR(ISNUMBER(SEARCH("lateral",'Model output'!G90)),ISNUMBER(SEARCH("cervical",'Model output'!G90)),ISNUMBER(SEARCH("jugular",'Model output'!G90)),ISNUMBER(SEARCH("left neck",'Model output'!G90)),ISNUMBER(SEARCH("left anterior neck",'Model output'!G90)),ISNUMBER(SEARCH("left posterior neck",'Model output'!G90)),ISNUMBER(SEARCH("right neck",'Model output'!G90)),ISNUMBER(SEARCH("right anterior neck",'Model output'!G90)),ISNUMBER(SEARCH("right posterior neck",'Model output'!G90)),AND(ISNUMBER(SEARCH("level",'Model output'!G90)),OR(,ISNUMBER(SEARCH("II",'Model output'!G90)),ISNUMBER(SEARCH("two",'Model output'!G90)),AND(ISNUMBER(SEARCH("2",'Model output'!G90)),NOT(ISNUMBER(SEARCH("1 of 2",'Model output'!G90)))),ISNUMBER(SEARCH("III",'Model output'!G90)),ISNUMBER(SEARCH("three",'Model output'!G90)),ISNUMBER(SEARCH("3",'Model output'!G90)),ISNUMBER(SEARCH("IV",'Model output'!G90)),ISNUMBER(SEARCH("four",'Model output'!G90)),ISNUMBER(SEARCH("4",'Model output'!G90)),ISNUMBER(SEARCH("V ",'Model output'!G90)),ISNUMBER(SEARCH("five",'Model output'!G90)),ISNUMBER(SEARCH("5",'Model output'!G90))))), "lateral", "central"))</f>
        <v>central</v>
      </c>
      <c r="H91" t="str">
        <f>IF('Model output'!H90="","negative",IF(OR(ISNUMBER(SEARCH("lymph node",'Model output'!H90)),ISNUMBER(SEARCH("gland",'Model output'!H90)),ISNUMBER(SEARCH("lobe",'Model output'!H90)),ISNUMBER(SEARCH("isthmus",'Model output'!H90)),ISNUMBER(SEARCH("mediastinum",'Model output'!H90)),ISNUMBER(SEARCH("Not mentioned",'Model output'!H90)), ISNUMBER(SEARCH("Not applicable",'Model output'!H90)), ISNUMBER(SEARCH("paratracheal",'Model output'!H90)),ISNUMBER(SEARCH("fibroadipose tissue",'Model output'!H90)),ISNUMBER(SEARCH("thyroid node",'Model output'!H90)),ISNUMBER(SEARCH("skeletal muscle",'Model output'!H90)),ISNUMBER(SEARCH("Extranodal extension",'Model output'!H90)),ISNUMBER(SEARCH("right",'Model output'!H90)),ISNUMBER(SEARCH("left",'Model output'!H90)),ISNUMBER(SEARCH("Not specified",'Model output'!H90))),"negative","positive"))</f>
        <v>negative</v>
      </c>
      <c r="I91">
        <f>IF(OR('Model output'!I90="",'Model output'!I90="Not answered",'Model output'!I90="Not mentioned"),"",IF(ISNUMBER('Model output'!I90),'Model output'!I90,1))</f>
        <v>3</v>
      </c>
      <c r="J91">
        <f>IF(OR('Model output'!J90="",'Model output'!J90="Not answered",'Model output'!J90="Not mentioned"),"",IF(AND(ISNUMBER('Model output'!J90),'Model output'!J90&lt;=I91),'Model output'!J90,IF(AND(ISNUMBER('Model output'!J90), 'Model output'!J90&gt;=DATE(2024,1,1)), MIN(DAY('Model output'!J90), MONTH('Model output'!J90), YEAR('Model output'!J90)), IF(ISNUMBER(SEARCH("0/",'Model output'!J90)),0,IF(ISNUMBER(SEARCH("/",'Model output'!J90)), VALUE(LEFT('Model output'!J90, SEARCH("/",'Model output'!J90)-1)),1)))))</f>
        <v>2</v>
      </c>
      <c r="K91" t="str" cm="1">
        <f t="array" ref="K91">IF(COUNT(FIND({0,1,2,3,4,5,6,7,8,9},'Model output'!K90))&gt;0,'Model output'!K90,"")</f>
        <v>0.5 cm</v>
      </c>
      <c r="L91" s="25" t="str">
        <f t="shared" si="14"/>
        <v>0.5cm</v>
      </c>
      <c r="M91" cm="1">
        <f t="array" ref="M91">IF(L91="","",IF(ISNUMBER(SEARCH("cm",L91)),MAX(VALUE(SUBSTITUTE(_xlfn.FILTERXML("&lt;t&gt;&lt;s&gt;"&amp;SUBSTITUTE(L91,",","&lt;/s&gt;&lt;s&gt;")&amp;"&lt;/s&gt;&lt;/t&gt;","//s"),"cm",""))),MAX(VALUE(SUBSTITUTE(_xlfn.FILTERXML("&lt;t&gt;&lt;s&gt;"&amp;SUBSTITUTE(L91,",","&lt;/s&gt;&lt;s&gt;")&amp;"&lt;/s&gt;&lt;/t&gt;","//s"),"mm","")))/10))</f>
        <v>0.5</v>
      </c>
      <c r="N91" t="str">
        <f>IF('Model output'!L90="","",'Model output'!L90)</f>
        <v>Papillary</v>
      </c>
      <c r="O91" t="str">
        <f>IF('Model output'!M90="","",'Model output'!M90)</f>
        <v>Tall cell</v>
      </c>
      <c r="P91" t="str">
        <f>IF('Model output'!N90="","",'Model output'!N90)</f>
        <v>1 cm</v>
      </c>
      <c r="Q91" t="str">
        <f t="shared" si="13"/>
        <v>1cm</v>
      </c>
      <c r="R91" cm="1">
        <f t="array" ref="R91">IF(Q91="","",IF(ISNUMBER(SEARCH("cm",Q91)),MAX(VALUE(SUBSTITUTE(_xlfn.FILTERXML("&lt;t&gt;&lt;s&gt;"&amp;SUBSTITUTE(Q91,",","&lt;/s&gt;&lt;s&gt;")&amp;"&lt;/s&gt;&lt;/t&gt;","//s"),"cm",""))),MAX(VALUE(SUBSTITUTE(_xlfn.FILTERXML("&lt;t&gt;&lt;s&gt;"&amp;SUBSTITUTE(Q91,",","&lt;/s&gt;&lt;s&gt;")&amp;"&lt;/s&gt;&lt;/t&gt;","//s"),"mm","")))/10))</f>
        <v>1</v>
      </c>
      <c r="S91" t="str">
        <f>IF(OR('Model output'!P90="",ISNUMBER(SEARCH("Not identified", 'Model output'!P90)),ISNUMBER(SEARCH("Absent",'Model output'!P90)),AND(ISNUMBER(SEARCH("No",'Model output'!P90)),NOT(ISNUMBER(SEARCH("diagnostic",'Model output'!P90)))),ISNUMBER(SEARCH("Negative",'Model output'!P90))),"negative","positive")</f>
        <v>negative</v>
      </c>
      <c r="T91">
        <f>IF('Model output'!O90="","",'Model output'!O90)</f>
        <v>4</v>
      </c>
      <c r="U91" t="str">
        <f>IF('Model output'!Q90&lt;&gt;"",'Model output'!Q90,IF('Classification result'!S91="positive",IF(ISNUMBER(SEARCH("single",'Model output'!P90)),1,IF(OR(ISNUMBER(SEARCH("&lt;4",'Model output'!P90)),ISNUMBER(SEARCH("&lt; 4",'Model output'!P90)),ISNUMBER(SEARCH("less than 4",'Model output'!P90))),"&lt;4",IF(OR(ISNUMBER(SEARCH("&gt;4",'Model output'!P90)),ISNUMBER(SEARCH("&gt; 4",'Model output'!P90)),ISNUMBER(SEARCH("4 or more",'Model output'!P90))),"&gt;4",""))), ""))</f>
        <v/>
      </c>
      <c r="V91" t="str">
        <f>IF(S91="negative","",IF(OR(ISNUMBER(SEARCH("Focal",'Model output'!P90)),'Classification result'!U91&lt;4,ISNUMBER(SEARCH("Focal",'Classification result'!U91)),ISNUMBER(SEARCH("&lt;4",'Classification result'!U91)),ISNUMBER(SEARCH("&lt; 4",'Classification result'!U91))),"minimal", IF(OR(ISNUMBER(SEARCH("Extensive",'Model output'!P90)),ISNUMBER(SEARCH("Extensive",'Classification result'!U91)),ISNUMBER(SEARCH("&gt;4",'Classification result'!U91)),ISNUMBER(SEARCH("&gt; 4",'Classification result'!U91)),ISNUMBER(SEARCH("4 or more",'Classification result'!U91))),"extensive","")))</f>
        <v/>
      </c>
      <c r="W91" t="str">
        <f>IF(OR('Model output'!R90="",ISNUMBER(SEARCH("Not identified", 'Model output'!R90)),ISNUMBER(SEARCH("Absent",'Model output'!R90)),ISNUMBER(SEARCH("No",'Model output'!R90)),ISNUMBER(SEARCH("Negative",'Model output'!R90)),ISNUMBER(SEARCH("None seen",'Model output'!R90)),ISNUMBER(SEARCH("Free",'Model output'!R90)),ISNUMBER(SEARCH("Cannot be assessed",'Model output'!R90))),"negative","positive")</f>
        <v>negative</v>
      </c>
      <c r="X91" s="16" t="str">
        <f>IF('Model output'!S90="","",'Model output'!S90)</f>
        <v>One of the microcarcinoma invades extra-thyroid fibroadipose tissue.</v>
      </c>
      <c r="Y91" t="str">
        <f>IF(OR('Model output'!S90="",ISNUMBER(SEARCH("Absent",'Model output'!S90)),ISNUMBER(SEARCH("Not identified",'Model output'!S90)),AND(ISNUMBER(SEARCH("No",'Model output'!S90)),NOT(ISNUMBER(SEARCH("carcinoma",'Model output'!S90)))),ISNUMBER(SEARCH("negative",'Model output'!S90))),"negative",IF(Z91="positive","gETE", "positive"))</f>
        <v>positive</v>
      </c>
      <c r="Z91" t="str">
        <f>IF(OR('Model output'!S90="",ISNUMBER(SEARCH("Absent",'Model output'!S90)),ISNUMBER(SEARCH("Not identified",'Model output'!S90)),ISNUMBER(SEARCH("No",'Model output'!S90)),ISNUMBER(SEARCH("Minimal",'Model output'!S90)),ISNUMBER(SEARCH("negative",'Model output'!S90))),"negative",IF(OR(ISNUMBER(SEARCH("extensive",X91)),ISNUMBER(SEARCH("skeletal muscle",X91)),ISNUMBER(SEARCH("larynx",X91)),ISNUMBER(SEARCH("trachea",X91)),ISNUMBER(SEARCH("esophagus",X91)),ISNUMBER(SEARCH("recurrent laryngeal nerve",X91))),"positive","negative"))</f>
        <v>negative</v>
      </c>
      <c r="AA91" t="str">
        <f>IF('Model output'!T90="","",IF('Model output'!T90="Not mentioned", "No", "Yes"))</f>
        <v/>
      </c>
      <c r="AB91" t="str">
        <f>IF(AA91&lt;&gt;"Yes","",IF(OR('Model output'!U90="",ISNUMBER(SEARCH("Not identified",'Model output'!U90))),"",'Model output'!U90))</f>
        <v/>
      </c>
      <c r="AC91" s="1" t="str">
        <f>IF(OR('Model output'!V90="", 'Model output'!V90="No", AND(ISERROR(SEARCH("Positive",'Model output'!V90)), ISNUMBER(SEARCH("Negative",'Model output'!V90))), AND(ISNUMBER(SEARCH("Uninvolved",'Model output'!V90)),NOT(ISNUMBER(SEARCH("margins involved",'Model output'!V90)))), ISNUMBER(SEARCH("None",'Model output'!V90)), ISNUMBER(SEARCH("Free",'Model output'!V90)), ISNUMBER(SEARCH("1 mm",'Model output'!V90)), ISNUMBER(SEARCH("0.1 CM",'Model output'!V90)), ISNUMBER(SEARCH("less than 0.2 mm",'Model output'!V90)), ISNUMBER(SEARCH("less than 0.5 mm",'Model output'!V90)), ISNUMBER(SEARCH("less than 1.0 mm",'Model output'!V90)), ISNUMBER(SEARCH("noted very close",'Model output'!V90)), ISNUMBER(SEARCH("abut",'Model output'!V90)), ISNUMBER(SEARCH("not mentioned",'Model output'!V90)), ISNUMBER(SEARCH("Cannot be assessed",'Model output'!V90)), ISNUMBER(SEARCH("Not specified",'Model output'!V90)), ISNUMBER(SEARCH("Lymphocyte invasion - present",'Model output'!V90))), "negative", "positive")</f>
        <v>negative</v>
      </c>
      <c r="AE91" s="35" t="str" cm="1">
        <f t="array" aca="1" ref="AE91" ca="1">IF(OR(AC91="positive",Z91="positive",AND(OR(ISNUMBER(SEARCH("Follicular carcinoma",N91)),ISNUMBER(SEARCH("Follicular thyroid carcinoma",N91))),V91="extensive"),AND(AND(ISNUMBER(J91),J91&gt;0),AND(ISNUMBER(M91),M91&gt;3)),OR(H91="positive",AH91=1)),"high",IF(OR(ISNUMBER(SEARCH("lateral",G91,1)),ISNUMBER(SEARCH("positive",Y91,1)),ISNUMBER(SEARCH("tall",O91,1)),ISNUMBER(SEARCH("hobnail",O91,1)),ISNUMBER(SEARCH("cribriform",O91,1)),ISNUMBER(SEARCH("diffuse",O91,1)),ISNUMBER(SEARCH("columnar",O91,1)),ISNUMBER(SEARCH("solid",O91,1)),ISNUMBER(SEARCH("tall",N91,1)),ISNUMBER(SEARCH("hobnail",N91,1)),ISNUMBER(SEARCH("cribriform",N91,1)),ISNUMBER(SEARCH("diffuse",N91,1)),ISNUMBER(SEARCH("columnar",N91,1)),ISNUMBER(SEARCH("solid",N91,1)),AND(ISNUMBER(SEARCH("papillary",N91,1)),S91="positive"),AND(AND(ISNUMBER(J91),J91&gt;=5),M91=""),AND(AND(ISNUMBER(J91),J91&gt;=5),AND(ISNUMBER(M91),M91&gt;=1)),AND(ISNUMBER(SERACH("papillary",N91)),OR(Y91="positive",Z91="positive"), ISNUMBER(SEARCH("BRAF",AB91)))),"intermediate","low"))</f>
        <v>intermediate</v>
      </c>
      <c r="AF91" s="36" t="str">
        <f t="shared" si="15"/>
        <v>1a</v>
      </c>
      <c r="AG91" s="36" t="str">
        <f t="shared" si="16"/>
        <v>1a</v>
      </c>
      <c r="AH91" s="36" t="str">
        <f t="shared" si="23"/>
        <v>0</v>
      </c>
      <c r="AI91" s="42" t="str">
        <f t="shared" si="24"/>
        <v>I</v>
      </c>
      <c r="AJ91" s="39" t="s">
        <v>809</v>
      </c>
      <c r="AK91" s="41" t="s">
        <v>651</v>
      </c>
      <c r="AL91" s="41" t="s">
        <v>651</v>
      </c>
      <c r="AM91" s="41" t="s">
        <v>1123</v>
      </c>
      <c r="AN91" s="41" t="s">
        <v>68</v>
      </c>
      <c r="AO91" s="22">
        <f t="shared" ca="1" si="17"/>
        <v>1</v>
      </c>
      <c r="AP91" s="1">
        <f t="shared" si="18"/>
        <v>1</v>
      </c>
      <c r="AQ91" s="1">
        <f t="shared" si="19"/>
        <v>1</v>
      </c>
      <c r="AR91" s="1">
        <f t="shared" si="20"/>
        <v>1</v>
      </c>
      <c r="AS91" s="14">
        <f t="shared" si="21"/>
        <v>1</v>
      </c>
    </row>
    <row r="92" spans="1:45">
      <c r="A92" t="str">
        <f>'Model output'!A91</f>
        <v>TCGA-DJ-A3US</v>
      </c>
      <c r="B92" s="33">
        <v>37</v>
      </c>
      <c r="C92" s="1" t="str">
        <f>IF(OR(ISNUMBER(SEARCH("0",'Model output'!D91)), ISNUMBER(SEARCH("1",'Model output'!D91)), ISNUMBER(SEARCH("1a",'Model output'!D91)), ISNUMBER(SEARCH("1b",'Model output'!D91)), ISNUMBER(SEARCH("2",'Model output'!D91)), ISNUMBER(SEARCH("3",'Model output'!D91)), ISNUMBER(SEARCH("4a",'Model output'!D91)), ISNUMBER(SEARCH("4b",'Model output'!D91))), IF(ISNUMBER(SEARCH("pT",'Model output'!D91)),IF(OR(ISNUMBER(SEARCH("a",'Model output'!D91)),ISNUMBER(SEARCH("b",'Model output'!D91))),MID(SUBSTITUTE('Model output'!D91," ",""),SEARCH("pT",'Model output'!D91)+2,2),MID(SUBSTITUTE('Model output'!D91," ",""),SEARCH("pT",'Model output'!D91)+2,1)),IF(ISNUMBER(SEARCH("T",'Model output'!D91)),IF(OR(ISNUMBER(SEARCH("a",'Model output'!D91)),ISNUMBER(SEARCH("b",'Model output'!D91))),MID(SUBSTITUTE('Model output'!D91," ",""),SEARCH("T",'Model output'!D91)+1,2),MID(SUBSTITUTE('Model output'!D91," ",""),SEARCH("T",'Model output'!D91)+1,1)),SUBSTITUTE('Model output'!D91," ",""))),"")</f>
        <v>1</v>
      </c>
      <c r="D92" s="1" t="str">
        <f>IF(ISNUMBER(SEARCH("lymph node",'Model output'!E91)),"1", IF(AND('Model output'!E91&lt;&gt;"",ISNUMBER('Model output'!E91),'Model output'!E91&gt;0),"1",IF(OR(ISNUMBER(SEARCH("0",'Model output'!E91)), ISNUMBER(SEARCH("1",'Model output'!E91)), ISNUMBER(SEARCH("1a",'Model output'!E91)), ISNUMBER(SEARCH("1b",'Model output'!E91)), ISNUMBER(SEARCH("X",'Model output'!E91))), IF(ISNUMBER(SEARCH("pN",'Model output'!E91)),IF(OR(ISNUMBER(SEARCH("a",'Model output'!E91)),ISNUMBER(SEARCH("b",'Model output'!E91))),MID(SUBSTITUTE('Model output'!E91," ",""),SEARCH("pN",'Model output'!E91)+2,2),MID(SUBSTITUTE('Model output'!E91," ",""),SEARCH("pN",'Model output'!E91)+2,1)),IF(ISNUMBER(SEARCH("N",'Model output'!E91)),IF(OR(ISNUMBER(SEARCH("a",'Model output'!E91)),ISNUMBER(SEARCH("b",'Model output'!E91))),MID(SUBSTITUTE('Model output'!E91," ",""),SEARCH("N",'Model output'!E91)+1,2),MID(SUBSTITUTE('Model output'!E91," ",""),SEARCH("N",'Model output'!E91)+1,1)),SUBSTITUTE('Model output'!E91," ",""))),"")))</f>
        <v>X</v>
      </c>
      <c r="E92" s="1" t="str">
        <f>IF(OR(ISNUMBER(SEARCH("Not applicable",'Model output'!F91)), ISNUMBER(SEARCH("N/A",'Model output'!F91))),"0",IF(OR(ISNUMBER(SEARCH("0",'Model output'!F91)), ISNUMBER(SEARCH("1",'Model output'!F91)), ISNUMBER(SEARCH("X",'Model output'!F91))), IF(ISNUMBER(SEARCH("pM",'Model output'!F91)),MID(SUBSTITUTE('Model output'!F91," ",""),SEARCH("pM",'Model output'!F91)+2,1),IF(ISNUMBER(SEARCH("M",'Model output'!F91)),MID(SUBSTITUTE('Model output'!F91," ",""),SEARCH("M",'Model output'!F91)+1,1),SUBSTITUTE('Model output'!F91," ",""))),""))</f>
        <v>0</v>
      </c>
      <c r="F92" t="str">
        <f t="shared" si="22"/>
        <v>positive</v>
      </c>
      <c r="G92" t="str">
        <f>IF(OR('Model output'!G91="",AND(ISNUMBER('Model output'!J91),'Model output'!J91&lt;1)),"",IF(OR(ISNUMBER(SEARCH("lateral",'Model output'!G91)),ISNUMBER(SEARCH("cervical",'Model output'!G91)),ISNUMBER(SEARCH("jugular",'Model output'!G91)),ISNUMBER(SEARCH("left neck",'Model output'!G91)),ISNUMBER(SEARCH("left anterior neck",'Model output'!G91)),ISNUMBER(SEARCH("left posterior neck",'Model output'!G91)),ISNUMBER(SEARCH("right neck",'Model output'!G91)),ISNUMBER(SEARCH("right anterior neck",'Model output'!G91)),ISNUMBER(SEARCH("right posterior neck",'Model output'!G91)),AND(ISNUMBER(SEARCH("level",'Model output'!G91)),OR(,ISNUMBER(SEARCH("II",'Model output'!G91)),ISNUMBER(SEARCH("two",'Model output'!G91)),AND(ISNUMBER(SEARCH("2",'Model output'!G91)),NOT(ISNUMBER(SEARCH("1 of 2",'Model output'!G91)))),ISNUMBER(SEARCH("III",'Model output'!G91)),ISNUMBER(SEARCH("three",'Model output'!G91)),ISNUMBER(SEARCH("3",'Model output'!G91)),ISNUMBER(SEARCH("IV",'Model output'!G91)),ISNUMBER(SEARCH("four",'Model output'!G91)),ISNUMBER(SEARCH("4",'Model output'!G91)),ISNUMBER(SEARCH("V ",'Model output'!G91)),ISNUMBER(SEARCH("five",'Model output'!G91)),ISNUMBER(SEARCH("5",'Model output'!G91))))), "lateral", "central"))</f>
        <v/>
      </c>
      <c r="H92" t="str">
        <f>IF('Model output'!H91="","negative",IF(OR(ISNUMBER(SEARCH("lymph node",'Model output'!H91)),ISNUMBER(SEARCH("gland",'Model output'!H91)),ISNUMBER(SEARCH("lobe",'Model output'!H91)),ISNUMBER(SEARCH("isthmus",'Model output'!H91)),ISNUMBER(SEARCH("mediastinum",'Model output'!H91)),ISNUMBER(SEARCH("Not mentioned",'Model output'!H91)), ISNUMBER(SEARCH("Not applicable",'Model output'!H91)), ISNUMBER(SEARCH("paratracheal",'Model output'!H91)),ISNUMBER(SEARCH("fibroadipose tissue",'Model output'!H91)),ISNUMBER(SEARCH("thyroid node",'Model output'!H91)),ISNUMBER(SEARCH("skeletal muscle",'Model output'!H91)),ISNUMBER(SEARCH("Extranodal extension",'Model output'!H91)),ISNUMBER(SEARCH("right",'Model output'!H91)),ISNUMBER(SEARCH("left",'Model output'!H91)),ISNUMBER(SEARCH("Not specified",'Model output'!H91))),"negative","positive"))</f>
        <v>negative</v>
      </c>
      <c r="I92">
        <f>IF(OR('Model output'!I91="",'Model output'!I91="Not answered",'Model output'!I91="Not mentioned"),"",IF(ISNUMBER('Model output'!I91),'Model output'!I91,1))</f>
        <v>1</v>
      </c>
      <c r="J92">
        <f>IF(OR('Model output'!J91="",'Model output'!J91="Not answered",'Model output'!J91="Not mentioned"),"",IF(AND(ISNUMBER('Model output'!J91),'Model output'!J91&lt;=I92),'Model output'!J91,IF(AND(ISNUMBER('Model output'!J91), 'Model output'!J91&gt;=DATE(2024,1,1)), MIN(DAY('Model output'!J91), MONTH('Model output'!J91), YEAR('Model output'!J91)), IF(ISNUMBER(SEARCH("0/",'Model output'!J91)),0,IF(ISNUMBER(SEARCH("/",'Model output'!J91)), VALUE(LEFT('Model output'!J91, SEARCH("/",'Model output'!J91)-1)),1)))))</f>
        <v>1</v>
      </c>
      <c r="K92" t="str" cm="1">
        <f t="array" ref="K92">IF(COUNT(FIND({0,1,2,3,4,5,6,7,8,9},'Model output'!K91))&gt;0,'Model output'!K91,"")</f>
        <v/>
      </c>
      <c r="L92" s="25" t="str">
        <f t="shared" si="14"/>
        <v/>
      </c>
      <c r="M92" t="str" cm="1">
        <f t="array" ref="M92">IF(L92="","",IF(ISNUMBER(SEARCH("cm",L92)),MAX(VALUE(SUBSTITUTE(_xlfn.FILTERXML("&lt;t&gt;&lt;s&gt;"&amp;SUBSTITUTE(L92,",","&lt;/s&gt;&lt;s&gt;")&amp;"&lt;/s&gt;&lt;/t&gt;","//s"),"cm",""))),MAX(VALUE(SUBSTITUTE(_xlfn.FILTERXML("&lt;t&gt;&lt;s&gt;"&amp;SUBSTITUTE(L92,",","&lt;/s&gt;&lt;s&gt;")&amp;"&lt;/s&gt;&lt;/t&gt;","//s"),"mm","")))/10))</f>
        <v/>
      </c>
      <c r="N92" t="str">
        <f>IF('Model output'!L91="","",'Model output'!L91)</f>
        <v>Papillary carcinoma</v>
      </c>
      <c r="O92" t="str">
        <f>IF('Model output'!M91="","",'Model output'!M91)</f>
        <v>classical type</v>
      </c>
      <c r="P92" t="str">
        <f>IF('Model output'!N91="","",'Model output'!N91)</f>
        <v>1.5 cm</v>
      </c>
      <c r="Q92" t="str">
        <f t="shared" si="13"/>
        <v>1.5cm</v>
      </c>
      <c r="R92" cm="1">
        <f t="array" ref="R92">IF(Q92="","",IF(ISNUMBER(SEARCH("cm",Q92)),MAX(VALUE(SUBSTITUTE(_xlfn.FILTERXML("&lt;t&gt;&lt;s&gt;"&amp;SUBSTITUTE(Q92,",","&lt;/s&gt;&lt;s&gt;")&amp;"&lt;/s&gt;&lt;/t&gt;","//s"),"cm",""))),MAX(VALUE(SUBSTITUTE(_xlfn.FILTERXML("&lt;t&gt;&lt;s&gt;"&amp;SUBSTITUTE(Q92,",","&lt;/s&gt;&lt;s&gt;")&amp;"&lt;/s&gt;&lt;/t&gt;","//s"),"mm","")))/10))</f>
        <v>1.5</v>
      </c>
      <c r="S92" t="str">
        <f>IF(OR('Model output'!P91="",ISNUMBER(SEARCH("Not identified", 'Model output'!P91)),ISNUMBER(SEARCH("Absent",'Model output'!P91)),AND(ISNUMBER(SEARCH("No",'Model output'!P91)),NOT(ISNUMBER(SEARCH("diagnostic",'Model output'!P91)))),ISNUMBER(SEARCH("Negative",'Model output'!P91))),"negative","positive")</f>
        <v>negative</v>
      </c>
      <c r="T92">
        <f>IF('Model output'!O91="","",'Model output'!O91)</f>
        <v>1</v>
      </c>
      <c r="U92" t="str">
        <f>IF('Model output'!Q91&lt;&gt;"",'Model output'!Q91,IF('Classification result'!S92="positive",IF(ISNUMBER(SEARCH("single",'Model output'!P91)),1,IF(OR(ISNUMBER(SEARCH("&lt;4",'Model output'!P91)),ISNUMBER(SEARCH("&lt; 4",'Model output'!P91)),ISNUMBER(SEARCH("less than 4",'Model output'!P91))),"&lt;4",IF(OR(ISNUMBER(SEARCH("&gt;4",'Model output'!P91)),ISNUMBER(SEARCH("&gt; 4",'Model output'!P91)),ISNUMBER(SEARCH("4 or more",'Model output'!P91))),"&gt;4",""))), ""))</f>
        <v/>
      </c>
      <c r="V92" t="str">
        <f>IF(S92="negative","",IF(OR(ISNUMBER(SEARCH("Focal",'Model output'!P91)),'Classification result'!U92&lt;4,ISNUMBER(SEARCH("Focal",'Classification result'!U92)),ISNUMBER(SEARCH("&lt;4",'Classification result'!U92)),ISNUMBER(SEARCH("&lt; 4",'Classification result'!U92))),"minimal", IF(OR(ISNUMBER(SEARCH("Extensive",'Model output'!P91)),ISNUMBER(SEARCH("Extensive",'Classification result'!U92)),ISNUMBER(SEARCH("&gt;4",'Classification result'!U92)),ISNUMBER(SEARCH("&gt; 4",'Classification result'!U92)),ISNUMBER(SEARCH("4 or more",'Classification result'!U92))),"extensive","")))</f>
        <v/>
      </c>
      <c r="W92" t="str">
        <f>IF(OR('Model output'!R91="",ISNUMBER(SEARCH("Not identified", 'Model output'!R91)),ISNUMBER(SEARCH("Absent",'Model output'!R91)),ISNUMBER(SEARCH("No",'Model output'!R91)),ISNUMBER(SEARCH("Negative",'Model output'!R91)),ISNUMBER(SEARCH("None seen",'Model output'!R91)),ISNUMBER(SEARCH("Free",'Model output'!R91)),ISNUMBER(SEARCH("Cannot be assessed",'Model output'!R91))),"negative","positive")</f>
        <v>positive</v>
      </c>
      <c r="X92" s="16" t="str">
        <f>IF('Model output'!S91="","",'Model output'!S91)</f>
        <v>Not identified</v>
      </c>
      <c r="Y92" t="str">
        <f>IF(OR('Model output'!S91="",ISNUMBER(SEARCH("Absent",'Model output'!S91)),ISNUMBER(SEARCH("Not identified",'Model output'!S91)),AND(ISNUMBER(SEARCH("No",'Model output'!S91)),NOT(ISNUMBER(SEARCH("carcinoma",'Model output'!S91)))),ISNUMBER(SEARCH("negative",'Model output'!S91))),"negative",IF(Z92="positive","gETE", "positive"))</f>
        <v>negative</v>
      </c>
      <c r="Z92" t="str">
        <f>IF(OR('Model output'!S91="",ISNUMBER(SEARCH("Absent",'Model output'!S91)),ISNUMBER(SEARCH("Not identified",'Model output'!S91)),ISNUMBER(SEARCH("No",'Model output'!S91)),ISNUMBER(SEARCH("Minimal",'Model output'!S91)),ISNUMBER(SEARCH("negative",'Model output'!S91))),"negative",IF(OR(ISNUMBER(SEARCH("extensive",X92)),ISNUMBER(SEARCH("skeletal muscle",X92)),ISNUMBER(SEARCH("larynx",X92)),ISNUMBER(SEARCH("trachea",X92)),ISNUMBER(SEARCH("esophagus",X92)),ISNUMBER(SEARCH("recurrent laryngeal nerve",X92))),"positive","negative"))</f>
        <v>negative</v>
      </c>
      <c r="AA92" t="str">
        <f>IF('Model output'!T91="","",IF('Model output'!T91="Not mentioned", "No", "Yes"))</f>
        <v/>
      </c>
      <c r="AB92" t="str">
        <f>IF(AA92&lt;&gt;"Yes","",IF(OR('Model output'!U91="",ISNUMBER(SEARCH("Not identified",'Model output'!U91))),"",'Model output'!U91))</f>
        <v/>
      </c>
      <c r="AC92" s="1" t="str">
        <f>IF(OR('Model output'!V91="", 'Model output'!V91="No", AND(ISERROR(SEARCH("Positive",'Model output'!V91)), ISNUMBER(SEARCH("Negative",'Model output'!V91))), AND(ISNUMBER(SEARCH("Uninvolved",'Model output'!V91)),NOT(ISNUMBER(SEARCH("margins involved",'Model output'!V91)))), ISNUMBER(SEARCH("None",'Model output'!V91)), ISNUMBER(SEARCH("Free",'Model output'!V91)), ISNUMBER(SEARCH("1 mm",'Model output'!V91)), ISNUMBER(SEARCH("0.1 CM",'Model output'!V91)), ISNUMBER(SEARCH("less than 0.2 mm",'Model output'!V91)), ISNUMBER(SEARCH("less than 0.5 mm",'Model output'!V91)), ISNUMBER(SEARCH("less than 1.0 mm",'Model output'!V91)), ISNUMBER(SEARCH("noted very close",'Model output'!V91)), ISNUMBER(SEARCH("abut",'Model output'!V91)), ISNUMBER(SEARCH("not mentioned",'Model output'!V91)), ISNUMBER(SEARCH("Cannot be assessed",'Model output'!V91)), ISNUMBER(SEARCH("Not specified",'Model output'!V91)), ISNUMBER(SEARCH("Lymphocyte invasion - present",'Model output'!V91))), "negative", "positive")</f>
        <v>negative</v>
      </c>
      <c r="AE92" s="35" t="str" cm="1">
        <f t="array" aca="1" ref="AE92" ca="1">IF(OR(AC92="positive",Z92="positive",AND(OR(ISNUMBER(SEARCH("Follicular carcinoma",N92)),ISNUMBER(SEARCH("Follicular thyroid carcinoma",N92))),V92="extensive"),AND(AND(ISNUMBER(J92),J92&gt;0),AND(ISNUMBER(M92),M92&gt;3)),OR(H92="positive",AH92=1)),"high",IF(OR(ISNUMBER(SEARCH("lateral",G92,1)),ISNUMBER(SEARCH("positive",Y92,1)),ISNUMBER(SEARCH("tall",O92,1)),ISNUMBER(SEARCH("hobnail",O92,1)),ISNUMBER(SEARCH("cribriform",O92,1)),ISNUMBER(SEARCH("diffuse",O92,1)),ISNUMBER(SEARCH("columnar",O92,1)),ISNUMBER(SEARCH("solid",O92,1)),ISNUMBER(SEARCH("tall",N92,1)),ISNUMBER(SEARCH("hobnail",N92,1)),ISNUMBER(SEARCH("cribriform",N92,1)),ISNUMBER(SEARCH("diffuse",N92,1)),ISNUMBER(SEARCH("columnar",N92,1)),ISNUMBER(SEARCH("solid",N92,1)),AND(ISNUMBER(SEARCH("papillary",N92,1)),S92="positive"),AND(AND(ISNUMBER(J92),J92&gt;=5),M92=""),AND(AND(ISNUMBER(J92),J92&gt;=5),AND(ISNUMBER(M92),M92&gt;=1)),AND(ISNUMBER(SERACH("papillary",N92)),OR(Y92="positive",Z92="positive"), ISNUMBER(SEARCH("BRAF",AB92)))),"intermediate","low"))</f>
        <v>low</v>
      </c>
      <c r="AF92" s="36" t="str">
        <f t="shared" si="15"/>
        <v>1b</v>
      </c>
      <c r="AG92" s="36" t="str">
        <f t="shared" si="16"/>
        <v>1a</v>
      </c>
      <c r="AH92" s="36" t="str">
        <f t="shared" si="23"/>
        <v>0</v>
      </c>
      <c r="AI92" s="42" t="str">
        <f t="shared" si="24"/>
        <v>I</v>
      </c>
      <c r="AJ92" s="39" t="s">
        <v>807</v>
      </c>
      <c r="AK92" s="41" t="s">
        <v>1119</v>
      </c>
      <c r="AL92" s="41" t="s">
        <v>1123</v>
      </c>
      <c r="AM92" s="41" t="s">
        <v>1123</v>
      </c>
      <c r="AN92" s="41" t="s">
        <v>68</v>
      </c>
      <c r="AO92" s="22">
        <f t="shared" ca="1" si="17"/>
        <v>1</v>
      </c>
      <c r="AP92" s="1">
        <f t="shared" si="18"/>
        <v>1</v>
      </c>
      <c r="AQ92" s="1">
        <f t="shared" si="19"/>
        <v>0</v>
      </c>
      <c r="AR92" s="1">
        <f t="shared" si="20"/>
        <v>1</v>
      </c>
      <c r="AS92" s="14">
        <f t="shared" si="21"/>
        <v>1</v>
      </c>
    </row>
    <row r="93" spans="1:45">
      <c r="A93" t="str">
        <f>'Model output'!A92</f>
        <v>TCGA-DJ-A3UT</v>
      </c>
      <c r="B93" s="33">
        <v>43</v>
      </c>
      <c r="C93" s="1" t="str">
        <f>IF(OR(ISNUMBER(SEARCH("0",'Model output'!D92)), ISNUMBER(SEARCH("1",'Model output'!D92)), ISNUMBER(SEARCH("1a",'Model output'!D92)), ISNUMBER(SEARCH("1b",'Model output'!D92)), ISNUMBER(SEARCH("2",'Model output'!D92)), ISNUMBER(SEARCH("3",'Model output'!D92)), ISNUMBER(SEARCH("4a",'Model output'!D92)), ISNUMBER(SEARCH("4b",'Model output'!D92))), IF(ISNUMBER(SEARCH("pT",'Model output'!D92)),IF(OR(ISNUMBER(SEARCH("a",'Model output'!D92)),ISNUMBER(SEARCH("b",'Model output'!D92))),MID(SUBSTITUTE('Model output'!D92," ",""),SEARCH("pT",'Model output'!D92)+2,2),MID(SUBSTITUTE('Model output'!D92," ",""),SEARCH("pT",'Model output'!D92)+2,1)),IF(ISNUMBER(SEARCH("T",'Model output'!D92)),IF(OR(ISNUMBER(SEARCH("a",'Model output'!D92)),ISNUMBER(SEARCH("b",'Model output'!D92))),MID(SUBSTITUTE('Model output'!D92," ",""),SEARCH("T",'Model output'!D92)+1,2),MID(SUBSTITUTE('Model output'!D92," ",""),SEARCH("T",'Model output'!D92)+1,1)),SUBSTITUTE('Model output'!D92," ",""))),"")</f>
        <v>1</v>
      </c>
      <c r="D93" s="1" t="str">
        <f>IF(ISNUMBER(SEARCH("lymph node",'Model output'!E92)),"1", IF(AND('Model output'!E92&lt;&gt;"",ISNUMBER('Model output'!E92),'Model output'!E92&gt;0),"1",IF(OR(ISNUMBER(SEARCH("0",'Model output'!E92)), ISNUMBER(SEARCH("1",'Model output'!E92)), ISNUMBER(SEARCH("1a",'Model output'!E92)), ISNUMBER(SEARCH("1b",'Model output'!E92)), ISNUMBER(SEARCH("X",'Model output'!E92))), IF(ISNUMBER(SEARCH("pN",'Model output'!E92)),IF(OR(ISNUMBER(SEARCH("a",'Model output'!E92)),ISNUMBER(SEARCH("b",'Model output'!E92))),MID(SUBSTITUTE('Model output'!E92," ",""),SEARCH("pN",'Model output'!E92)+2,2),MID(SUBSTITUTE('Model output'!E92," ",""),SEARCH("pN",'Model output'!E92)+2,1)),IF(ISNUMBER(SEARCH("N",'Model output'!E92)),IF(OR(ISNUMBER(SEARCH("a",'Model output'!E92)),ISNUMBER(SEARCH("b",'Model output'!E92))),MID(SUBSTITUTE('Model output'!E92," ",""),SEARCH("N",'Model output'!E92)+1,2),MID(SUBSTITUTE('Model output'!E92," ",""),SEARCH("N",'Model output'!E92)+1,1)),SUBSTITUTE('Model output'!E92," ",""))),"")))</f>
        <v>X</v>
      </c>
      <c r="E93" s="1" t="str">
        <f>IF(OR(ISNUMBER(SEARCH("Not applicable",'Model output'!F92)), ISNUMBER(SEARCH("N/A",'Model output'!F92))),"0",IF(OR(ISNUMBER(SEARCH("0",'Model output'!F92)), ISNUMBER(SEARCH("1",'Model output'!F92)), ISNUMBER(SEARCH("X",'Model output'!F92))), IF(ISNUMBER(SEARCH("pM",'Model output'!F92)),MID(SUBSTITUTE('Model output'!F92," ",""),SEARCH("pM",'Model output'!F92)+2,1),IF(ISNUMBER(SEARCH("M",'Model output'!F92)),MID(SUBSTITUTE('Model output'!F92," ",""),SEARCH("M",'Model output'!F92)+1,1),SUBSTITUTE('Model output'!F92," ",""))),""))</f>
        <v>0</v>
      </c>
      <c r="F93" t="str">
        <f t="shared" si="22"/>
        <v>negative</v>
      </c>
      <c r="G93" t="str">
        <f>IF(OR('Model output'!G92="",AND(ISNUMBER('Model output'!J92),'Model output'!J92&lt;1)),"",IF(OR(ISNUMBER(SEARCH("lateral",'Model output'!G92)),ISNUMBER(SEARCH("cervical",'Model output'!G92)),ISNUMBER(SEARCH("jugular",'Model output'!G92)),ISNUMBER(SEARCH("left neck",'Model output'!G92)),ISNUMBER(SEARCH("left anterior neck",'Model output'!G92)),ISNUMBER(SEARCH("left posterior neck",'Model output'!G92)),ISNUMBER(SEARCH("right neck",'Model output'!G92)),ISNUMBER(SEARCH("right anterior neck",'Model output'!G92)),ISNUMBER(SEARCH("right posterior neck",'Model output'!G92)),AND(ISNUMBER(SEARCH("level",'Model output'!G92)),OR(,ISNUMBER(SEARCH("II",'Model output'!G92)),ISNUMBER(SEARCH("two",'Model output'!G92)),AND(ISNUMBER(SEARCH("2",'Model output'!G92)),NOT(ISNUMBER(SEARCH("1 of 2",'Model output'!G92)))),ISNUMBER(SEARCH("III",'Model output'!G92)),ISNUMBER(SEARCH("three",'Model output'!G92)),ISNUMBER(SEARCH("3",'Model output'!G92)),ISNUMBER(SEARCH("IV",'Model output'!G92)),ISNUMBER(SEARCH("four",'Model output'!G92)),ISNUMBER(SEARCH("4",'Model output'!G92)),ISNUMBER(SEARCH("V ",'Model output'!G92)),ISNUMBER(SEARCH("five",'Model output'!G92)),ISNUMBER(SEARCH("5",'Model output'!G92))))), "lateral", "central"))</f>
        <v/>
      </c>
      <c r="H93" t="str">
        <f>IF('Model output'!H92="","negative",IF(OR(ISNUMBER(SEARCH("lymph node",'Model output'!H92)),ISNUMBER(SEARCH("gland",'Model output'!H92)),ISNUMBER(SEARCH("lobe",'Model output'!H92)),ISNUMBER(SEARCH("isthmus",'Model output'!H92)),ISNUMBER(SEARCH("mediastinum",'Model output'!H92)),ISNUMBER(SEARCH("Not mentioned",'Model output'!H92)), ISNUMBER(SEARCH("Not applicable",'Model output'!H92)), ISNUMBER(SEARCH("paratracheal",'Model output'!H92)),ISNUMBER(SEARCH("fibroadipose tissue",'Model output'!H92)),ISNUMBER(SEARCH("thyroid node",'Model output'!H92)),ISNUMBER(SEARCH("skeletal muscle",'Model output'!H92)),ISNUMBER(SEARCH("Extranodal extension",'Model output'!H92)),ISNUMBER(SEARCH("right",'Model output'!H92)),ISNUMBER(SEARCH("left",'Model output'!H92)),ISNUMBER(SEARCH("Not specified",'Model output'!H92))),"negative","positive"))</f>
        <v>negative</v>
      </c>
      <c r="I93" t="str">
        <f>IF(OR('Model output'!I92="",'Model output'!I92="Not answered",'Model output'!I92="Not mentioned"),"",IF(ISNUMBER('Model output'!I92),'Model output'!I92,1))</f>
        <v/>
      </c>
      <c r="J93">
        <f>IF(OR('Model output'!J92="",'Model output'!J92="Not answered",'Model output'!J92="Not mentioned"),"",IF(AND(ISNUMBER('Model output'!J92),'Model output'!J92&lt;=I93),'Model output'!J92,IF(AND(ISNUMBER('Model output'!J92), 'Model output'!J92&gt;=DATE(2024,1,1)), MIN(DAY('Model output'!J92), MONTH('Model output'!J92), YEAR('Model output'!J92)), IF(ISNUMBER(SEARCH("0/",'Model output'!J92)),0,IF(ISNUMBER(SEARCH("/",'Model output'!J92)), VALUE(LEFT('Model output'!J92, SEARCH("/",'Model output'!J92)-1)),1)))))</f>
        <v>0</v>
      </c>
      <c r="K93" t="str" cm="1">
        <f t="array" ref="K93">IF(COUNT(FIND({0,1,2,3,4,5,6,7,8,9},'Model output'!K92))&gt;0,'Model output'!K92,"")</f>
        <v/>
      </c>
      <c r="L93" s="25" t="str">
        <f t="shared" si="14"/>
        <v/>
      </c>
      <c r="M93" t="str" cm="1">
        <f t="array" ref="M93">IF(L93="","",IF(ISNUMBER(SEARCH("cm",L93)),MAX(VALUE(SUBSTITUTE(_xlfn.FILTERXML("&lt;t&gt;&lt;s&gt;"&amp;SUBSTITUTE(L93,",","&lt;/s&gt;&lt;s&gt;")&amp;"&lt;/s&gt;&lt;/t&gt;","//s"),"cm",""))),MAX(VALUE(SUBSTITUTE(_xlfn.FILTERXML("&lt;t&gt;&lt;s&gt;"&amp;SUBSTITUTE(L93,",","&lt;/s&gt;&lt;s&gt;")&amp;"&lt;/s&gt;&lt;/t&gt;","//s"),"mm","")))/10))</f>
        <v/>
      </c>
      <c r="N93" t="str">
        <f>IF('Model output'!L92="","",'Model output'!L92)</f>
        <v>papillary</v>
      </c>
      <c r="O93" t="str">
        <f>IF('Model output'!M92="","",'Model output'!M92)</f>
        <v>microcarcinoma</v>
      </c>
      <c r="P93" t="str">
        <f>IF('Model output'!N92="","",'Model output'!N92)</f>
        <v>0.9 cm</v>
      </c>
      <c r="Q93" t="str">
        <f t="shared" si="13"/>
        <v>0.9cm</v>
      </c>
      <c r="R93" cm="1">
        <f t="array" ref="R93">IF(Q93="","",IF(ISNUMBER(SEARCH("cm",Q93)),MAX(VALUE(SUBSTITUTE(_xlfn.FILTERXML("&lt;t&gt;&lt;s&gt;"&amp;SUBSTITUTE(Q93,",","&lt;/s&gt;&lt;s&gt;")&amp;"&lt;/s&gt;&lt;/t&gt;","//s"),"cm",""))),MAX(VALUE(SUBSTITUTE(_xlfn.FILTERXML("&lt;t&gt;&lt;s&gt;"&amp;SUBSTITUTE(Q93,",","&lt;/s&gt;&lt;s&gt;")&amp;"&lt;/s&gt;&lt;/t&gt;","//s"),"mm","")))/10))</f>
        <v>0.9</v>
      </c>
      <c r="S93" t="str">
        <f>IF(OR('Model output'!P92="",ISNUMBER(SEARCH("Not identified", 'Model output'!P92)),ISNUMBER(SEARCH("Absent",'Model output'!P92)),AND(ISNUMBER(SEARCH("No",'Model output'!P92)),NOT(ISNUMBER(SEARCH("diagnostic",'Model output'!P92)))),ISNUMBER(SEARCH("Negative",'Model output'!P92))),"negative","positive")</f>
        <v>negative</v>
      </c>
      <c r="T93">
        <f>IF('Model output'!O92="","",'Model output'!O92)</f>
        <v>3</v>
      </c>
      <c r="U93" t="str">
        <f>IF('Model output'!Q92&lt;&gt;"",'Model output'!Q92,IF('Classification result'!S93="positive",IF(ISNUMBER(SEARCH("single",'Model output'!P92)),1,IF(OR(ISNUMBER(SEARCH("&lt;4",'Model output'!P92)),ISNUMBER(SEARCH("&lt; 4",'Model output'!P92)),ISNUMBER(SEARCH("less than 4",'Model output'!P92))),"&lt;4",IF(OR(ISNUMBER(SEARCH("&gt;4",'Model output'!P92)),ISNUMBER(SEARCH("&gt; 4",'Model output'!P92)),ISNUMBER(SEARCH("4 or more",'Model output'!P92))),"&gt;4",""))), ""))</f>
        <v/>
      </c>
      <c r="V93" t="str">
        <f>IF(S93="negative","",IF(OR(ISNUMBER(SEARCH("Focal",'Model output'!P92)),'Classification result'!U93&lt;4,ISNUMBER(SEARCH("Focal",'Classification result'!U93)),ISNUMBER(SEARCH("&lt;4",'Classification result'!U93)),ISNUMBER(SEARCH("&lt; 4",'Classification result'!U93))),"minimal", IF(OR(ISNUMBER(SEARCH("Extensive",'Model output'!P92)),ISNUMBER(SEARCH("Extensive",'Classification result'!U93)),ISNUMBER(SEARCH("&gt;4",'Classification result'!U93)),ISNUMBER(SEARCH("&gt; 4",'Classification result'!U93)),ISNUMBER(SEARCH("4 or more",'Classification result'!U93))),"extensive","")))</f>
        <v/>
      </c>
      <c r="W93" t="str">
        <f>IF(OR('Model output'!R92="",ISNUMBER(SEARCH("Not identified", 'Model output'!R92)),ISNUMBER(SEARCH("Absent",'Model output'!R92)),ISNUMBER(SEARCH("No",'Model output'!R92)),ISNUMBER(SEARCH("Negative",'Model output'!R92)),ISNUMBER(SEARCH("None seen",'Model output'!R92)),ISNUMBER(SEARCH("Free",'Model output'!R92)),ISNUMBER(SEARCH("Cannot be assessed",'Model output'!R92))),"negative","positive")</f>
        <v>negative</v>
      </c>
      <c r="X93" s="16" t="str">
        <f>IF('Model output'!S92="","",'Model output'!S92)</f>
        <v>Not Identified</v>
      </c>
      <c r="Y93" t="str">
        <f>IF(OR('Model output'!S92="",ISNUMBER(SEARCH("Absent",'Model output'!S92)),ISNUMBER(SEARCH("Not identified",'Model output'!S92)),AND(ISNUMBER(SEARCH("No",'Model output'!S92)),NOT(ISNUMBER(SEARCH("carcinoma",'Model output'!S92)))),ISNUMBER(SEARCH("negative",'Model output'!S92))),"negative",IF(Z93="positive","gETE", "positive"))</f>
        <v>negative</v>
      </c>
      <c r="Z93" t="str">
        <f>IF(OR('Model output'!S92="",ISNUMBER(SEARCH("Absent",'Model output'!S92)),ISNUMBER(SEARCH("Not identified",'Model output'!S92)),ISNUMBER(SEARCH("No",'Model output'!S92)),ISNUMBER(SEARCH("Minimal",'Model output'!S92)),ISNUMBER(SEARCH("negative",'Model output'!S92))),"negative",IF(OR(ISNUMBER(SEARCH("extensive",X93)),ISNUMBER(SEARCH("skeletal muscle",X93)),ISNUMBER(SEARCH("larynx",X93)),ISNUMBER(SEARCH("trachea",X93)),ISNUMBER(SEARCH("esophagus",X93)),ISNUMBER(SEARCH("recurrent laryngeal nerve",X93))),"positive","negative"))</f>
        <v>negative</v>
      </c>
      <c r="AA93" t="str">
        <f>IF('Model output'!T92="","",IF('Model output'!T92="Not mentioned", "No", "Yes"))</f>
        <v>No</v>
      </c>
      <c r="AB93" t="str">
        <f>IF(AA93&lt;&gt;"Yes","",IF(OR('Model output'!U92="",ISNUMBER(SEARCH("Not identified",'Model output'!U92))),"",'Model output'!U92))</f>
        <v/>
      </c>
      <c r="AC93" s="1" t="str">
        <f>IF(OR('Model output'!V92="", 'Model output'!V92="No", AND(ISERROR(SEARCH("Positive",'Model output'!V92)), ISNUMBER(SEARCH("Negative",'Model output'!V92))), AND(ISNUMBER(SEARCH("Uninvolved",'Model output'!V92)),NOT(ISNUMBER(SEARCH("margins involved",'Model output'!V92)))), ISNUMBER(SEARCH("None",'Model output'!V92)), ISNUMBER(SEARCH("Free",'Model output'!V92)), ISNUMBER(SEARCH("1 mm",'Model output'!V92)), ISNUMBER(SEARCH("0.1 CM",'Model output'!V92)), ISNUMBER(SEARCH("less than 0.2 mm",'Model output'!V92)), ISNUMBER(SEARCH("less than 0.5 mm",'Model output'!V92)), ISNUMBER(SEARCH("less than 1.0 mm",'Model output'!V92)), ISNUMBER(SEARCH("noted very close",'Model output'!V92)), ISNUMBER(SEARCH("abut",'Model output'!V92)), ISNUMBER(SEARCH("not mentioned",'Model output'!V92)), ISNUMBER(SEARCH("Cannot be assessed",'Model output'!V92)), ISNUMBER(SEARCH("Not specified",'Model output'!V92)), ISNUMBER(SEARCH("Lymphocyte invasion - present",'Model output'!V92))), "negative", "positive")</f>
        <v>negative</v>
      </c>
      <c r="AE93" s="35" t="str" cm="1">
        <f t="array" aca="1" ref="AE93" ca="1">IF(OR(AC93="positive",Z93="positive",AND(OR(ISNUMBER(SEARCH("Follicular carcinoma",N93)),ISNUMBER(SEARCH("Follicular thyroid carcinoma",N93))),V93="extensive"),AND(AND(ISNUMBER(J93),J93&gt;0),AND(ISNUMBER(M93),M93&gt;3)),OR(H93="positive",AH93=1)),"high",IF(OR(ISNUMBER(SEARCH("lateral",G93,1)),ISNUMBER(SEARCH("positive",Y93,1)),ISNUMBER(SEARCH("tall",O93,1)),ISNUMBER(SEARCH("hobnail",O93,1)),ISNUMBER(SEARCH("cribriform",O93,1)),ISNUMBER(SEARCH("diffuse",O93,1)),ISNUMBER(SEARCH("columnar",O93,1)),ISNUMBER(SEARCH("solid",O93,1)),ISNUMBER(SEARCH("tall",N93,1)),ISNUMBER(SEARCH("hobnail",N93,1)),ISNUMBER(SEARCH("cribriform",N93,1)),ISNUMBER(SEARCH("diffuse",N93,1)),ISNUMBER(SEARCH("columnar",N93,1)),ISNUMBER(SEARCH("solid",N93,1)),AND(ISNUMBER(SEARCH("papillary",N93,1)),S93="positive"),AND(AND(ISNUMBER(J93),J93&gt;=5),M93=""),AND(AND(ISNUMBER(J93),J93&gt;=5),AND(ISNUMBER(M93),M93&gt;=1)),AND(ISNUMBER(SERACH("papillary",N93)),OR(Y93="positive",Z93="positive"), ISNUMBER(SEARCH("BRAF",AB93)))),"intermediate","low"))</f>
        <v>low</v>
      </c>
      <c r="AF93" s="36" t="str">
        <f t="shared" si="15"/>
        <v>1a</v>
      </c>
      <c r="AG93" s="36" t="str">
        <f t="shared" si="16"/>
        <v>0</v>
      </c>
      <c r="AH93" s="36" t="str">
        <f t="shared" si="23"/>
        <v>0</v>
      </c>
      <c r="AI93" s="42" t="str">
        <f t="shared" si="24"/>
        <v>I</v>
      </c>
      <c r="AJ93" s="39" t="s">
        <v>807</v>
      </c>
      <c r="AK93" s="41" t="s">
        <v>651</v>
      </c>
      <c r="AL93" s="41" t="s">
        <v>1123</v>
      </c>
      <c r="AM93" s="41" t="s">
        <v>1123</v>
      </c>
      <c r="AN93" s="41" t="s">
        <v>68</v>
      </c>
      <c r="AO93" s="22">
        <f t="shared" ca="1" si="17"/>
        <v>1</v>
      </c>
      <c r="AP93" s="1">
        <f t="shared" si="18"/>
        <v>1</v>
      </c>
      <c r="AQ93" s="1">
        <f t="shared" si="19"/>
        <v>1</v>
      </c>
      <c r="AR93" s="1">
        <f t="shared" si="20"/>
        <v>1</v>
      </c>
      <c r="AS93" s="14">
        <f t="shared" si="21"/>
        <v>1</v>
      </c>
    </row>
    <row r="94" spans="1:45">
      <c r="A94" t="str">
        <f>'Model output'!A93</f>
        <v>TCGA-DJ-A3UU</v>
      </c>
      <c r="B94" s="33">
        <v>49</v>
      </c>
      <c r="C94" s="1" t="str">
        <f>IF(OR(ISNUMBER(SEARCH("0",'Model output'!D93)), ISNUMBER(SEARCH("1",'Model output'!D93)), ISNUMBER(SEARCH("1a",'Model output'!D93)), ISNUMBER(SEARCH("1b",'Model output'!D93)), ISNUMBER(SEARCH("2",'Model output'!D93)), ISNUMBER(SEARCH("3",'Model output'!D93)), ISNUMBER(SEARCH("4a",'Model output'!D93)), ISNUMBER(SEARCH("4b",'Model output'!D93))), IF(ISNUMBER(SEARCH("pT",'Model output'!D93)),IF(OR(ISNUMBER(SEARCH("a",'Model output'!D93)),ISNUMBER(SEARCH("b",'Model output'!D93))),MID(SUBSTITUTE('Model output'!D93," ",""),SEARCH("pT",'Model output'!D93)+2,2),MID(SUBSTITUTE('Model output'!D93," ",""),SEARCH("pT",'Model output'!D93)+2,1)),IF(ISNUMBER(SEARCH("T",'Model output'!D93)),IF(OR(ISNUMBER(SEARCH("a",'Model output'!D93)),ISNUMBER(SEARCH("b",'Model output'!D93))),MID(SUBSTITUTE('Model output'!D93," ",""),SEARCH("T",'Model output'!D93)+1,2),MID(SUBSTITUTE('Model output'!D93," ",""),SEARCH("T",'Model output'!D93)+1,1)),SUBSTITUTE('Model output'!D93," ",""))),"")</f>
        <v>1</v>
      </c>
      <c r="D94" s="1" t="str">
        <f>IF(ISNUMBER(SEARCH("lymph node",'Model output'!E93)),"1", IF(AND('Model output'!E93&lt;&gt;"",ISNUMBER('Model output'!E93),'Model output'!E93&gt;0),"1",IF(OR(ISNUMBER(SEARCH("0",'Model output'!E93)), ISNUMBER(SEARCH("1",'Model output'!E93)), ISNUMBER(SEARCH("1a",'Model output'!E93)), ISNUMBER(SEARCH("1b",'Model output'!E93)), ISNUMBER(SEARCH("X",'Model output'!E93))), IF(ISNUMBER(SEARCH("pN",'Model output'!E93)),IF(OR(ISNUMBER(SEARCH("a",'Model output'!E93)),ISNUMBER(SEARCH("b",'Model output'!E93))),MID(SUBSTITUTE('Model output'!E93," ",""),SEARCH("pN",'Model output'!E93)+2,2),MID(SUBSTITUTE('Model output'!E93," ",""),SEARCH("pN",'Model output'!E93)+2,1)),IF(ISNUMBER(SEARCH("N",'Model output'!E93)),IF(OR(ISNUMBER(SEARCH("a",'Model output'!E93)),ISNUMBER(SEARCH("b",'Model output'!E93))),MID(SUBSTITUTE('Model output'!E93," ",""),SEARCH("N",'Model output'!E93)+1,2),MID(SUBSTITUTE('Model output'!E93," ",""),SEARCH("N",'Model output'!E93)+1,1)),SUBSTITUTE('Model output'!E93," ",""))),"")))</f>
        <v>X</v>
      </c>
      <c r="E94" s="1" t="str">
        <f>IF(OR(ISNUMBER(SEARCH("Not applicable",'Model output'!F93)), ISNUMBER(SEARCH("N/A",'Model output'!F93))),"0",IF(OR(ISNUMBER(SEARCH("0",'Model output'!F93)), ISNUMBER(SEARCH("1",'Model output'!F93)), ISNUMBER(SEARCH("X",'Model output'!F93))), IF(ISNUMBER(SEARCH("pM",'Model output'!F93)),MID(SUBSTITUTE('Model output'!F93," ",""),SEARCH("pM",'Model output'!F93)+2,1),IF(ISNUMBER(SEARCH("M",'Model output'!F93)),MID(SUBSTITUTE('Model output'!F93," ",""),SEARCH("M",'Model output'!F93)+1,1),SUBSTITUTE('Model output'!F93," ",""))),""))</f>
        <v>0</v>
      </c>
      <c r="F94" t="str">
        <f t="shared" si="22"/>
        <v>negative</v>
      </c>
      <c r="G94" t="str">
        <f>IF(OR('Model output'!G93="",AND(ISNUMBER('Model output'!J93),'Model output'!J93&lt;1)),"",IF(OR(ISNUMBER(SEARCH("lateral",'Model output'!G93)),ISNUMBER(SEARCH("cervical",'Model output'!G93)),ISNUMBER(SEARCH("jugular",'Model output'!G93)),ISNUMBER(SEARCH("left neck",'Model output'!G93)),ISNUMBER(SEARCH("left anterior neck",'Model output'!G93)),ISNUMBER(SEARCH("left posterior neck",'Model output'!G93)),ISNUMBER(SEARCH("right neck",'Model output'!G93)),ISNUMBER(SEARCH("right anterior neck",'Model output'!G93)),ISNUMBER(SEARCH("right posterior neck",'Model output'!G93)),AND(ISNUMBER(SEARCH("level",'Model output'!G93)),OR(,ISNUMBER(SEARCH("II",'Model output'!G93)),ISNUMBER(SEARCH("two",'Model output'!G93)),AND(ISNUMBER(SEARCH("2",'Model output'!G93)),NOT(ISNUMBER(SEARCH("1 of 2",'Model output'!G93)))),ISNUMBER(SEARCH("III",'Model output'!G93)),ISNUMBER(SEARCH("three",'Model output'!G93)),ISNUMBER(SEARCH("3",'Model output'!G93)),ISNUMBER(SEARCH("IV",'Model output'!G93)),ISNUMBER(SEARCH("four",'Model output'!G93)),ISNUMBER(SEARCH("4",'Model output'!G93)),ISNUMBER(SEARCH("V ",'Model output'!G93)),ISNUMBER(SEARCH("five",'Model output'!G93)),ISNUMBER(SEARCH("5",'Model output'!G93))))), "lateral", "central"))</f>
        <v/>
      </c>
      <c r="H94" t="str">
        <f>IF('Model output'!H93="","negative",IF(OR(ISNUMBER(SEARCH("lymph node",'Model output'!H93)),ISNUMBER(SEARCH("gland",'Model output'!H93)),ISNUMBER(SEARCH("lobe",'Model output'!H93)),ISNUMBER(SEARCH("isthmus",'Model output'!H93)),ISNUMBER(SEARCH("mediastinum",'Model output'!H93)),ISNUMBER(SEARCH("Not mentioned",'Model output'!H93)), ISNUMBER(SEARCH("Not applicable",'Model output'!H93)), ISNUMBER(SEARCH("paratracheal",'Model output'!H93)),ISNUMBER(SEARCH("fibroadipose tissue",'Model output'!H93)),ISNUMBER(SEARCH("thyroid node",'Model output'!H93)),ISNUMBER(SEARCH("skeletal muscle",'Model output'!H93)),ISNUMBER(SEARCH("Extranodal extension",'Model output'!H93)),ISNUMBER(SEARCH("right",'Model output'!H93)),ISNUMBER(SEARCH("left",'Model output'!H93)),ISNUMBER(SEARCH("Not specified",'Model output'!H93))),"negative","positive"))</f>
        <v>negative</v>
      </c>
      <c r="I94">
        <f>IF(OR('Model output'!I93="",'Model output'!I93="Not answered",'Model output'!I93="Not mentioned"),"",IF(ISNUMBER('Model output'!I93),'Model output'!I93,1))</f>
        <v>2</v>
      </c>
      <c r="J94">
        <f>IF(OR('Model output'!J93="",'Model output'!J93="Not answered",'Model output'!J93="Not mentioned"),"",IF(AND(ISNUMBER('Model output'!J93),'Model output'!J93&lt;=I94),'Model output'!J93,IF(AND(ISNUMBER('Model output'!J93), 'Model output'!J93&gt;=DATE(2024,1,1)), MIN(DAY('Model output'!J93), MONTH('Model output'!J93), YEAR('Model output'!J93)), IF(ISNUMBER(SEARCH("0/",'Model output'!J93)),0,IF(ISNUMBER(SEARCH("/",'Model output'!J93)), VALUE(LEFT('Model output'!J93, SEARCH("/",'Model output'!J93)-1)),1)))))</f>
        <v>0</v>
      </c>
      <c r="K94" t="str" cm="1">
        <f t="array" ref="K94">IF(COUNT(FIND({0,1,2,3,4,5,6,7,8,9},'Model output'!K93))&gt;0,'Model output'!K93,"")</f>
        <v/>
      </c>
      <c r="L94" s="25" t="str">
        <f t="shared" si="14"/>
        <v/>
      </c>
      <c r="M94" t="str" cm="1">
        <f t="array" ref="M94">IF(L94="","",IF(ISNUMBER(SEARCH("cm",L94)),MAX(VALUE(SUBSTITUTE(_xlfn.FILTERXML("&lt;t&gt;&lt;s&gt;"&amp;SUBSTITUTE(L94,",","&lt;/s&gt;&lt;s&gt;")&amp;"&lt;/s&gt;&lt;/t&gt;","//s"),"cm",""))),MAX(VALUE(SUBSTITUTE(_xlfn.FILTERXML("&lt;t&gt;&lt;s&gt;"&amp;SUBSTITUTE(L94,",","&lt;/s&gt;&lt;s&gt;")&amp;"&lt;/s&gt;&lt;/t&gt;","//s"),"mm","")))/10))</f>
        <v/>
      </c>
      <c r="N94" t="str">
        <f>IF('Model output'!L93="","",'Model output'!L93)</f>
        <v>Papillary carcinoma</v>
      </c>
      <c r="O94" t="str">
        <f>IF('Model output'!M93="","",'Model output'!M93)</f>
        <v>classical type</v>
      </c>
      <c r="P94" t="str">
        <f>IF('Model output'!N93="","",'Model output'!N93)</f>
        <v>1.1 cm</v>
      </c>
      <c r="Q94" t="str">
        <f t="shared" si="13"/>
        <v>1.1cm</v>
      </c>
      <c r="R94" cm="1">
        <f t="array" ref="R94">IF(Q94="","",IF(ISNUMBER(SEARCH("cm",Q94)),MAX(VALUE(SUBSTITUTE(_xlfn.FILTERXML("&lt;t&gt;&lt;s&gt;"&amp;SUBSTITUTE(Q94,",","&lt;/s&gt;&lt;s&gt;")&amp;"&lt;/s&gt;&lt;/t&gt;","//s"),"cm",""))),MAX(VALUE(SUBSTITUTE(_xlfn.FILTERXML("&lt;t&gt;&lt;s&gt;"&amp;SUBSTITUTE(Q94,",","&lt;/s&gt;&lt;s&gt;")&amp;"&lt;/s&gt;&lt;/t&gt;","//s"),"mm","")))/10))</f>
        <v>1.1000000000000001</v>
      </c>
      <c r="S94" t="str">
        <f>IF(OR('Model output'!P93="",ISNUMBER(SEARCH("Not identified", 'Model output'!P93)),ISNUMBER(SEARCH("Absent",'Model output'!P93)),AND(ISNUMBER(SEARCH("No",'Model output'!P93)),NOT(ISNUMBER(SEARCH("diagnostic",'Model output'!P93)))),ISNUMBER(SEARCH("Negative",'Model output'!P93))),"negative","positive")</f>
        <v>negative</v>
      </c>
      <c r="T94">
        <f>IF('Model output'!O93="","",'Model output'!O93)</f>
        <v>1</v>
      </c>
      <c r="U94" t="str">
        <f>IF('Model output'!Q93&lt;&gt;"",'Model output'!Q93,IF('Classification result'!S94="positive",IF(ISNUMBER(SEARCH("single",'Model output'!P93)),1,IF(OR(ISNUMBER(SEARCH("&lt;4",'Model output'!P93)),ISNUMBER(SEARCH("&lt; 4",'Model output'!P93)),ISNUMBER(SEARCH("less than 4",'Model output'!P93))),"&lt;4",IF(OR(ISNUMBER(SEARCH("&gt;4",'Model output'!P93)),ISNUMBER(SEARCH("&gt; 4",'Model output'!P93)),ISNUMBER(SEARCH("4 or more",'Model output'!P93))),"&gt;4",""))), ""))</f>
        <v/>
      </c>
      <c r="V94" t="str">
        <f>IF(S94="negative","",IF(OR(ISNUMBER(SEARCH("Focal",'Model output'!P93)),'Classification result'!U94&lt;4,ISNUMBER(SEARCH("Focal",'Classification result'!U94)),ISNUMBER(SEARCH("&lt;4",'Classification result'!U94)),ISNUMBER(SEARCH("&lt; 4",'Classification result'!U94))),"minimal", IF(OR(ISNUMBER(SEARCH("Extensive",'Model output'!P93)),ISNUMBER(SEARCH("Extensive",'Classification result'!U94)),ISNUMBER(SEARCH("&gt;4",'Classification result'!U94)),ISNUMBER(SEARCH("&gt; 4",'Classification result'!U94)),ISNUMBER(SEARCH("4 or more",'Classification result'!U94))),"extensive","")))</f>
        <v/>
      </c>
      <c r="W94" t="str">
        <f>IF(OR('Model output'!R93="",ISNUMBER(SEARCH("Not identified", 'Model output'!R93)),ISNUMBER(SEARCH("Absent",'Model output'!R93)),ISNUMBER(SEARCH("No",'Model output'!R93)),ISNUMBER(SEARCH("Negative",'Model output'!R93)),ISNUMBER(SEARCH("None seen",'Model output'!R93)),ISNUMBER(SEARCH("Free",'Model output'!R93)),ISNUMBER(SEARCH("Cannot be assessed",'Model output'!R93))),"negative","positive")</f>
        <v>negative</v>
      </c>
      <c r="X94" s="16" t="str">
        <f>IF('Model output'!S93="","",'Model output'!S93)</f>
        <v>Invades the extrathyroidal fibroadipose tissue</v>
      </c>
      <c r="Y94" t="str">
        <f>IF(OR('Model output'!S93="",ISNUMBER(SEARCH("Absent",'Model output'!S93)),ISNUMBER(SEARCH("Not identified",'Model output'!S93)),AND(ISNUMBER(SEARCH("No",'Model output'!S93)),NOT(ISNUMBER(SEARCH("carcinoma",'Model output'!S93)))),ISNUMBER(SEARCH("negative",'Model output'!S93))),"negative",IF(Z94="positive","gETE", "positive"))</f>
        <v>positive</v>
      </c>
      <c r="Z94" t="str">
        <f>IF(OR('Model output'!S93="",ISNUMBER(SEARCH("Absent",'Model output'!S93)),ISNUMBER(SEARCH("Not identified",'Model output'!S93)),ISNUMBER(SEARCH("No",'Model output'!S93)),ISNUMBER(SEARCH("Minimal",'Model output'!S93)),ISNUMBER(SEARCH("negative",'Model output'!S93))),"negative",IF(OR(ISNUMBER(SEARCH("extensive",X94)),ISNUMBER(SEARCH("skeletal muscle",X94)),ISNUMBER(SEARCH("larynx",X94)),ISNUMBER(SEARCH("trachea",X94)),ISNUMBER(SEARCH("esophagus",X94)),ISNUMBER(SEARCH("recurrent laryngeal nerve",X94))),"positive","negative"))</f>
        <v>negative</v>
      </c>
      <c r="AA94" t="str">
        <f>IF('Model output'!T93="","",IF('Model output'!T93="Not mentioned", "No", "Yes"))</f>
        <v/>
      </c>
      <c r="AB94" t="str">
        <f>IF(AA94&lt;&gt;"Yes","",IF(OR('Model output'!U93="",ISNUMBER(SEARCH("Not identified",'Model output'!U93))),"",'Model output'!U93))</f>
        <v/>
      </c>
      <c r="AC94" s="1" t="str">
        <f>IF(OR('Model output'!V93="", 'Model output'!V93="No", AND(ISERROR(SEARCH("Positive",'Model output'!V93)), ISNUMBER(SEARCH("Negative",'Model output'!V93))), AND(ISNUMBER(SEARCH("Uninvolved",'Model output'!V93)),NOT(ISNUMBER(SEARCH("margins involved",'Model output'!V93)))), ISNUMBER(SEARCH("None",'Model output'!V93)), ISNUMBER(SEARCH("Free",'Model output'!V93)), ISNUMBER(SEARCH("1 mm",'Model output'!V93)), ISNUMBER(SEARCH("0.1 CM",'Model output'!V93)), ISNUMBER(SEARCH("less than 0.2 mm",'Model output'!V93)), ISNUMBER(SEARCH("less than 0.5 mm",'Model output'!V93)), ISNUMBER(SEARCH("less than 1.0 mm",'Model output'!V93)), ISNUMBER(SEARCH("noted very close",'Model output'!V93)), ISNUMBER(SEARCH("abut",'Model output'!V93)), ISNUMBER(SEARCH("not mentioned",'Model output'!V93)), ISNUMBER(SEARCH("Cannot be assessed",'Model output'!V93)), ISNUMBER(SEARCH("Not specified",'Model output'!V93)), ISNUMBER(SEARCH("Lymphocyte invasion - present",'Model output'!V93))), "negative", "positive")</f>
        <v>positive</v>
      </c>
      <c r="AE94" s="35" t="str" cm="1">
        <f t="array" ref="AE94">IF(OR(AC94="positive",Z94="positive",AND(OR(ISNUMBER(SEARCH("Follicular carcinoma",N94)),ISNUMBER(SEARCH("Follicular thyroid carcinoma",N94))),V94="extensive"),AND(AND(ISNUMBER(J94),J94&gt;0),AND(ISNUMBER(M94),M94&gt;3)),OR(H94="positive",AH94=1)),"high",IF(OR(ISNUMBER(SEARCH("lateral",G94,1)),ISNUMBER(SEARCH("positive",Y94,1)),ISNUMBER(SEARCH("tall",O94,1)),ISNUMBER(SEARCH("hobnail",O94,1)),ISNUMBER(SEARCH("cribriform",O94,1)),ISNUMBER(SEARCH("diffuse",O94,1)),ISNUMBER(SEARCH("columnar",O94,1)),ISNUMBER(SEARCH("solid",O94,1)),ISNUMBER(SEARCH("tall",N94,1)),ISNUMBER(SEARCH("hobnail",N94,1)),ISNUMBER(SEARCH("cribriform",N94,1)),ISNUMBER(SEARCH("diffuse",N94,1)),ISNUMBER(SEARCH("columnar",N94,1)),ISNUMBER(SEARCH("solid",N94,1)),AND(ISNUMBER(SEARCH("papillary",N94,1)),S94="positive"),AND(AND(ISNUMBER(J94),J94&gt;=5),M94=""),AND(AND(ISNUMBER(J94),J94&gt;=5),AND(ISNUMBER(M94),M94&gt;=1)),AND(ISNUMBER(SERACH("papillary",N94)),OR(Y94="positive",Z94="positive"), ISNUMBER(SEARCH("BRAF",AB94)))),"intermediate","low"))</f>
        <v>high</v>
      </c>
      <c r="AF94" s="36" t="str">
        <f t="shared" si="15"/>
        <v>1b</v>
      </c>
      <c r="AG94" s="36" t="str">
        <f t="shared" si="16"/>
        <v>0</v>
      </c>
      <c r="AH94" s="36" t="str">
        <f t="shared" si="23"/>
        <v>0</v>
      </c>
      <c r="AI94" s="42" t="str">
        <f t="shared" si="24"/>
        <v>I</v>
      </c>
      <c r="AJ94" s="39" t="s">
        <v>805</v>
      </c>
      <c r="AK94" s="41" t="s">
        <v>1119</v>
      </c>
      <c r="AL94" s="41" t="s">
        <v>1120</v>
      </c>
      <c r="AM94" s="41" t="s">
        <v>1123</v>
      </c>
      <c r="AN94" s="41" t="s">
        <v>68</v>
      </c>
      <c r="AO94" s="22">
        <f t="shared" si="17"/>
        <v>1</v>
      </c>
      <c r="AP94" s="1">
        <f t="shared" si="18"/>
        <v>1</v>
      </c>
      <c r="AQ94" s="1">
        <f t="shared" si="19"/>
        <v>1</v>
      </c>
      <c r="AR94" s="1">
        <f t="shared" si="20"/>
        <v>1</v>
      </c>
      <c r="AS94" s="14">
        <f t="shared" si="21"/>
        <v>1</v>
      </c>
    </row>
    <row r="95" spans="1:45">
      <c r="A95" t="str">
        <f>'Model output'!A94</f>
        <v>TCGA-DJ-A3UV</v>
      </c>
      <c r="B95" s="33">
        <v>18</v>
      </c>
      <c r="C95" s="1" t="str">
        <f>IF(OR(ISNUMBER(SEARCH("0",'Model output'!D94)), ISNUMBER(SEARCH("1",'Model output'!D94)), ISNUMBER(SEARCH("1a",'Model output'!D94)), ISNUMBER(SEARCH("1b",'Model output'!D94)), ISNUMBER(SEARCH("2",'Model output'!D94)), ISNUMBER(SEARCH("3",'Model output'!D94)), ISNUMBER(SEARCH("4a",'Model output'!D94)), ISNUMBER(SEARCH("4b",'Model output'!D94))), IF(ISNUMBER(SEARCH("pT",'Model output'!D94)),IF(OR(ISNUMBER(SEARCH("a",'Model output'!D94)),ISNUMBER(SEARCH("b",'Model output'!D94))),MID(SUBSTITUTE('Model output'!D94," ",""),SEARCH("pT",'Model output'!D94)+2,2),MID(SUBSTITUTE('Model output'!D94," ",""),SEARCH("pT",'Model output'!D94)+2,1)),IF(ISNUMBER(SEARCH("T",'Model output'!D94)),IF(OR(ISNUMBER(SEARCH("a",'Model output'!D94)),ISNUMBER(SEARCH("b",'Model output'!D94))),MID(SUBSTITUTE('Model output'!D94," ",""),SEARCH("T",'Model output'!D94)+1,2),MID(SUBSTITUTE('Model output'!D94," ",""),SEARCH("T",'Model output'!D94)+1,1)),SUBSTITUTE('Model output'!D94," ",""))),"")</f>
        <v>1</v>
      </c>
      <c r="D95" s="1" t="str">
        <f>IF(ISNUMBER(SEARCH("lymph node",'Model output'!E94)),"1", IF(AND('Model output'!E94&lt;&gt;"",ISNUMBER('Model output'!E94),'Model output'!E94&gt;0),"1",IF(OR(ISNUMBER(SEARCH("0",'Model output'!E94)), ISNUMBER(SEARCH("1",'Model output'!E94)), ISNUMBER(SEARCH("1a",'Model output'!E94)), ISNUMBER(SEARCH("1b",'Model output'!E94)), ISNUMBER(SEARCH("X",'Model output'!E94))), IF(ISNUMBER(SEARCH("pN",'Model output'!E94)),IF(OR(ISNUMBER(SEARCH("a",'Model output'!E94)),ISNUMBER(SEARCH("b",'Model output'!E94))),MID(SUBSTITUTE('Model output'!E94," ",""),SEARCH("pN",'Model output'!E94)+2,2),MID(SUBSTITUTE('Model output'!E94," ",""),SEARCH("pN",'Model output'!E94)+2,1)),IF(ISNUMBER(SEARCH("N",'Model output'!E94)),IF(OR(ISNUMBER(SEARCH("a",'Model output'!E94)),ISNUMBER(SEARCH("b",'Model output'!E94))),MID(SUBSTITUTE('Model output'!E94," ",""),SEARCH("N",'Model output'!E94)+1,2),MID(SUBSTITUTE('Model output'!E94," ",""),SEARCH("N",'Model output'!E94)+1,1)),SUBSTITUTE('Model output'!E94," ",""))),"")))</f>
        <v>0</v>
      </c>
      <c r="E95" s="1" t="str">
        <f>IF(OR(ISNUMBER(SEARCH("Not applicable",'Model output'!F94)), ISNUMBER(SEARCH("N/A",'Model output'!F94))),"0",IF(OR(ISNUMBER(SEARCH("0",'Model output'!F94)), ISNUMBER(SEARCH("1",'Model output'!F94)), ISNUMBER(SEARCH("X",'Model output'!F94))), IF(ISNUMBER(SEARCH("pM",'Model output'!F94)),MID(SUBSTITUTE('Model output'!F94," ",""),SEARCH("pM",'Model output'!F94)+2,1),IF(ISNUMBER(SEARCH("M",'Model output'!F94)),MID(SUBSTITUTE('Model output'!F94," ",""),SEARCH("M",'Model output'!F94)+1,1),SUBSTITUTE('Model output'!F94," ",""))),""))</f>
        <v>0</v>
      </c>
      <c r="F95" t="str">
        <f t="shared" si="22"/>
        <v>positive</v>
      </c>
      <c r="G95" t="str">
        <f>IF(OR('Model output'!G94="",AND(ISNUMBER('Model output'!J94),'Model output'!J94&lt;1)),"",IF(OR(ISNUMBER(SEARCH("lateral",'Model output'!G94)),ISNUMBER(SEARCH("cervical",'Model output'!G94)),ISNUMBER(SEARCH("jugular",'Model output'!G94)),ISNUMBER(SEARCH("left neck",'Model output'!G94)),ISNUMBER(SEARCH("left anterior neck",'Model output'!G94)),ISNUMBER(SEARCH("left posterior neck",'Model output'!G94)),ISNUMBER(SEARCH("right neck",'Model output'!G94)),ISNUMBER(SEARCH("right anterior neck",'Model output'!G94)),ISNUMBER(SEARCH("right posterior neck",'Model output'!G94)),AND(ISNUMBER(SEARCH("level",'Model output'!G94)),OR(,ISNUMBER(SEARCH("II",'Model output'!G94)),ISNUMBER(SEARCH("two",'Model output'!G94)),AND(ISNUMBER(SEARCH("2",'Model output'!G94)),NOT(ISNUMBER(SEARCH("1 of 2",'Model output'!G94)))),ISNUMBER(SEARCH("III",'Model output'!G94)),ISNUMBER(SEARCH("three",'Model output'!G94)),ISNUMBER(SEARCH("3",'Model output'!G94)),ISNUMBER(SEARCH("IV",'Model output'!G94)),ISNUMBER(SEARCH("four",'Model output'!G94)),ISNUMBER(SEARCH("4",'Model output'!G94)),ISNUMBER(SEARCH("V ",'Model output'!G94)),ISNUMBER(SEARCH("five",'Model output'!G94)),ISNUMBER(SEARCH("5",'Model output'!G94))))), "lateral", "central"))</f>
        <v/>
      </c>
      <c r="H95" t="str">
        <f>IF('Model output'!H94="","negative",IF(OR(ISNUMBER(SEARCH("lymph node",'Model output'!H94)),ISNUMBER(SEARCH("gland",'Model output'!H94)),ISNUMBER(SEARCH("lobe",'Model output'!H94)),ISNUMBER(SEARCH("isthmus",'Model output'!H94)),ISNUMBER(SEARCH("mediastinum",'Model output'!H94)),ISNUMBER(SEARCH("Not mentioned",'Model output'!H94)), ISNUMBER(SEARCH("Not applicable",'Model output'!H94)), ISNUMBER(SEARCH("paratracheal",'Model output'!H94)),ISNUMBER(SEARCH("fibroadipose tissue",'Model output'!H94)),ISNUMBER(SEARCH("thyroid node",'Model output'!H94)),ISNUMBER(SEARCH("skeletal muscle",'Model output'!H94)),ISNUMBER(SEARCH("Extranodal extension",'Model output'!H94)),ISNUMBER(SEARCH("right",'Model output'!H94)),ISNUMBER(SEARCH("left",'Model output'!H94)),ISNUMBER(SEARCH("Not specified",'Model output'!H94))),"negative","positive"))</f>
        <v>negative</v>
      </c>
      <c r="I95">
        <f>IF(OR('Model output'!I94="",'Model output'!I94="Not answered",'Model output'!I94="Not mentioned"),"",IF(ISNUMBER('Model output'!I94),'Model output'!I94,1))</f>
        <v>1</v>
      </c>
      <c r="J95">
        <f>IF(OR('Model output'!J94="",'Model output'!J94="Not answered",'Model output'!J94="Not mentioned"),"",IF(AND(ISNUMBER('Model output'!J94),'Model output'!J94&lt;=I95),'Model output'!J94,IF(AND(ISNUMBER('Model output'!J94), 'Model output'!J94&gt;=DATE(2024,1,1)), MIN(DAY('Model output'!J94), MONTH('Model output'!J94), YEAR('Model output'!J94)), IF(ISNUMBER(SEARCH("0/",'Model output'!J94)),0,IF(ISNUMBER(SEARCH("/",'Model output'!J94)), VALUE(LEFT('Model output'!J94, SEARCH("/",'Model output'!J94)-1)),1)))))</f>
        <v>1</v>
      </c>
      <c r="K95" t="str" cm="1">
        <f t="array" ref="K95">IF(COUNT(FIND({0,1,2,3,4,5,6,7,8,9},'Model output'!K94))&gt;0,'Model output'!K94,"")</f>
        <v/>
      </c>
      <c r="L95" s="25" t="str">
        <f t="shared" si="14"/>
        <v/>
      </c>
      <c r="M95" t="str" cm="1">
        <f t="array" ref="M95">IF(L95="","",IF(ISNUMBER(SEARCH("cm",L95)),MAX(VALUE(SUBSTITUTE(_xlfn.FILTERXML("&lt;t&gt;&lt;s&gt;"&amp;SUBSTITUTE(L95,",","&lt;/s&gt;&lt;s&gt;")&amp;"&lt;/s&gt;&lt;/t&gt;","//s"),"cm",""))),MAX(VALUE(SUBSTITUTE(_xlfn.FILTERXML("&lt;t&gt;&lt;s&gt;"&amp;SUBSTITUTE(L95,",","&lt;/s&gt;&lt;s&gt;")&amp;"&lt;/s&gt;&lt;/t&gt;","//s"),"mm","")))/10))</f>
        <v/>
      </c>
      <c r="N95" t="str">
        <f>IF('Model output'!L94="","",'Model output'!L94)</f>
        <v>Papillary carcinoma</v>
      </c>
      <c r="O95" t="str">
        <f>IF('Model output'!M94="","",'Model output'!M94)</f>
        <v>classical type</v>
      </c>
      <c r="P95" t="str">
        <f>IF('Model output'!N94="","",'Model output'!N94)</f>
        <v>1.0 cm</v>
      </c>
      <c r="Q95" t="str">
        <f t="shared" si="13"/>
        <v>1.0cm</v>
      </c>
      <c r="R95" cm="1">
        <f t="array" ref="R95">IF(Q95="","",IF(ISNUMBER(SEARCH("cm",Q95)),MAX(VALUE(SUBSTITUTE(_xlfn.FILTERXML("&lt;t&gt;&lt;s&gt;"&amp;SUBSTITUTE(Q95,",","&lt;/s&gt;&lt;s&gt;")&amp;"&lt;/s&gt;&lt;/t&gt;","//s"),"cm",""))),MAX(VALUE(SUBSTITUTE(_xlfn.FILTERXML("&lt;t&gt;&lt;s&gt;"&amp;SUBSTITUTE(Q95,",","&lt;/s&gt;&lt;s&gt;")&amp;"&lt;/s&gt;&lt;/t&gt;","//s"),"mm","")))/10))</f>
        <v>1</v>
      </c>
      <c r="S95" t="str">
        <f>IF(OR('Model output'!P94="",ISNUMBER(SEARCH("Not identified", 'Model output'!P94)),ISNUMBER(SEARCH("Absent",'Model output'!P94)),AND(ISNUMBER(SEARCH("No",'Model output'!P94)),NOT(ISNUMBER(SEARCH("diagnostic",'Model output'!P94)))),ISNUMBER(SEARCH("Negative",'Model output'!P94))),"negative","positive")</f>
        <v>positive</v>
      </c>
      <c r="T95">
        <f>IF('Model output'!O94="","",'Model output'!O94)</f>
        <v>1</v>
      </c>
      <c r="U95" t="str">
        <f>IF('Model output'!Q94&lt;&gt;"",'Model output'!Q94,IF('Classification result'!S95="positive",IF(ISNUMBER(SEARCH("single",'Model output'!P94)),1,IF(OR(ISNUMBER(SEARCH("&lt;4",'Model output'!P94)),ISNUMBER(SEARCH("&lt; 4",'Model output'!P94)),ISNUMBER(SEARCH("less than 4",'Model output'!P94))),"&lt;4",IF(OR(ISNUMBER(SEARCH("&gt;4",'Model output'!P94)),ISNUMBER(SEARCH("&gt; 4",'Model output'!P94)),ISNUMBER(SEARCH("4 or more",'Model output'!P94))),"&gt;4",""))), ""))</f>
        <v/>
      </c>
      <c r="V95" t="str">
        <f>IF(S95="negative","",IF(OR(ISNUMBER(SEARCH("Focal",'Model output'!P94)),'Classification result'!U95&lt;4,ISNUMBER(SEARCH("Focal",'Classification result'!U95)),ISNUMBER(SEARCH("&lt;4",'Classification result'!U95)),ISNUMBER(SEARCH("&lt; 4",'Classification result'!U95))),"minimal", IF(OR(ISNUMBER(SEARCH("Extensive",'Model output'!P94)),ISNUMBER(SEARCH("Extensive",'Classification result'!U95)),ISNUMBER(SEARCH("&gt;4",'Classification result'!U95)),ISNUMBER(SEARCH("&gt; 4",'Classification result'!U95)),ISNUMBER(SEARCH("4 or more",'Classification result'!U95))),"extensive","")))</f>
        <v>minimal</v>
      </c>
      <c r="W95" t="str">
        <f>IF(OR('Model output'!R94="",ISNUMBER(SEARCH("Not identified", 'Model output'!R94)),ISNUMBER(SEARCH("Absent",'Model output'!R94)),ISNUMBER(SEARCH("No",'Model output'!R94)),ISNUMBER(SEARCH("Negative",'Model output'!R94)),ISNUMBER(SEARCH("None seen",'Model output'!R94)),ISNUMBER(SEARCH("Free",'Model output'!R94)),ISNUMBER(SEARCH("Cannot be assessed",'Model output'!R94))),"negative","positive")</f>
        <v>positive</v>
      </c>
      <c r="X95" s="16" t="str">
        <f>IF('Model output'!S94="","",'Model output'!S94)</f>
        <v/>
      </c>
      <c r="Y95" t="str">
        <f>IF(OR('Model output'!S94="",ISNUMBER(SEARCH("Absent",'Model output'!S94)),ISNUMBER(SEARCH("Not identified",'Model output'!S94)),AND(ISNUMBER(SEARCH("No",'Model output'!S94)),NOT(ISNUMBER(SEARCH("carcinoma",'Model output'!S94)))),ISNUMBER(SEARCH("negative",'Model output'!S94))),"negative",IF(Z95="positive","gETE", "positive"))</f>
        <v>negative</v>
      </c>
      <c r="Z95" t="str">
        <f>IF(OR('Model output'!S94="",ISNUMBER(SEARCH("Absent",'Model output'!S94)),ISNUMBER(SEARCH("Not identified",'Model output'!S94)),ISNUMBER(SEARCH("No",'Model output'!S94)),ISNUMBER(SEARCH("Minimal",'Model output'!S94)),ISNUMBER(SEARCH("negative",'Model output'!S94))),"negative",IF(OR(ISNUMBER(SEARCH("extensive",X95)),ISNUMBER(SEARCH("skeletal muscle",X95)),ISNUMBER(SEARCH("larynx",X95)),ISNUMBER(SEARCH("trachea",X95)),ISNUMBER(SEARCH("esophagus",X95)),ISNUMBER(SEARCH("recurrent laryngeal nerve",X95))),"positive","negative"))</f>
        <v>negative</v>
      </c>
      <c r="AA95" t="str">
        <f>IF('Model output'!T94="","",IF('Model output'!T94="Not mentioned", "No", "Yes"))</f>
        <v/>
      </c>
      <c r="AB95" t="str">
        <f>IF(AA95&lt;&gt;"Yes","",IF(OR('Model output'!U94="",ISNUMBER(SEARCH("Not identified",'Model output'!U94))),"",'Model output'!U94))</f>
        <v/>
      </c>
      <c r="AC95" s="1" t="str">
        <f>IF(OR('Model output'!V94="", 'Model output'!V94="No", AND(ISERROR(SEARCH("Positive",'Model output'!V94)), ISNUMBER(SEARCH("Negative",'Model output'!V94))), AND(ISNUMBER(SEARCH("Uninvolved",'Model output'!V94)),NOT(ISNUMBER(SEARCH("margins involved",'Model output'!V94)))), ISNUMBER(SEARCH("None",'Model output'!V94)), ISNUMBER(SEARCH("Free",'Model output'!V94)), ISNUMBER(SEARCH("1 mm",'Model output'!V94)), ISNUMBER(SEARCH("0.1 CM",'Model output'!V94)), ISNUMBER(SEARCH("less than 0.2 mm",'Model output'!V94)), ISNUMBER(SEARCH("less than 0.5 mm",'Model output'!V94)), ISNUMBER(SEARCH("less than 1.0 mm",'Model output'!V94)), ISNUMBER(SEARCH("noted very close",'Model output'!V94)), ISNUMBER(SEARCH("abut",'Model output'!V94)), ISNUMBER(SEARCH("not mentioned",'Model output'!V94)), ISNUMBER(SEARCH("Cannot be assessed",'Model output'!V94)), ISNUMBER(SEARCH("Not specified",'Model output'!V94)), ISNUMBER(SEARCH("Lymphocyte invasion - present",'Model output'!V94))), "negative", "positive")</f>
        <v>negative</v>
      </c>
      <c r="AE95" s="35" t="str" cm="1">
        <f t="array" aca="1" ref="AE95" ca="1">IF(OR(AC95="positive",Z95="positive",AND(OR(ISNUMBER(SEARCH("Follicular carcinoma",N95)),ISNUMBER(SEARCH("Follicular thyroid carcinoma",N95))),V95="extensive"),AND(AND(ISNUMBER(J95),J95&gt;0),AND(ISNUMBER(M95),M95&gt;3)),OR(H95="positive",AH95=1)),"high",IF(OR(ISNUMBER(SEARCH("lateral",G95,1)),ISNUMBER(SEARCH("positive",Y95,1)),ISNUMBER(SEARCH("tall",O95,1)),ISNUMBER(SEARCH("hobnail",O95,1)),ISNUMBER(SEARCH("cribriform",O95,1)),ISNUMBER(SEARCH("diffuse",O95,1)),ISNUMBER(SEARCH("columnar",O95,1)),ISNUMBER(SEARCH("solid",O95,1)),ISNUMBER(SEARCH("tall",N95,1)),ISNUMBER(SEARCH("hobnail",N95,1)),ISNUMBER(SEARCH("cribriform",N95,1)),ISNUMBER(SEARCH("diffuse",N95,1)),ISNUMBER(SEARCH("columnar",N95,1)),ISNUMBER(SEARCH("solid",N95,1)),AND(ISNUMBER(SEARCH("papillary",N95,1)),S95="positive"),AND(AND(ISNUMBER(J95),J95&gt;=5),M95=""),AND(AND(ISNUMBER(J95),J95&gt;=5),AND(ISNUMBER(M95),M95&gt;=1)),AND(ISNUMBER(SERACH("papillary",N95)),OR(Y95="positive",Z95="positive"), ISNUMBER(SEARCH("BRAF",AB95)))),"intermediate","low"))</f>
        <v>intermediate</v>
      </c>
      <c r="AF95" s="36" t="str">
        <f t="shared" si="15"/>
        <v>1a</v>
      </c>
      <c r="AG95" s="36" t="str">
        <f t="shared" si="16"/>
        <v>1a</v>
      </c>
      <c r="AH95" s="36" t="str">
        <f t="shared" si="23"/>
        <v>0</v>
      </c>
      <c r="AI95" s="42" t="str">
        <f t="shared" si="24"/>
        <v>I</v>
      </c>
      <c r="AJ95" s="39" t="s">
        <v>809</v>
      </c>
      <c r="AK95" s="41" t="s">
        <v>651</v>
      </c>
      <c r="AL95" s="41" t="s">
        <v>1120</v>
      </c>
      <c r="AM95" s="41" t="s">
        <v>1123</v>
      </c>
      <c r="AN95" s="41" t="s">
        <v>68</v>
      </c>
      <c r="AO95" s="22">
        <f t="shared" ca="1" si="17"/>
        <v>1</v>
      </c>
      <c r="AP95" s="1">
        <f t="shared" si="18"/>
        <v>1</v>
      </c>
      <c r="AQ95" s="1">
        <f t="shared" si="19"/>
        <v>0</v>
      </c>
      <c r="AR95" s="1">
        <f t="shared" si="20"/>
        <v>1</v>
      </c>
      <c r="AS95" s="14">
        <f t="shared" si="21"/>
        <v>1</v>
      </c>
    </row>
    <row r="96" spans="1:45">
      <c r="A96" t="str">
        <f>'Model output'!A95</f>
        <v>TCGA-DJ-A3UX</v>
      </c>
      <c r="B96" s="33">
        <v>46</v>
      </c>
      <c r="C96" s="1" t="str">
        <f>IF(OR(ISNUMBER(SEARCH("0",'Model output'!D95)), ISNUMBER(SEARCH("1",'Model output'!D95)), ISNUMBER(SEARCH("1a",'Model output'!D95)), ISNUMBER(SEARCH("1b",'Model output'!D95)), ISNUMBER(SEARCH("2",'Model output'!D95)), ISNUMBER(SEARCH("3",'Model output'!D95)), ISNUMBER(SEARCH("4a",'Model output'!D95)), ISNUMBER(SEARCH("4b",'Model output'!D95))), IF(ISNUMBER(SEARCH("pT",'Model output'!D95)),IF(OR(ISNUMBER(SEARCH("a",'Model output'!D95)),ISNUMBER(SEARCH("b",'Model output'!D95))),MID(SUBSTITUTE('Model output'!D95," ",""),SEARCH("pT",'Model output'!D95)+2,2),MID(SUBSTITUTE('Model output'!D95," ",""),SEARCH("pT",'Model output'!D95)+2,1)),IF(ISNUMBER(SEARCH("T",'Model output'!D95)),IF(OR(ISNUMBER(SEARCH("a",'Model output'!D95)),ISNUMBER(SEARCH("b",'Model output'!D95))),MID(SUBSTITUTE('Model output'!D95," ",""),SEARCH("T",'Model output'!D95)+1,2),MID(SUBSTITUTE('Model output'!D95," ",""),SEARCH("T",'Model output'!D95)+1,1)),SUBSTITUTE('Model output'!D95," ",""))),"")</f>
        <v>1a</v>
      </c>
      <c r="D96" s="1" t="str">
        <f>IF(ISNUMBER(SEARCH("lymph node",'Model output'!E95)),"1", IF(AND('Model output'!E95&lt;&gt;"",ISNUMBER('Model output'!E95),'Model output'!E95&gt;0),"1",IF(OR(ISNUMBER(SEARCH("0",'Model output'!E95)), ISNUMBER(SEARCH("1",'Model output'!E95)), ISNUMBER(SEARCH("1a",'Model output'!E95)), ISNUMBER(SEARCH("1b",'Model output'!E95)), ISNUMBER(SEARCH("X",'Model output'!E95))), IF(ISNUMBER(SEARCH("pN",'Model output'!E95)),IF(OR(ISNUMBER(SEARCH("a",'Model output'!E95)),ISNUMBER(SEARCH("b",'Model output'!E95))),MID(SUBSTITUTE('Model output'!E95," ",""),SEARCH("pN",'Model output'!E95)+2,2),MID(SUBSTITUTE('Model output'!E95," ",""),SEARCH("pN",'Model output'!E95)+2,1)),IF(ISNUMBER(SEARCH("N",'Model output'!E95)),IF(OR(ISNUMBER(SEARCH("a",'Model output'!E95)),ISNUMBER(SEARCH("b",'Model output'!E95))),MID(SUBSTITUTE('Model output'!E95," ",""),SEARCH("N",'Model output'!E95)+1,2),MID(SUBSTITUTE('Model output'!E95," ",""),SEARCH("N",'Model output'!E95)+1,1)),SUBSTITUTE('Model output'!E95," ",""))),"")))</f>
        <v>0</v>
      </c>
      <c r="E96" s="1" t="str">
        <f>IF(OR(ISNUMBER(SEARCH("Not applicable",'Model output'!F95)), ISNUMBER(SEARCH("N/A",'Model output'!F95))),"0",IF(OR(ISNUMBER(SEARCH("0",'Model output'!F95)), ISNUMBER(SEARCH("1",'Model output'!F95)), ISNUMBER(SEARCH("X",'Model output'!F95))), IF(ISNUMBER(SEARCH("pM",'Model output'!F95)),MID(SUBSTITUTE('Model output'!F95," ",""),SEARCH("pM",'Model output'!F95)+2,1),IF(ISNUMBER(SEARCH("M",'Model output'!F95)),MID(SUBSTITUTE('Model output'!F95," ",""),SEARCH("M",'Model output'!F95)+1,1),SUBSTITUTE('Model output'!F95," ",""))),""))</f>
        <v>0</v>
      </c>
      <c r="F96" t="str">
        <f t="shared" si="22"/>
        <v>positive</v>
      </c>
      <c r="G96" t="str">
        <f>IF(OR('Model output'!G95="",AND(ISNUMBER('Model output'!J95),'Model output'!J95&lt;1)),"",IF(OR(ISNUMBER(SEARCH("lateral",'Model output'!G95)),ISNUMBER(SEARCH("cervical",'Model output'!G95)),ISNUMBER(SEARCH("jugular",'Model output'!G95)),ISNUMBER(SEARCH("left neck",'Model output'!G95)),ISNUMBER(SEARCH("left anterior neck",'Model output'!G95)),ISNUMBER(SEARCH("left posterior neck",'Model output'!G95)),ISNUMBER(SEARCH("right neck",'Model output'!G95)),ISNUMBER(SEARCH("right anterior neck",'Model output'!G95)),ISNUMBER(SEARCH("right posterior neck",'Model output'!G95)),AND(ISNUMBER(SEARCH("level",'Model output'!G95)),OR(,ISNUMBER(SEARCH("II",'Model output'!G95)),ISNUMBER(SEARCH("two",'Model output'!G95)),AND(ISNUMBER(SEARCH("2",'Model output'!G95)),NOT(ISNUMBER(SEARCH("1 of 2",'Model output'!G95)))),ISNUMBER(SEARCH("III",'Model output'!G95)),ISNUMBER(SEARCH("three",'Model output'!G95)),ISNUMBER(SEARCH("3",'Model output'!G95)),ISNUMBER(SEARCH("IV",'Model output'!G95)),ISNUMBER(SEARCH("four",'Model output'!G95)),ISNUMBER(SEARCH("4",'Model output'!G95)),ISNUMBER(SEARCH("V ",'Model output'!G95)),ISNUMBER(SEARCH("five",'Model output'!G95)),ISNUMBER(SEARCH("5",'Model output'!G95))))), "lateral", "central"))</f>
        <v>central</v>
      </c>
      <c r="H96" t="str">
        <f>IF('Model output'!H95="","negative",IF(OR(ISNUMBER(SEARCH("lymph node",'Model output'!H95)),ISNUMBER(SEARCH("gland",'Model output'!H95)),ISNUMBER(SEARCH("lobe",'Model output'!H95)),ISNUMBER(SEARCH("isthmus",'Model output'!H95)),ISNUMBER(SEARCH("mediastinum",'Model output'!H95)),ISNUMBER(SEARCH("Not mentioned",'Model output'!H95)), ISNUMBER(SEARCH("Not applicable",'Model output'!H95)), ISNUMBER(SEARCH("paratracheal",'Model output'!H95)),ISNUMBER(SEARCH("fibroadipose tissue",'Model output'!H95)),ISNUMBER(SEARCH("thyroid node",'Model output'!H95)),ISNUMBER(SEARCH("skeletal muscle",'Model output'!H95)),ISNUMBER(SEARCH("Extranodal extension",'Model output'!H95)),ISNUMBER(SEARCH("right",'Model output'!H95)),ISNUMBER(SEARCH("left",'Model output'!H95)),ISNUMBER(SEARCH("Not specified",'Model output'!H95))),"negative","positive"))</f>
        <v>negative</v>
      </c>
      <c r="I96">
        <f>IF(OR('Model output'!I95="",'Model output'!I95="Not answered",'Model output'!I95="Not mentioned"),"",IF(ISNUMBER('Model output'!I95),'Model output'!I95,1))</f>
        <v>3</v>
      </c>
      <c r="J96">
        <f>IF(OR('Model output'!J95="",'Model output'!J95="Not answered",'Model output'!J95="Not mentioned"),"",IF(AND(ISNUMBER('Model output'!J95),'Model output'!J95&lt;=I96),'Model output'!J95,IF(AND(ISNUMBER('Model output'!J95), 'Model output'!J95&gt;=DATE(2024,1,1)), MIN(DAY('Model output'!J95), MONTH('Model output'!J95), YEAR('Model output'!J95)), IF(ISNUMBER(SEARCH("0/",'Model output'!J95)),0,IF(ISNUMBER(SEARCH("/",'Model output'!J95)), VALUE(LEFT('Model output'!J95, SEARCH("/",'Model output'!J95)-1)),1)))))</f>
        <v>1</v>
      </c>
      <c r="K96" t="str" cm="1">
        <f t="array" ref="K96">IF(COUNT(FIND({0,1,2,3,4,5,6,7,8,9},'Model output'!K95))&gt;0,'Model output'!K95,"")</f>
        <v>0.5 cm</v>
      </c>
      <c r="L96" s="25" t="str">
        <f t="shared" si="14"/>
        <v>0.5cm</v>
      </c>
      <c r="M96" cm="1">
        <f t="array" ref="M96">IF(L96="","",IF(ISNUMBER(SEARCH("cm",L96)),MAX(VALUE(SUBSTITUTE(_xlfn.FILTERXML("&lt;t&gt;&lt;s&gt;"&amp;SUBSTITUTE(L96,",","&lt;/s&gt;&lt;s&gt;")&amp;"&lt;/s&gt;&lt;/t&gt;","//s"),"cm",""))),MAX(VALUE(SUBSTITUTE(_xlfn.FILTERXML("&lt;t&gt;&lt;s&gt;"&amp;SUBSTITUTE(L96,",","&lt;/s&gt;&lt;s&gt;")&amp;"&lt;/s&gt;&lt;/t&gt;","//s"),"mm","")))/10))</f>
        <v>0.5</v>
      </c>
      <c r="N96" t="str">
        <f>IF('Model output'!L95="","",'Model output'!L95)</f>
        <v>Papillary microcarcinoma</v>
      </c>
      <c r="O96" t="str">
        <f>IF('Model output'!M95="","",'Model output'!M95)</f>
        <v>Not mentioned</v>
      </c>
      <c r="P96" t="str">
        <f>IF('Model output'!N95="","",'Model output'!N95)</f>
        <v>0.5 cm</v>
      </c>
      <c r="Q96" t="str">
        <f t="shared" si="13"/>
        <v>0.5cm</v>
      </c>
      <c r="R96" cm="1">
        <f t="array" ref="R96">IF(Q96="","",IF(ISNUMBER(SEARCH("cm",Q96)),MAX(VALUE(SUBSTITUTE(_xlfn.FILTERXML("&lt;t&gt;&lt;s&gt;"&amp;SUBSTITUTE(Q96,",","&lt;/s&gt;&lt;s&gt;")&amp;"&lt;/s&gt;&lt;/t&gt;","//s"),"cm",""))),MAX(VALUE(SUBSTITUTE(_xlfn.FILTERXML("&lt;t&gt;&lt;s&gt;"&amp;SUBSTITUTE(Q96,",","&lt;/s&gt;&lt;s&gt;")&amp;"&lt;/s&gt;&lt;/t&gt;","//s"),"mm","")))/10))</f>
        <v>0.5</v>
      </c>
      <c r="S96" t="str">
        <f>IF(OR('Model output'!P95="",ISNUMBER(SEARCH("Not identified", 'Model output'!P95)),ISNUMBER(SEARCH("Absent",'Model output'!P95)),AND(ISNUMBER(SEARCH("No",'Model output'!P95)),NOT(ISNUMBER(SEARCH("diagnostic",'Model output'!P95)))),ISNUMBER(SEARCH("Negative",'Model output'!P95))),"negative","positive")</f>
        <v>negative</v>
      </c>
      <c r="T96">
        <f>IF('Model output'!O95="","",'Model output'!O95)</f>
        <v>1</v>
      </c>
      <c r="U96" t="str">
        <f>IF('Model output'!Q95&lt;&gt;"",'Model output'!Q95,IF('Classification result'!S96="positive",IF(ISNUMBER(SEARCH("single",'Model output'!P95)),1,IF(OR(ISNUMBER(SEARCH("&lt;4",'Model output'!P95)),ISNUMBER(SEARCH("&lt; 4",'Model output'!P95)),ISNUMBER(SEARCH("less than 4",'Model output'!P95))),"&lt;4",IF(OR(ISNUMBER(SEARCH("&gt;4",'Model output'!P95)),ISNUMBER(SEARCH("&gt; 4",'Model output'!P95)),ISNUMBER(SEARCH("4 or more",'Model output'!P95))),"&gt;4",""))), ""))</f>
        <v>Not mentioned</v>
      </c>
      <c r="V96" t="str">
        <f>IF(S96="negative","",IF(OR(ISNUMBER(SEARCH("Focal",'Model output'!P95)),'Classification result'!U96&lt;4,ISNUMBER(SEARCH("Focal",'Classification result'!U96)),ISNUMBER(SEARCH("&lt;4",'Classification result'!U96)),ISNUMBER(SEARCH("&lt; 4",'Classification result'!U96))),"minimal", IF(OR(ISNUMBER(SEARCH("Extensive",'Model output'!P95)),ISNUMBER(SEARCH("Extensive",'Classification result'!U96)),ISNUMBER(SEARCH("&gt;4",'Classification result'!U96)),ISNUMBER(SEARCH("&gt; 4",'Classification result'!U96)),ISNUMBER(SEARCH("4 or more",'Classification result'!U96))),"extensive","")))</f>
        <v/>
      </c>
      <c r="W96" t="str">
        <f>IF(OR('Model output'!R95="",ISNUMBER(SEARCH("Not identified", 'Model output'!R95)),ISNUMBER(SEARCH("Absent",'Model output'!R95)),ISNUMBER(SEARCH("No",'Model output'!R95)),ISNUMBER(SEARCH("Negative",'Model output'!R95)),ISNUMBER(SEARCH("None seen",'Model output'!R95)),ISNUMBER(SEARCH("Free",'Model output'!R95)),ISNUMBER(SEARCH("Cannot be assessed",'Model output'!R95))),"negative","positive")</f>
        <v>negative</v>
      </c>
      <c r="X96" s="16" t="str">
        <f>IF('Model output'!S95="","",'Model output'!S95)</f>
        <v>Not identified</v>
      </c>
      <c r="Y96" t="str">
        <f>IF(OR('Model output'!S95="",ISNUMBER(SEARCH("Absent",'Model output'!S95)),ISNUMBER(SEARCH("Not identified",'Model output'!S95)),AND(ISNUMBER(SEARCH("No",'Model output'!S95)),NOT(ISNUMBER(SEARCH("carcinoma",'Model output'!S95)))),ISNUMBER(SEARCH("negative",'Model output'!S95))),"negative",IF(Z96="positive","gETE", "positive"))</f>
        <v>negative</v>
      </c>
      <c r="Z96" t="str">
        <f>IF(OR('Model output'!S95="",ISNUMBER(SEARCH("Absent",'Model output'!S95)),ISNUMBER(SEARCH("Not identified",'Model output'!S95)),ISNUMBER(SEARCH("No",'Model output'!S95)),ISNUMBER(SEARCH("Minimal",'Model output'!S95)),ISNUMBER(SEARCH("negative",'Model output'!S95))),"negative",IF(OR(ISNUMBER(SEARCH("extensive",X96)),ISNUMBER(SEARCH("skeletal muscle",X96)),ISNUMBER(SEARCH("larynx",X96)),ISNUMBER(SEARCH("trachea",X96)),ISNUMBER(SEARCH("esophagus",X96)),ISNUMBER(SEARCH("recurrent laryngeal nerve",X96))),"positive","negative"))</f>
        <v>negative</v>
      </c>
      <c r="AA96" t="str">
        <f>IF('Model output'!T95="","",IF('Model output'!T95="Not mentioned", "No", "Yes"))</f>
        <v>No</v>
      </c>
      <c r="AB96" t="str">
        <f>IF(AA96&lt;&gt;"Yes","",IF(OR('Model output'!U95="",ISNUMBER(SEARCH("Not identified",'Model output'!U95))),"",'Model output'!U95))</f>
        <v/>
      </c>
      <c r="AC96" s="1" t="str">
        <f>IF(OR('Model output'!V95="", 'Model output'!V95="No", AND(ISERROR(SEARCH("Positive",'Model output'!V95)), ISNUMBER(SEARCH("Negative",'Model output'!V95))), AND(ISNUMBER(SEARCH("Uninvolved",'Model output'!V95)),NOT(ISNUMBER(SEARCH("margins involved",'Model output'!V95)))), ISNUMBER(SEARCH("None",'Model output'!V95)), ISNUMBER(SEARCH("Free",'Model output'!V95)), ISNUMBER(SEARCH("1 mm",'Model output'!V95)), ISNUMBER(SEARCH("0.1 CM",'Model output'!V95)), ISNUMBER(SEARCH("less than 0.2 mm",'Model output'!V95)), ISNUMBER(SEARCH("less than 0.5 mm",'Model output'!V95)), ISNUMBER(SEARCH("less than 1.0 mm",'Model output'!V95)), ISNUMBER(SEARCH("noted very close",'Model output'!V95)), ISNUMBER(SEARCH("abut",'Model output'!V95)), ISNUMBER(SEARCH("not mentioned",'Model output'!V95)), ISNUMBER(SEARCH("Cannot be assessed",'Model output'!V95)), ISNUMBER(SEARCH("Not specified",'Model output'!V95)), ISNUMBER(SEARCH("Lymphocyte invasion - present",'Model output'!V95))), "negative", "positive")</f>
        <v>negative</v>
      </c>
      <c r="AE96" s="35" t="str" cm="1">
        <f t="array" aca="1" ref="AE96" ca="1">IF(OR(AC96="positive",Z96="positive",AND(OR(ISNUMBER(SEARCH("Follicular carcinoma",N96)),ISNUMBER(SEARCH("Follicular thyroid carcinoma",N96))),V96="extensive"),AND(AND(ISNUMBER(J96),J96&gt;0),AND(ISNUMBER(M96),M96&gt;3)),OR(H96="positive",AH96=1)),"high",IF(OR(ISNUMBER(SEARCH("lateral",G96,1)),ISNUMBER(SEARCH("positive",Y96,1)),ISNUMBER(SEARCH("tall",O96,1)),ISNUMBER(SEARCH("hobnail",O96,1)),ISNUMBER(SEARCH("cribriform",O96,1)),ISNUMBER(SEARCH("diffuse",O96,1)),ISNUMBER(SEARCH("columnar",O96,1)),ISNUMBER(SEARCH("solid",O96,1)),ISNUMBER(SEARCH("tall",N96,1)),ISNUMBER(SEARCH("hobnail",N96,1)),ISNUMBER(SEARCH("cribriform",N96,1)),ISNUMBER(SEARCH("diffuse",N96,1)),ISNUMBER(SEARCH("columnar",N96,1)),ISNUMBER(SEARCH("solid",N96,1)),AND(ISNUMBER(SEARCH("papillary",N96,1)),S96="positive"),AND(AND(ISNUMBER(J96),J96&gt;=5),M96=""),AND(AND(ISNUMBER(J96),J96&gt;=5),AND(ISNUMBER(M96),M96&gt;=1)),AND(ISNUMBER(SERACH("papillary",N96)),OR(Y96="positive",Z96="positive"), ISNUMBER(SEARCH("BRAF",AB96)))),"intermediate","low"))</f>
        <v>low</v>
      </c>
      <c r="AF96" s="36" t="str">
        <f t="shared" si="15"/>
        <v>1a</v>
      </c>
      <c r="AG96" s="36" t="str">
        <f t="shared" si="16"/>
        <v>1a</v>
      </c>
      <c r="AH96" s="36" t="str">
        <f t="shared" si="23"/>
        <v>0</v>
      </c>
      <c r="AI96" s="42" t="str">
        <f t="shared" si="24"/>
        <v>I</v>
      </c>
      <c r="AJ96" s="39" t="s">
        <v>807</v>
      </c>
      <c r="AK96" s="41" t="s">
        <v>651</v>
      </c>
      <c r="AL96" s="41" t="s">
        <v>1120</v>
      </c>
      <c r="AM96" s="41" t="s">
        <v>1123</v>
      </c>
      <c r="AN96" s="41" t="s">
        <v>68</v>
      </c>
      <c r="AO96" s="22">
        <f t="shared" ca="1" si="17"/>
        <v>1</v>
      </c>
      <c r="AP96" s="1">
        <f t="shared" si="18"/>
        <v>1</v>
      </c>
      <c r="AQ96" s="1">
        <f t="shared" si="19"/>
        <v>0</v>
      </c>
      <c r="AR96" s="1">
        <f t="shared" si="20"/>
        <v>1</v>
      </c>
      <c r="AS96" s="14">
        <f t="shared" si="21"/>
        <v>1</v>
      </c>
    </row>
    <row r="97" spans="1:45">
      <c r="A97" t="str">
        <f>'Model output'!A96</f>
        <v>TCGA-DJ-A3UY</v>
      </c>
      <c r="B97" s="33">
        <v>32</v>
      </c>
      <c r="C97" s="1" t="str">
        <f>IF(OR(ISNUMBER(SEARCH("0",'Model output'!D96)), ISNUMBER(SEARCH("1",'Model output'!D96)), ISNUMBER(SEARCH("1a",'Model output'!D96)), ISNUMBER(SEARCH("1b",'Model output'!D96)), ISNUMBER(SEARCH("2",'Model output'!D96)), ISNUMBER(SEARCH("3",'Model output'!D96)), ISNUMBER(SEARCH("4a",'Model output'!D96)), ISNUMBER(SEARCH("4b",'Model output'!D96))), IF(ISNUMBER(SEARCH("pT",'Model output'!D96)),IF(OR(ISNUMBER(SEARCH("a",'Model output'!D96)),ISNUMBER(SEARCH("b",'Model output'!D96))),MID(SUBSTITUTE('Model output'!D96," ",""),SEARCH("pT",'Model output'!D96)+2,2),MID(SUBSTITUTE('Model output'!D96," ",""),SEARCH("pT",'Model output'!D96)+2,1)),IF(ISNUMBER(SEARCH("T",'Model output'!D96)),IF(OR(ISNUMBER(SEARCH("a",'Model output'!D96)),ISNUMBER(SEARCH("b",'Model output'!D96))),MID(SUBSTITUTE('Model output'!D96," ",""),SEARCH("T",'Model output'!D96)+1,2),MID(SUBSTITUTE('Model output'!D96," ",""),SEARCH("T",'Model output'!D96)+1,1)),SUBSTITUTE('Model output'!D96," ",""))),"")</f>
        <v>1</v>
      </c>
      <c r="D97" s="1" t="str">
        <f>IF(ISNUMBER(SEARCH("lymph node",'Model output'!E96)),"1", IF(AND('Model output'!E96&lt;&gt;"",ISNUMBER('Model output'!E96),'Model output'!E96&gt;0),"1",IF(OR(ISNUMBER(SEARCH("0",'Model output'!E96)), ISNUMBER(SEARCH("1",'Model output'!E96)), ISNUMBER(SEARCH("1a",'Model output'!E96)), ISNUMBER(SEARCH("1b",'Model output'!E96)), ISNUMBER(SEARCH("X",'Model output'!E96))), IF(ISNUMBER(SEARCH("pN",'Model output'!E96)),IF(OR(ISNUMBER(SEARCH("a",'Model output'!E96)),ISNUMBER(SEARCH("b",'Model output'!E96))),MID(SUBSTITUTE('Model output'!E96," ",""),SEARCH("pN",'Model output'!E96)+2,2),MID(SUBSTITUTE('Model output'!E96," ",""),SEARCH("pN",'Model output'!E96)+2,1)),IF(ISNUMBER(SEARCH("N",'Model output'!E96)),IF(OR(ISNUMBER(SEARCH("a",'Model output'!E96)),ISNUMBER(SEARCH("b",'Model output'!E96))),MID(SUBSTITUTE('Model output'!E96," ",""),SEARCH("N",'Model output'!E96)+1,2),MID(SUBSTITUTE('Model output'!E96," ",""),SEARCH("N",'Model output'!E96)+1,1)),SUBSTITUTE('Model output'!E96," ",""))),"")))</f>
        <v/>
      </c>
      <c r="E97" s="1" t="str">
        <f>IF(OR(ISNUMBER(SEARCH("Not applicable",'Model output'!F96)), ISNUMBER(SEARCH("N/A",'Model output'!F96))),"0",IF(OR(ISNUMBER(SEARCH("0",'Model output'!F96)), ISNUMBER(SEARCH("1",'Model output'!F96)), ISNUMBER(SEARCH("X",'Model output'!F96))), IF(ISNUMBER(SEARCH("pM",'Model output'!F96)),MID(SUBSTITUTE('Model output'!F96," ",""),SEARCH("pM",'Model output'!F96)+2,1),IF(ISNUMBER(SEARCH("M",'Model output'!F96)),MID(SUBSTITUTE('Model output'!F96," ",""),SEARCH("M",'Model output'!F96)+1,1),SUBSTITUTE('Model output'!F96," ",""))),""))</f>
        <v/>
      </c>
      <c r="F97" t="str">
        <f t="shared" si="22"/>
        <v>negative</v>
      </c>
      <c r="G97" t="str">
        <f>IF(OR('Model output'!G96="",AND(ISNUMBER('Model output'!J96),'Model output'!J96&lt;1)),"",IF(OR(ISNUMBER(SEARCH("lateral",'Model output'!G96)),ISNUMBER(SEARCH("cervical",'Model output'!G96)),ISNUMBER(SEARCH("jugular",'Model output'!G96)),ISNUMBER(SEARCH("left neck",'Model output'!G96)),ISNUMBER(SEARCH("left anterior neck",'Model output'!G96)),ISNUMBER(SEARCH("left posterior neck",'Model output'!G96)),ISNUMBER(SEARCH("right neck",'Model output'!G96)),ISNUMBER(SEARCH("right anterior neck",'Model output'!G96)),ISNUMBER(SEARCH("right posterior neck",'Model output'!G96)),AND(ISNUMBER(SEARCH("level",'Model output'!G96)),OR(,ISNUMBER(SEARCH("II",'Model output'!G96)),ISNUMBER(SEARCH("two",'Model output'!G96)),AND(ISNUMBER(SEARCH("2",'Model output'!G96)),NOT(ISNUMBER(SEARCH("1 of 2",'Model output'!G96)))),ISNUMBER(SEARCH("III",'Model output'!G96)),ISNUMBER(SEARCH("three",'Model output'!G96)),ISNUMBER(SEARCH("3",'Model output'!G96)),ISNUMBER(SEARCH("IV",'Model output'!G96)),ISNUMBER(SEARCH("four",'Model output'!G96)),ISNUMBER(SEARCH("4",'Model output'!G96)),ISNUMBER(SEARCH("V ",'Model output'!G96)),ISNUMBER(SEARCH("five",'Model output'!G96)),ISNUMBER(SEARCH("5",'Model output'!G96))))), "lateral", "central"))</f>
        <v/>
      </c>
      <c r="H97" t="str">
        <f>IF('Model output'!H96="","negative",IF(OR(ISNUMBER(SEARCH("lymph node",'Model output'!H96)),ISNUMBER(SEARCH("gland",'Model output'!H96)),ISNUMBER(SEARCH("lobe",'Model output'!H96)),ISNUMBER(SEARCH("isthmus",'Model output'!H96)),ISNUMBER(SEARCH("mediastinum",'Model output'!H96)),ISNUMBER(SEARCH("Not mentioned",'Model output'!H96)), ISNUMBER(SEARCH("Not applicable",'Model output'!H96)), ISNUMBER(SEARCH("paratracheal",'Model output'!H96)),ISNUMBER(SEARCH("fibroadipose tissue",'Model output'!H96)),ISNUMBER(SEARCH("thyroid node",'Model output'!H96)),ISNUMBER(SEARCH("skeletal muscle",'Model output'!H96)),ISNUMBER(SEARCH("Extranodal extension",'Model output'!H96)),ISNUMBER(SEARCH("right",'Model output'!H96)),ISNUMBER(SEARCH("left",'Model output'!H96)),ISNUMBER(SEARCH("Not specified",'Model output'!H96))),"negative","positive"))</f>
        <v>negative</v>
      </c>
      <c r="I97" t="str">
        <f>IF(OR('Model output'!I96="",'Model output'!I96="Not answered",'Model output'!I96="Not mentioned"),"",IF(ISNUMBER('Model output'!I96),'Model output'!I96,1))</f>
        <v/>
      </c>
      <c r="J97" t="str">
        <f>IF(OR('Model output'!J96="",'Model output'!J96="Not answered",'Model output'!J96="Not mentioned"),"",IF(AND(ISNUMBER('Model output'!J96),'Model output'!J96&lt;=I97),'Model output'!J96,IF(AND(ISNUMBER('Model output'!J96), 'Model output'!J96&gt;=DATE(2024,1,1)), MIN(DAY('Model output'!J96), MONTH('Model output'!J96), YEAR('Model output'!J96)), IF(ISNUMBER(SEARCH("0/",'Model output'!J96)),0,IF(ISNUMBER(SEARCH("/",'Model output'!J96)), VALUE(LEFT('Model output'!J96, SEARCH("/",'Model output'!J96)-1)),1)))))</f>
        <v/>
      </c>
      <c r="K97" t="str" cm="1">
        <f t="array" ref="K97">IF(COUNT(FIND({0,1,2,3,4,5,6,7,8,9},'Model output'!K96))&gt;0,'Model output'!K96,"")</f>
        <v/>
      </c>
      <c r="L97" s="25" t="str">
        <f t="shared" si="14"/>
        <v/>
      </c>
      <c r="M97" t="str" cm="1">
        <f t="array" ref="M97">IF(L97="","",IF(ISNUMBER(SEARCH("cm",L97)),MAX(VALUE(SUBSTITUTE(_xlfn.FILTERXML("&lt;t&gt;&lt;s&gt;"&amp;SUBSTITUTE(L97,",","&lt;/s&gt;&lt;s&gt;")&amp;"&lt;/s&gt;&lt;/t&gt;","//s"),"cm",""))),MAX(VALUE(SUBSTITUTE(_xlfn.FILTERXML("&lt;t&gt;&lt;s&gt;"&amp;SUBSTITUTE(L97,",","&lt;/s&gt;&lt;s&gt;")&amp;"&lt;/s&gt;&lt;/t&gt;","//s"),"mm","")))/10))</f>
        <v/>
      </c>
      <c r="N97" t="str">
        <f>IF('Model output'!L96="","",'Model output'!L96)</f>
        <v>Papillary carcinoma</v>
      </c>
      <c r="O97" t="str">
        <f>IF('Model output'!M96="","",'Model output'!M96)</f>
        <v>classical type</v>
      </c>
      <c r="P97" t="str">
        <f>IF('Model output'!N96="","",'Model output'!N96)</f>
        <v>1.2 cm</v>
      </c>
      <c r="Q97" t="str">
        <f t="shared" si="13"/>
        <v>1.2cm</v>
      </c>
      <c r="R97" cm="1">
        <f t="array" ref="R97">IF(Q97="","",IF(ISNUMBER(SEARCH("cm",Q97)),MAX(VALUE(SUBSTITUTE(_xlfn.FILTERXML("&lt;t&gt;&lt;s&gt;"&amp;SUBSTITUTE(Q97,",","&lt;/s&gt;&lt;s&gt;")&amp;"&lt;/s&gt;&lt;/t&gt;","//s"),"cm",""))),MAX(VALUE(SUBSTITUTE(_xlfn.FILTERXML("&lt;t&gt;&lt;s&gt;"&amp;SUBSTITUTE(Q97,",","&lt;/s&gt;&lt;s&gt;")&amp;"&lt;/s&gt;&lt;/t&gt;","//s"),"mm","")))/10))</f>
        <v>1.2</v>
      </c>
      <c r="S97" t="str">
        <f>IF(OR('Model output'!P96="",ISNUMBER(SEARCH("Not identified", 'Model output'!P96)),ISNUMBER(SEARCH("Absent",'Model output'!P96)),AND(ISNUMBER(SEARCH("No",'Model output'!P96)),NOT(ISNUMBER(SEARCH("diagnostic",'Model output'!P96)))),ISNUMBER(SEARCH("Negative",'Model output'!P96))),"negative","positive")</f>
        <v>negative</v>
      </c>
      <c r="T97">
        <f>IF('Model output'!O96="","",'Model output'!O96)</f>
        <v>1</v>
      </c>
      <c r="U97" t="str">
        <f>IF('Model output'!Q96&lt;&gt;"",'Model output'!Q96,IF('Classification result'!S97="positive",IF(ISNUMBER(SEARCH("single",'Model output'!P96)),1,IF(OR(ISNUMBER(SEARCH("&lt;4",'Model output'!P96)),ISNUMBER(SEARCH("&lt; 4",'Model output'!P96)),ISNUMBER(SEARCH("less than 4",'Model output'!P96))),"&lt;4",IF(OR(ISNUMBER(SEARCH("&gt;4",'Model output'!P96)),ISNUMBER(SEARCH("&gt; 4",'Model output'!P96)),ISNUMBER(SEARCH("4 or more",'Model output'!P96))),"&gt;4",""))), ""))</f>
        <v/>
      </c>
      <c r="V97" t="str">
        <f>IF(S97="negative","",IF(OR(ISNUMBER(SEARCH("Focal",'Model output'!P96)),'Classification result'!U97&lt;4,ISNUMBER(SEARCH("Focal",'Classification result'!U97)),ISNUMBER(SEARCH("&lt;4",'Classification result'!U97)),ISNUMBER(SEARCH("&lt; 4",'Classification result'!U97))),"minimal", IF(OR(ISNUMBER(SEARCH("Extensive",'Model output'!P96)),ISNUMBER(SEARCH("Extensive",'Classification result'!U97)),ISNUMBER(SEARCH("&gt;4",'Classification result'!U97)),ISNUMBER(SEARCH("&gt; 4",'Classification result'!U97)),ISNUMBER(SEARCH("4 or more",'Classification result'!U97))),"extensive","")))</f>
        <v/>
      </c>
      <c r="W97" t="str">
        <f>IF(OR('Model output'!R96="",ISNUMBER(SEARCH("Not identified", 'Model output'!R96)),ISNUMBER(SEARCH("Absent",'Model output'!R96)),ISNUMBER(SEARCH("No",'Model output'!R96)),ISNUMBER(SEARCH("Negative",'Model output'!R96)),ISNUMBER(SEARCH("None seen",'Model output'!R96)),ISNUMBER(SEARCH("Free",'Model output'!R96)),ISNUMBER(SEARCH("Cannot be assessed",'Model output'!R96))),"negative","positive")</f>
        <v>positive</v>
      </c>
      <c r="X97" s="16" t="str">
        <f>IF('Model output'!S96="","",'Model output'!S96)</f>
        <v>Not identified</v>
      </c>
      <c r="Y97" t="str">
        <f>IF(OR('Model output'!S96="",ISNUMBER(SEARCH("Absent",'Model output'!S96)),ISNUMBER(SEARCH("Not identified",'Model output'!S96)),AND(ISNUMBER(SEARCH("No",'Model output'!S96)),NOT(ISNUMBER(SEARCH("carcinoma",'Model output'!S96)))),ISNUMBER(SEARCH("negative",'Model output'!S96))),"negative",IF(Z97="positive","gETE", "positive"))</f>
        <v>negative</v>
      </c>
      <c r="Z97" t="str">
        <f>IF(OR('Model output'!S96="",ISNUMBER(SEARCH("Absent",'Model output'!S96)),ISNUMBER(SEARCH("Not identified",'Model output'!S96)),ISNUMBER(SEARCH("No",'Model output'!S96)),ISNUMBER(SEARCH("Minimal",'Model output'!S96)),ISNUMBER(SEARCH("negative",'Model output'!S96))),"negative",IF(OR(ISNUMBER(SEARCH("extensive",X97)),ISNUMBER(SEARCH("skeletal muscle",X97)),ISNUMBER(SEARCH("larynx",X97)),ISNUMBER(SEARCH("trachea",X97)),ISNUMBER(SEARCH("esophagus",X97)),ISNUMBER(SEARCH("recurrent laryngeal nerve",X97))),"positive","negative"))</f>
        <v>negative</v>
      </c>
      <c r="AA97" t="str">
        <f>IF('Model output'!T96="","",IF('Model output'!T96="Not mentioned", "No", "Yes"))</f>
        <v/>
      </c>
      <c r="AB97" t="str">
        <f>IF(AA97&lt;&gt;"Yes","",IF(OR('Model output'!U96="",ISNUMBER(SEARCH("Not identified",'Model output'!U96))),"",'Model output'!U96))</f>
        <v/>
      </c>
      <c r="AC97" s="1" t="str">
        <f>IF(OR('Model output'!V96="", 'Model output'!V96="No", AND(ISERROR(SEARCH("Positive",'Model output'!V96)), ISNUMBER(SEARCH("Negative",'Model output'!V96))), AND(ISNUMBER(SEARCH("Uninvolved",'Model output'!V96)),NOT(ISNUMBER(SEARCH("margins involved",'Model output'!V96)))), ISNUMBER(SEARCH("None",'Model output'!V96)), ISNUMBER(SEARCH("Free",'Model output'!V96)), ISNUMBER(SEARCH("1 mm",'Model output'!V96)), ISNUMBER(SEARCH("0.1 CM",'Model output'!V96)), ISNUMBER(SEARCH("less than 0.2 mm",'Model output'!V96)), ISNUMBER(SEARCH("less than 0.5 mm",'Model output'!V96)), ISNUMBER(SEARCH("less than 1.0 mm",'Model output'!V96)), ISNUMBER(SEARCH("noted very close",'Model output'!V96)), ISNUMBER(SEARCH("abut",'Model output'!V96)), ISNUMBER(SEARCH("not mentioned",'Model output'!V96)), ISNUMBER(SEARCH("Cannot be assessed",'Model output'!V96)), ISNUMBER(SEARCH("Not specified",'Model output'!V96)), ISNUMBER(SEARCH("Lymphocyte invasion - present",'Model output'!V96))), "negative", "positive")</f>
        <v>negative</v>
      </c>
      <c r="AE97" s="35" t="str" cm="1">
        <f t="array" aca="1" ref="AE97" ca="1">IF(OR(AC97="positive",Z97="positive",AND(OR(ISNUMBER(SEARCH("Follicular carcinoma",N97)),ISNUMBER(SEARCH("Follicular thyroid carcinoma",N97))),V97="extensive"),AND(AND(ISNUMBER(J97),J97&gt;0),AND(ISNUMBER(M97),M97&gt;3)),OR(H97="positive",AH97=1)),"high",IF(OR(ISNUMBER(SEARCH("lateral",G97,1)),ISNUMBER(SEARCH("positive",Y97,1)),ISNUMBER(SEARCH("tall",O97,1)),ISNUMBER(SEARCH("hobnail",O97,1)),ISNUMBER(SEARCH("cribriform",O97,1)),ISNUMBER(SEARCH("diffuse",O97,1)),ISNUMBER(SEARCH("columnar",O97,1)),ISNUMBER(SEARCH("solid",O97,1)),ISNUMBER(SEARCH("tall",N97,1)),ISNUMBER(SEARCH("hobnail",N97,1)),ISNUMBER(SEARCH("cribriform",N97,1)),ISNUMBER(SEARCH("diffuse",N97,1)),ISNUMBER(SEARCH("columnar",N97,1)),ISNUMBER(SEARCH("solid",N97,1)),AND(ISNUMBER(SEARCH("papillary",N97,1)),S97="positive"),AND(AND(ISNUMBER(J97),J97&gt;=5),M97=""),AND(AND(ISNUMBER(J97),J97&gt;=5),AND(ISNUMBER(M97),M97&gt;=1)),AND(ISNUMBER(SERACH("papillary",N97)),OR(Y97="positive",Z97="positive"), ISNUMBER(SEARCH("BRAF",AB97)))),"intermediate","low"))</f>
        <v>low</v>
      </c>
      <c r="AF97" s="36" t="str">
        <f t="shared" si="15"/>
        <v>1b</v>
      </c>
      <c r="AG97" s="36" t="str">
        <f t="shared" si="16"/>
        <v>0</v>
      </c>
      <c r="AH97" s="36" t="str">
        <f t="shared" si="23"/>
        <v>0</v>
      </c>
      <c r="AI97" s="42" t="str">
        <f t="shared" si="24"/>
        <v>I</v>
      </c>
      <c r="AJ97" s="39" t="s">
        <v>807</v>
      </c>
      <c r="AK97" s="41" t="s">
        <v>1119</v>
      </c>
      <c r="AL97" s="41" t="s">
        <v>1123</v>
      </c>
      <c r="AM97" s="41" t="s">
        <v>1123</v>
      </c>
      <c r="AN97" s="41" t="s">
        <v>68</v>
      </c>
      <c r="AO97" s="22">
        <f t="shared" ca="1" si="17"/>
        <v>1</v>
      </c>
      <c r="AP97" s="1">
        <f t="shared" si="18"/>
        <v>1</v>
      </c>
      <c r="AQ97" s="1">
        <f t="shared" si="19"/>
        <v>1</v>
      </c>
      <c r="AR97" s="1">
        <f t="shared" si="20"/>
        <v>1</v>
      </c>
      <c r="AS97" s="14">
        <f t="shared" si="21"/>
        <v>1</v>
      </c>
    </row>
    <row r="98" spans="1:45">
      <c r="A98" t="str">
        <f>'Model output'!A97</f>
        <v>TCGA-DJ-A3UZ</v>
      </c>
      <c r="B98" s="33">
        <v>70</v>
      </c>
      <c r="C98" s="1" t="str">
        <f>IF(OR(ISNUMBER(SEARCH("0",'Model output'!D97)), ISNUMBER(SEARCH("1",'Model output'!D97)), ISNUMBER(SEARCH("1a",'Model output'!D97)), ISNUMBER(SEARCH("1b",'Model output'!D97)), ISNUMBER(SEARCH("2",'Model output'!D97)), ISNUMBER(SEARCH("3",'Model output'!D97)), ISNUMBER(SEARCH("4a",'Model output'!D97)), ISNUMBER(SEARCH("4b",'Model output'!D97))), IF(ISNUMBER(SEARCH("pT",'Model output'!D97)),IF(OR(ISNUMBER(SEARCH("a",'Model output'!D97)),ISNUMBER(SEARCH("b",'Model output'!D97))),MID(SUBSTITUTE('Model output'!D97," ",""),SEARCH("pT",'Model output'!D97)+2,2),MID(SUBSTITUTE('Model output'!D97," ",""),SEARCH("pT",'Model output'!D97)+2,1)),IF(ISNUMBER(SEARCH("T",'Model output'!D97)),IF(OR(ISNUMBER(SEARCH("a",'Model output'!D97)),ISNUMBER(SEARCH("b",'Model output'!D97))),MID(SUBSTITUTE('Model output'!D97," ",""),SEARCH("T",'Model output'!D97)+1,2),MID(SUBSTITUTE('Model output'!D97," ",""),SEARCH("T",'Model output'!D97)+1,1)),SUBSTITUTE('Model output'!D97," ",""))),"")</f>
        <v/>
      </c>
      <c r="D98" s="1" t="str">
        <f>IF(ISNUMBER(SEARCH("lymph node",'Model output'!E97)),"1", IF(AND('Model output'!E97&lt;&gt;"",ISNUMBER('Model output'!E97),'Model output'!E97&gt;0),"1",IF(OR(ISNUMBER(SEARCH("0",'Model output'!E97)), ISNUMBER(SEARCH("1",'Model output'!E97)), ISNUMBER(SEARCH("1a",'Model output'!E97)), ISNUMBER(SEARCH("1b",'Model output'!E97)), ISNUMBER(SEARCH("X",'Model output'!E97))), IF(ISNUMBER(SEARCH("pN",'Model output'!E97)),IF(OR(ISNUMBER(SEARCH("a",'Model output'!E97)),ISNUMBER(SEARCH("b",'Model output'!E97))),MID(SUBSTITUTE('Model output'!E97," ",""),SEARCH("pN",'Model output'!E97)+2,2),MID(SUBSTITUTE('Model output'!E97," ",""),SEARCH("pN",'Model output'!E97)+2,1)),IF(ISNUMBER(SEARCH("N",'Model output'!E97)),IF(OR(ISNUMBER(SEARCH("a",'Model output'!E97)),ISNUMBER(SEARCH("b",'Model output'!E97))),MID(SUBSTITUTE('Model output'!E97," ",""),SEARCH("N",'Model output'!E97)+1,2),MID(SUBSTITUTE('Model output'!E97," ",""),SEARCH("N",'Model output'!E97)+1,1)),SUBSTITUTE('Model output'!E97," ",""))),"")))</f>
        <v>0</v>
      </c>
      <c r="E98" s="1" t="str">
        <f>IF(OR(ISNUMBER(SEARCH("Not applicable",'Model output'!F97)), ISNUMBER(SEARCH("N/A",'Model output'!F97))),"0",IF(OR(ISNUMBER(SEARCH("0",'Model output'!F97)), ISNUMBER(SEARCH("1",'Model output'!F97)), ISNUMBER(SEARCH("X",'Model output'!F97))), IF(ISNUMBER(SEARCH("pM",'Model output'!F97)),MID(SUBSTITUTE('Model output'!F97," ",""),SEARCH("pM",'Model output'!F97)+2,1),IF(ISNUMBER(SEARCH("M",'Model output'!F97)),MID(SUBSTITUTE('Model output'!F97," ",""),SEARCH("M",'Model output'!F97)+1,1),SUBSTITUTE('Model output'!F97," ",""))),""))</f>
        <v>X</v>
      </c>
      <c r="F98" t="str">
        <f t="shared" si="22"/>
        <v>positive</v>
      </c>
      <c r="G98" t="str">
        <f>IF(OR('Model output'!G97="",AND(ISNUMBER('Model output'!J97),'Model output'!J97&lt;1)),"",IF(OR(ISNUMBER(SEARCH("lateral",'Model output'!G97)),ISNUMBER(SEARCH("cervical",'Model output'!G97)),ISNUMBER(SEARCH("jugular",'Model output'!G97)),ISNUMBER(SEARCH("left neck",'Model output'!G97)),ISNUMBER(SEARCH("left anterior neck",'Model output'!G97)),ISNUMBER(SEARCH("left posterior neck",'Model output'!G97)),ISNUMBER(SEARCH("right neck",'Model output'!G97)),ISNUMBER(SEARCH("right anterior neck",'Model output'!G97)),ISNUMBER(SEARCH("right posterior neck",'Model output'!G97)),AND(ISNUMBER(SEARCH("level",'Model output'!G97)),OR(,ISNUMBER(SEARCH("II",'Model output'!G97)),ISNUMBER(SEARCH("two",'Model output'!G97)),AND(ISNUMBER(SEARCH("2",'Model output'!G97)),NOT(ISNUMBER(SEARCH("1 of 2",'Model output'!G97)))),ISNUMBER(SEARCH("III",'Model output'!G97)),ISNUMBER(SEARCH("three",'Model output'!G97)),ISNUMBER(SEARCH("3",'Model output'!G97)),ISNUMBER(SEARCH("IV",'Model output'!G97)),ISNUMBER(SEARCH("four",'Model output'!G97)),ISNUMBER(SEARCH("4",'Model output'!G97)),ISNUMBER(SEARCH("V ",'Model output'!G97)),ISNUMBER(SEARCH("five",'Model output'!G97)),ISNUMBER(SEARCH("5",'Model output'!G97))))), "lateral", "central"))</f>
        <v/>
      </c>
      <c r="H98" t="str">
        <f>IF('Model output'!H97="","negative",IF(OR(ISNUMBER(SEARCH("lymph node",'Model output'!H97)),ISNUMBER(SEARCH("gland",'Model output'!H97)),ISNUMBER(SEARCH("lobe",'Model output'!H97)),ISNUMBER(SEARCH("isthmus",'Model output'!H97)),ISNUMBER(SEARCH("mediastinum",'Model output'!H97)),ISNUMBER(SEARCH("Not mentioned",'Model output'!H97)), ISNUMBER(SEARCH("Not applicable",'Model output'!H97)), ISNUMBER(SEARCH("paratracheal",'Model output'!H97)),ISNUMBER(SEARCH("fibroadipose tissue",'Model output'!H97)),ISNUMBER(SEARCH("thyroid node",'Model output'!H97)),ISNUMBER(SEARCH("skeletal muscle",'Model output'!H97)),ISNUMBER(SEARCH("Extranodal extension",'Model output'!H97)),ISNUMBER(SEARCH("right",'Model output'!H97)),ISNUMBER(SEARCH("left",'Model output'!H97)),ISNUMBER(SEARCH("Not specified",'Model output'!H97))),"negative","positive"))</f>
        <v>negative</v>
      </c>
      <c r="I98">
        <f>IF(OR('Model output'!I97="",'Model output'!I97="Not answered",'Model output'!I97="Not mentioned"),"",IF(ISNUMBER('Model output'!I97),'Model output'!I97,1))</f>
        <v>2</v>
      </c>
      <c r="J98">
        <f>IF(OR('Model output'!J97="",'Model output'!J97="Not answered",'Model output'!J97="Not mentioned"),"",IF(AND(ISNUMBER('Model output'!J97),'Model output'!J97&lt;=I98),'Model output'!J97,IF(AND(ISNUMBER('Model output'!J97), 'Model output'!J97&gt;=DATE(2024,1,1)), MIN(DAY('Model output'!J97), MONTH('Model output'!J97), YEAR('Model output'!J97)), IF(ISNUMBER(SEARCH("0/",'Model output'!J97)),0,IF(ISNUMBER(SEARCH("/",'Model output'!J97)), VALUE(LEFT('Model output'!J97, SEARCH("/",'Model output'!J97)-1)),1)))))</f>
        <v>1</v>
      </c>
      <c r="K98" t="str" cm="1">
        <f t="array" ref="K98">IF(COUNT(FIND({0,1,2,3,4,5,6,7,8,9},'Model output'!K97))&gt;0,'Model output'!K97,"")</f>
        <v/>
      </c>
      <c r="L98" s="25" t="str">
        <f t="shared" si="14"/>
        <v/>
      </c>
      <c r="M98" t="str" cm="1">
        <f t="array" ref="M98">IF(L98="","",IF(ISNUMBER(SEARCH("cm",L98)),MAX(VALUE(SUBSTITUTE(_xlfn.FILTERXML("&lt;t&gt;&lt;s&gt;"&amp;SUBSTITUTE(L98,",","&lt;/s&gt;&lt;s&gt;")&amp;"&lt;/s&gt;&lt;/t&gt;","//s"),"cm",""))),MAX(VALUE(SUBSTITUTE(_xlfn.FILTERXML("&lt;t&gt;&lt;s&gt;"&amp;SUBSTITUTE(L98,",","&lt;/s&gt;&lt;s&gt;")&amp;"&lt;/s&gt;&lt;/t&gt;","//s"),"mm","")))/10))</f>
        <v/>
      </c>
      <c r="N98" t="str">
        <f>IF('Model output'!L97="","",'Model output'!L97)</f>
        <v>papillary carcinoma</v>
      </c>
      <c r="O98" t="str">
        <f>IF('Model output'!M97="","",'Model output'!M97)</f>
        <v>classical and microcarcinomas (4)</v>
      </c>
      <c r="P98" t="str">
        <f>IF('Model output'!N97="","",'Model output'!N97)</f>
        <v>1.1 cm</v>
      </c>
      <c r="Q98" t="str">
        <f t="shared" si="13"/>
        <v>1.1cm</v>
      </c>
      <c r="R98" cm="1">
        <f t="array" ref="R98">IF(Q98="","",IF(ISNUMBER(SEARCH("cm",Q98)),MAX(VALUE(SUBSTITUTE(_xlfn.FILTERXML("&lt;t&gt;&lt;s&gt;"&amp;SUBSTITUTE(Q98,",","&lt;/s&gt;&lt;s&gt;")&amp;"&lt;/s&gt;&lt;/t&gt;","//s"),"cm",""))),MAX(VALUE(SUBSTITUTE(_xlfn.FILTERXML("&lt;t&gt;&lt;s&gt;"&amp;SUBSTITUTE(Q98,",","&lt;/s&gt;&lt;s&gt;")&amp;"&lt;/s&gt;&lt;/t&gt;","//s"),"mm","")))/10))</f>
        <v>1.1000000000000001</v>
      </c>
      <c r="S98" t="str">
        <f>IF(OR('Model output'!P97="",ISNUMBER(SEARCH("Not identified", 'Model output'!P97)),ISNUMBER(SEARCH("Absent",'Model output'!P97)),AND(ISNUMBER(SEARCH("No",'Model output'!P97)),NOT(ISNUMBER(SEARCH("diagnostic",'Model output'!P97)))),ISNUMBER(SEARCH("Negative",'Model output'!P97))),"negative","positive")</f>
        <v>negative</v>
      </c>
      <c r="T98">
        <f>IF('Model output'!O97="","",'Model output'!O97)</f>
        <v>5</v>
      </c>
      <c r="U98" t="str">
        <f>IF('Model output'!Q97&lt;&gt;"",'Model output'!Q97,IF('Classification result'!S98="positive",IF(ISNUMBER(SEARCH("single",'Model output'!P97)),1,IF(OR(ISNUMBER(SEARCH("&lt;4",'Model output'!P97)),ISNUMBER(SEARCH("&lt; 4",'Model output'!P97)),ISNUMBER(SEARCH("less than 4",'Model output'!P97))),"&lt;4",IF(OR(ISNUMBER(SEARCH("&gt;4",'Model output'!P97)),ISNUMBER(SEARCH("&gt; 4",'Model output'!P97)),ISNUMBER(SEARCH("4 or more",'Model output'!P97))),"&gt;4",""))), ""))</f>
        <v/>
      </c>
      <c r="V98" t="str">
        <f>IF(S98="negative","",IF(OR(ISNUMBER(SEARCH("Focal",'Model output'!P97)),'Classification result'!U98&lt;4,ISNUMBER(SEARCH("Focal",'Classification result'!U98)),ISNUMBER(SEARCH("&lt;4",'Classification result'!U98)),ISNUMBER(SEARCH("&lt; 4",'Classification result'!U98))),"minimal", IF(OR(ISNUMBER(SEARCH("Extensive",'Model output'!P97)),ISNUMBER(SEARCH("Extensive",'Classification result'!U98)),ISNUMBER(SEARCH("&gt;4",'Classification result'!U98)),ISNUMBER(SEARCH("&gt; 4",'Classification result'!U98)),ISNUMBER(SEARCH("4 or more",'Classification result'!U98))),"extensive","")))</f>
        <v/>
      </c>
      <c r="W98" t="str">
        <f>IF(OR('Model output'!R97="",ISNUMBER(SEARCH("Not identified", 'Model output'!R97)),ISNUMBER(SEARCH("Absent",'Model output'!R97)),ISNUMBER(SEARCH("No",'Model output'!R97)),ISNUMBER(SEARCH("Negative",'Model output'!R97)),ISNUMBER(SEARCH("None seen",'Model output'!R97)),ISNUMBER(SEARCH("Free",'Model output'!R97)),ISNUMBER(SEARCH("Cannot be assessed",'Model output'!R97))),"negative","positive")</f>
        <v>negative</v>
      </c>
      <c r="X98" s="16" t="str">
        <f>IF('Model output'!S97="","",'Model output'!S97)</f>
        <v>Invades:perithyroidal adipose tissue and parathyroid gland</v>
      </c>
      <c r="Y98" t="str">
        <f>IF(OR('Model output'!S97="",ISNUMBER(SEARCH("Absent",'Model output'!S97)),ISNUMBER(SEARCH("Not identified",'Model output'!S97)),AND(ISNUMBER(SEARCH("No",'Model output'!S97)),NOT(ISNUMBER(SEARCH("carcinoma",'Model output'!S97)))),ISNUMBER(SEARCH("negative",'Model output'!S97))),"negative",IF(Z98="positive","gETE", "positive"))</f>
        <v>positive</v>
      </c>
      <c r="Z98" t="str">
        <f>IF(OR('Model output'!S97="",ISNUMBER(SEARCH("Absent",'Model output'!S97)),ISNUMBER(SEARCH("Not identified",'Model output'!S97)),ISNUMBER(SEARCH("No",'Model output'!S97)),ISNUMBER(SEARCH("Minimal",'Model output'!S97)),ISNUMBER(SEARCH("negative",'Model output'!S97))),"negative",IF(OR(ISNUMBER(SEARCH("extensive",X98)),ISNUMBER(SEARCH("skeletal muscle",X98)),ISNUMBER(SEARCH("larynx",X98)),ISNUMBER(SEARCH("trachea",X98)),ISNUMBER(SEARCH("esophagus",X98)),ISNUMBER(SEARCH("recurrent laryngeal nerve",X98))),"positive","negative"))</f>
        <v>negative</v>
      </c>
      <c r="AA98" t="str">
        <f>IF('Model output'!T97="","",IF('Model output'!T97="Not mentioned", "No", "Yes"))</f>
        <v>No</v>
      </c>
      <c r="AB98" t="str">
        <f>IF(AA98&lt;&gt;"Yes","",IF(OR('Model output'!U97="",ISNUMBER(SEARCH("Not identified",'Model output'!U97))),"",'Model output'!U97))</f>
        <v/>
      </c>
      <c r="AC98" s="1" t="str">
        <f>IF(OR('Model output'!V97="", 'Model output'!V97="No", AND(ISERROR(SEARCH("Positive",'Model output'!V97)), ISNUMBER(SEARCH("Negative",'Model output'!V97))), AND(ISNUMBER(SEARCH("Uninvolved",'Model output'!V97)),NOT(ISNUMBER(SEARCH("margins involved",'Model output'!V97)))), ISNUMBER(SEARCH("None",'Model output'!V97)), ISNUMBER(SEARCH("Free",'Model output'!V97)), ISNUMBER(SEARCH("1 mm",'Model output'!V97)), ISNUMBER(SEARCH("0.1 CM",'Model output'!V97)), ISNUMBER(SEARCH("less than 0.2 mm",'Model output'!V97)), ISNUMBER(SEARCH("less than 0.5 mm",'Model output'!V97)), ISNUMBER(SEARCH("less than 1.0 mm",'Model output'!V97)), ISNUMBER(SEARCH("noted very close",'Model output'!V97)), ISNUMBER(SEARCH("abut",'Model output'!V97)), ISNUMBER(SEARCH("not mentioned",'Model output'!V97)), ISNUMBER(SEARCH("Cannot be assessed",'Model output'!V97)), ISNUMBER(SEARCH("Not specified",'Model output'!V97)), ISNUMBER(SEARCH("Lymphocyte invasion - present",'Model output'!V97))), "negative", "positive")</f>
        <v>negative</v>
      </c>
      <c r="AE98" s="35" t="str" cm="1">
        <f t="array" aca="1" ref="AE98" ca="1">IF(OR(AC98="positive",Z98="positive",AND(OR(ISNUMBER(SEARCH("Follicular carcinoma",N98)),ISNUMBER(SEARCH("Follicular thyroid carcinoma",N98))),V98="extensive"),AND(AND(ISNUMBER(J98),J98&gt;0),AND(ISNUMBER(M98),M98&gt;3)),OR(H98="positive",AH98=1)),"high",IF(OR(ISNUMBER(SEARCH("lateral",G98,1)),ISNUMBER(SEARCH("positive",Y98,1)),ISNUMBER(SEARCH("tall",O98,1)),ISNUMBER(SEARCH("hobnail",O98,1)),ISNUMBER(SEARCH("cribriform",O98,1)),ISNUMBER(SEARCH("diffuse",O98,1)),ISNUMBER(SEARCH("columnar",O98,1)),ISNUMBER(SEARCH("solid",O98,1)),ISNUMBER(SEARCH("tall",N98,1)),ISNUMBER(SEARCH("hobnail",N98,1)),ISNUMBER(SEARCH("cribriform",N98,1)),ISNUMBER(SEARCH("diffuse",N98,1)),ISNUMBER(SEARCH("columnar",N98,1)),ISNUMBER(SEARCH("solid",N98,1)),AND(ISNUMBER(SEARCH("papillary",N98,1)),S98="positive"),AND(AND(ISNUMBER(J98),J98&gt;=5),M98=""),AND(AND(ISNUMBER(J98),J98&gt;=5),AND(ISNUMBER(M98),M98&gt;=1)),AND(ISNUMBER(SERACH("papillary",N98)),OR(Y98="positive",Z98="positive"), ISNUMBER(SEARCH("BRAF",AB98)))),"intermediate","low"))</f>
        <v>intermediate</v>
      </c>
      <c r="AF98" s="36" t="str">
        <f t="shared" si="15"/>
        <v>1b</v>
      </c>
      <c r="AG98" s="36" t="str">
        <f t="shared" si="16"/>
        <v>1a</v>
      </c>
      <c r="AH98" s="36" t="str">
        <f t="shared" si="23"/>
        <v>0</v>
      </c>
      <c r="AI98" s="42" t="str">
        <f t="shared" si="24"/>
        <v>II</v>
      </c>
      <c r="AJ98" s="39" t="s">
        <v>809</v>
      </c>
      <c r="AK98" s="41" t="s">
        <v>1119</v>
      </c>
      <c r="AL98" s="41" t="s">
        <v>1120</v>
      </c>
      <c r="AM98" s="41" t="s">
        <v>1123</v>
      </c>
      <c r="AN98" s="41" t="s">
        <v>68</v>
      </c>
      <c r="AO98" s="22">
        <f t="shared" ca="1" si="17"/>
        <v>1</v>
      </c>
      <c r="AP98" s="1">
        <f t="shared" si="18"/>
        <v>1</v>
      </c>
      <c r="AQ98" s="1">
        <f t="shared" si="19"/>
        <v>0</v>
      </c>
      <c r="AR98" s="1">
        <f t="shared" si="20"/>
        <v>1</v>
      </c>
      <c r="AS98" s="14">
        <f t="shared" si="21"/>
        <v>0</v>
      </c>
    </row>
    <row r="99" spans="1:45">
      <c r="A99" t="str">
        <f>'Model output'!A98</f>
        <v>TCGA-DJ-A3V2</v>
      </c>
      <c r="B99" s="33">
        <v>44</v>
      </c>
      <c r="C99" s="1" t="str">
        <f>IF(OR(ISNUMBER(SEARCH("0",'Model output'!D98)), ISNUMBER(SEARCH("1",'Model output'!D98)), ISNUMBER(SEARCH("1a",'Model output'!D98)), ISNUMBER(SEARCH("1b",'Model output'!D98)), ISNUMBER(SEARCH("2",'Model output'!D98)), ISNUMBER(SEARCH("3",'Model output'!D98)), ISNUMBER(SEARCH("4a",'Model output'!D98)), ISNUMBER(SEARCH("4b",'Model output'!D98))), IF(ISNUMBER(SEARCH("pT",'Model output'!D98)),IF(OR(ISNUMBER(SEARCH("a",'Model output'!D98)),ISNUMBER(SEARCH("b",'Model output'!D98))),MID(SUBSTITUTE('Model output'!D98," ",""),SEARCH("pT",'Model output'!D98)+2,2),MID(SUBSTITUTE('Model output'!D98," ",""),SEARCH("pT",'Model output'!D98)+2,1)),IF(ISNUMBER(SEARCH("T",'Model output'!D98)),IF(OR(ISNUMBER(SEARCH("a",'Model output'!D98)),ISNUMBER(SEARCH("b",'Model output'!D98))),MID(SUBSTITUTE('Model output'!D98," ",""),SEARCH("T",'Model output'!D98)+1,2),MID(SUBSTITUTE('Model output'!D98," ",""),SEARCH("T",'Model output'!D98)+1,1)),SUBSTITUTE('Model output'!D98," ",""))),"")</f>
        <v>1</v>
      </c>
      <c r="D99" s="1" t="str">
        <f>IF(ISNUMBER(SEARCH("lymph node",'Model output'!E98)),"1", IF(AND('Model output'!E98&lt;&gt;"",ISNUMBER('Model output'!E98),'Model output'!E98&gt;0),"1",IF(OR(ISNUMBER(SEARCH("0",'Model output'!E98)), ISNUMBER(SEARCH("1",'Model output'!E98)), ISNUMBER(SEARCH("1a",'Model output'!E98)), ISNUMBER(SEARCH("1b",'Model output'!E98)), ISNUMBER(SEARCH("X",'Model output'!E98))), IF(ISNUMBER(SEARCH("pN",'Model output'!E98)),IF(OR(ISNUMBER(SEARCH("a",'Model output'!E98)),ISNUMBER(SEARCH("b",'Model output'!E98))),MID(SUBSTITUTE('Model output'!E98," ",""),SEARCH("pN",'Model output'!E98)+2,2),MID(SUBSTITUTE('Model output'!E98," ",""),SEARCH("pN",'Model output'!E98)+2,1)),IF(ISNUMBER(SEARCH("N",'Model output'!E98)),IF(OR(ISNUMBER(SEARCH("a",'Model output'!E98)),ISNUMBER(SEARCH("b",'Model output'!E98))),MID(SUBSTITUTE('Model output'!E98," ",""),SEARCH("N",'Model output'!E98)+1,2),MID(SUBSTITUTE('Model output'!E98," ",""),SEARCH("N",'Model output'!E98)+1,1)),SUBSTITUTE('Model output'!E98," ",""))),"")))</f>
        <v>1</v>
      </c>
      <c r="E99" s="1" t="str">
        <f>IF(OR(ISNUMBER(SEARCH("Not applicable",'Model output'!F98)), ISNUMBER(SEARCH("N/A",'Model output'!F98))),"0",IF(OR(ISNUMBER(SEARCH("0",'Model output'!F98)), ISNUMBER(SEARCH("1",'Model output'!F98)), ISNUMBER(SEARCH("X",'Model output'!F98))), IF(ISNUMBER(SEARCH("pM",'Model output'!F98)),MID(SUBSTITUTE('Model output'!F98," ",""),SEARCH("pM",'Model output'!F98)+2,1),IF(ISNUMBER(SEARCH("M",'Model output'!F98)),MID(SUBSTITUTE('Model output'!F98," ",""),SEARCH("M",'Model output'!F98)+1,1),SUBSTITUTE('Model output'!F98," ",""))),""))</f>
        <v>0</v>
      </c>
      <c r="F99" t="str">
        <f t="shared" si="22"/>
        <v>positive</v>
      </c>
      <c r="G99" t="str">
        <f>IF(OR('Model output'!G98="",AND(ISNUMBER('Model output'!J98),'Model output'!J98&lt;1)),"",IF(OR(ISNUMBER(SEARCH("lateral",'Model output'!G98)),ISNUMBER(SEARCH("cervical",'Model output'!G98)),ISNUMBER(SEARCH("jugular",'Model output'!G98)),ISNUMBER(SEARCH("left neck",'Model output'!G98)),ISNUMBER(SEARCH("left anterior neck",'Model output'!G98)),ISNUMBER(SEARCH("left posterior neck",'Model output'!G98)),ISNUMBER(SEARCH("right neck",'Model output'!G98)),ISNUMBER(SEARCH("right anterior neck",'Model output'!G98)),ISNUMBER(SEARCH("right posterior neck",'Model output'!G98)),AND(ISNUMBER(SEARCH("level",'Model output'!G98)),OR(,ISNUMBER(SEARCH("II",'Model output'!G98)),ISNUMBER(SEARCH("two",'Model output'!G98)),AND(ISNUMBER(SEARCH("2",'Model output'!G98)),NOT(ISNUMBER(SEARCH("1 of 2",'Model output'!G98)))),ISNUMBER(SEARCH("III",'Model output'!G98)),ISNUMBER(SEARCH("three",'Model output'!G98)),ISNUMBER(SEARCH("3",'Model output'!G98)),ISNUMBER(SEARCH("IV",'Model output'!G98)),ISNUMBER(SEARCH("four",'Model output'!G98)),ISNUMBER(SEARCH("4",'Model output'!G98)),ISNUMBER(SEARCH("V ",'Model output'!G98)),ISNUMBER(SEARCH("five",'Model output'!G98)),ISNUMBER(SEARCH("5",'Model output'!G98))))), "lateral", "central"))</f>
        <v>central</v>
      </c>
      <c r="H99" t="str">
        <f>IF('Model output'!H98="","negative",IF(OR(ISNUMBER(SEARCH("lymph node",'Model output'!H98)),ISNUMBER(SEARCH("gland",'Model output'!H98)),ISNUMBER(SEARCH("lobe",'Model output'!H98)),ISNUMBER(SEARCH("isthmus",'Model output'!H98)),ISNUMBER(SEARCH("mediastinum",'Model output'!H98)),ISNUMBER(SEARCH("Not mentioned",'Model output'!H98)), ISNUMBER(SEARCH("Not applicable",'Model output'!H98)), ISNUMBER(SEARCH("paratracheal",'Model output'!H98)),ISNUMBER(SEARCH("fibroadipose tissue",'Model output'!H98)),ISNUMBER(SEARCH("thyroid node",'Model output'!H98)),ISNUMBER(SEARCH("skeletal muscle",'Model output'!H98)),ISNUMBER(SEARCH("Extranodal extension",'Model output'!H98)),ISNUMBER(SEARCH("right",'Model output'!H98)),ISNUMBER(SEARCH("left",'Model output'!H98)),ISNUMBER(SEARCH("Not specified",'Model output'!H98))),"negative","positive"))</f>
        <v>negative</v>
      </c>
      <c r="I99">
        <f>IF(OR('Model output'!I98="",'Model output'!I98="Not answered",'Model output'!I98="Not mentioned"),"",IF(ISNUMBER('Model output'!I98),'Model output'!I98,1))</f>
        <v>4</v>
      </c>
      <c r="J99">
        <f>IF(OR('Model output'!J98="",'Model output'!J98="Not answered",'Model output'!J98="Not mentioned"),"",IF(AND(ISNUMBER('Model output'!J98),'Model output'!J98&lt;=I99),'Model output'!J98,IF(AND(ISNUMBER('Model output'!J98), 'Model output'!J98&gt;=DATE(2024,1,1)), MIN(DAY('Model output'!J98), MONTH('Model output'!J98), YEAR('Model output'!J98)), IF(ISNUMBER(SEARCH("0/",'Model output'!J98)),0,IF(ISNUMBER(SEARCH("/",'Model output'!J98)), VALUE(LEFT('Model output'!J98, SEARCH("/",'Model output'!J98)-1)),1)))))</f>
        <v>1</v>
      </c>
      <c r="K99" t="str" cm="1">
        <f t="array" ref="K99">IF(COUNT(FIND({0,1,2,3,4,5,6,7,8,9},'Model output'!K98))&gt;0,'Model output'!K98,"")</f>
        <v>0.9 cm</v>
      </c>
      <c r="L99" s="25" t="str">
        <f t="shared" si="14"/>
        <v>0.9cm</v>
      </c>
      <c r="M99" cm="1">
        <f t="array" ref="M99">IF(L99="","",IF(ISNUMBER(SEARCH("cm",L99)),MAX(VALUE(SUBSTITUTE(_xlfn.FILTERXML("&lt;t&gt;&lt;s&gt;"&amp;SUBSTITUTE(L99,",","&lt;/s&gt;&lt;s&gt;")&amp;"&lt;/s&gt;&lt;/t&gt;","//s"),"cm",""))),MAX(VALUE(SUBSTITUTE(_xlfn.FILTERXML("&lt;t&gt;&lt;s&gt;"&amp;SUBSTITUTE(L99,",","&lt;/s&gt;&lt;s&gt;")&amp;"&lt;/s&gt;&lt;/t&gt;","//s"),"mm","")))/10))</f>
        <v>0.9</v>
      </c>
      <c r="N99" t="str">
        <f>IF('Model output'!L98="","",'Model output'!L98)</f>
        <v>Papillary carcinoma</v>
      </c>
      <c r="O99" t="str">
        <f>IF('Model output'!M98="","",'Model output'!M98)</f>
        <v>Classical type</v>
      </c>
      <c r="P99" t="str">
        <f>IF('Model output'!N98="","",'Model output'!N98)</f>
        <v>2.1 cm</v>
      </c>
      <c r="Q99" t="str">
        <f t="shared" si="13"/>
        <v>2.1cm</v>
      </c>
      <c r="R99" cm="1">
        <f t="array" ref="R99">IF(Q99="","",IF(ISNUMBER(SEARCH("cm",Q99)),MAX(VALUE(SUBSTITUTE(_xlfn.FILTERXML("&lt;t&gt;&lt;s&gt;"&amp;SUBSTITUTE(Q99,",","&lt;/s&gt;&lt;s&gt;")&amp;"&lt;/s&gt;&lt;/t&gt;","//s"),"cm",""))),MAX(VALUE(SUBSTITUTE(_xlfn.FILTERXML("&lt;t&gt;&lt;s&gt;"&amp;SUBSTITUTE(Q99,",","&lt;/s&gt;&lt;s&gt;")&amp;"&lt;/s&gt;&lt;/t&gt;","//s"),"mm","")))/10))</f>
        <v>2.1</v>
      </c>
      <c r="S99" t="str">
        <f>IF(OR('Model output'!P98="",ISNUMBER(SEARCH("Not identified", 'Model output'!P98)),ISNUMBER(SEARCH("Absent",'Model output'!P98)),AND(ISNUMBER(SEARCH("No",'Model output'!P98)),NOT(ISNUMBER(SEARCH("diagnostic",'Model output'!P98)))),ISNUMBER(SEARCH("Negative",'Model output'!P98))),"negative","positive")</f>
        <v>positive</v>
      </c>
      <c r="T99" t="str">
        <f>IF('Model output'!O98="","",'Model output'!O98)</f>
        <v>2 (multicentricity present)</v>
      </c>
      <c r="U99" t="str">
        <f>IF('Model output'!Q98&lt;&gt;"",'Model output'!Q98,IF('Classification result'!S99="positive",IF(ISNUMBER(SEARCH("single",'Model output'!P98)),1,IF(OR(ISNUMBER(SEARCH("&lt;4",'Model output'!P98)),ISNUMBER(SEARCH("&lt; 4",'Model output'!P98)),ISNUMBER(SEARCH("less than 4",'Model output'!P98))),"&lt;4",IF(OR(ISNUMBER(SEARCH("&gt;4",'Model output'!P98)),ISNUMBER(SEARCH("&gt; 4",'Model output'!P98)),ISNUMBER(SEARCH("4 or more",'Model output'!P98))),"&gt;4",""))), ""))</f>
        <v/>
      </c>
      <c r="V99" t="str">
        <f>IF(S99="negative","",IF(OR(ISNUMBER(SEARCH("Focal",'Model output'!P98)),'Classification result'!U99&lt;4,ISNUMBER(SEARCH("Focal",'Classification result'!U99)),ISNUMBER(SEARCH("&lt;4",'Classification result'!U99)),ISNUMBER(SEARCH("&lt; 4",'Classification result'!U99))),"minimal", IF(OR(ISNUMBER(SEARCH("Extensive",'Model output'!P98)),ISNUMBER(SEARCH("Extensive",'Classification result'!U99)),ISNUMBER(SEARCH("&gt;4",'Classification result'!U99)),ISNUMBER(SEARCH("&gt; 4",'Classification result'!U99)),ISNUMBER(SEARCH("4 or more",'Classification result'!U99))),"extensive","")))</f>
        <v/>
      </c>
      <c r="W99" t="str">
        <f>IF(OR('Model output'!R98="",ISNUMBER(SEARCH("Not identified", 'Model output'!R98)),ISNUMBER(SEARCH("Absent",'Model output'!R98)),ISNUMBER(SEARCH("No",'Model output'!R98)),ISNUMBER(SEARCH("Negative",'Model output'!R98)),ISNUMBER(SEARCH("None seen",'Model output'!R98)),ISNUMBER(SEARCH("Free",'Model output'!R98)),ISNUMBER(SEARCH("Cannot be assessed",'Model output'!R98))),"negative","positive")</f>
        <v>positive</v>
      </c>
      <c r="X99" s="16" t="str">
        <f>IF('Model output'!S98="","",'Model output'!S98)</f>
        <v>Not Identified</v>
      </c>
      <c r="Y99" t="str">
        <f>IF(OR('Model output'!S98="",ISNUMBER(SEARCH("Absent",'Model output'!S98)),ISNUMBER(SEARCH("Not identified",'Model output'!S98)),AND(ISNUMBER(SEARCH("No",'Model output'!S98)),NOT(ISNUMBER(SEARCH("carcinoma",'Model output'!S98)))),ISNUMBER(SEARCH("negative",'Model output'!S98))),"negative",IF(Z99="positive","gETE", "positive"))</f>
        <v>negative</v>
      </c>
      <c r="Z99" t="str">
        <f>IF(OR('Model output'!S98="",ISNUMBER(SEARCH("Absent",'Model output'!S98)),ISNUMBER(SEARCH("Not identified",'Model output'!S98)),ISNUMBER(SEARCH("No",'Model output'!S98)),ISNUMBER(SEARCH("Minimal",'Model output'!S98)),ISNUMBER(SEARCH("negative",'Model output'!S98))),"negative",IF(OR(ISNUMBER(SEARCH("extensive",X99)),ISNUMBER(SEARCH("skeletal muscle",X99)),ISNUMBER(SEARCH("larynx",X99)),ISNUMBER(SEARCH("trachea",X99)),ISNUMBER(SEARCH("esophagus",X99)),ISNUMBER(SEARCH("recurrent laryngeal nerve",X99))),"positive","negative"))</f>
        <v>negative</v>
      </c>
      <c r="AA99" t="str">
        <f>IF('Model output'!T98="","",IF('Model output'!T98="Not mentioned", "No", "Yes"))</f>
        <v>No</v>
      </c>
      <c r="AB99" t="str">
        <f>IF(AA99&lt;&gt;"Yes","",IF(OR('Model output'!U98="",ISNUMBER(SEARCH("Not identified",'Model output'!U98))),"",'Model output'!U98))</f>
        <v/>
      </c>
      <c r="AC99" s="1" t="str">
        <f>IF(OR('Model output'!V98="", 'Model output'!V98="No", AND(ISERROR(SEARCH("Positive",'Model output'!V98)), ISNUMBER(SEARCH("Negative",'Model output'!V98))), AND(ISNUMBER(SEARCH("Uninvolved",'Model output'!V98)),NOT(ISNUMBER(SEARCH("margins involved",'Model output'!V98)))), ISNUMBER(SEARCH("None",'Model output'!V98)), ISNUMBER(SEARCH("Free",'Model output'!V98)), ISNUMBER(SEARCH("1 mm",'Model output'!V98)), ISNUMBER(SEARCH("0.1 CM",'Model output'!V98)), ISNUMBER(SEARCH("less than 0.2 mm",'Model output'!V98)), ISNUMBER(SEARCH("less than 0.5 mm",'Model output'!V98)), ISNUMBER(SEARCH("less than 1.0 mm",'Model output'!V98)), ISNUMBER(SEARCH("noted very close",'Model output'!V98)), ISNUMBER(SEARCH("abut",'Model output'!V98)), ISNUMBER(SEARCH("not mentioned",'Model output'!V98)), ISNUMBER(SEARCH("Cannot be assessed",'Model output'!V98)), ISNUMBER(SEARCH("Not specified",'Model output'!V98)), ISNUMBER(SEARCH("Lymphocyte invasion - present",'Model output'!V98))), "negative", "positive")</f>
        <v>negative</v>
      </c>
      <c r="AE99" s="35" t="str" cm="1">
        <f t="array" aca="1" ref="AE99" ca="1">IF(OR(AC99="positive",Z99="positive",AND(OR(ISNUMBER(SEARCH("Follicular carcinoma",N99)),ISNUMBER(SEARCH("Follicular thyroid carcinoma",N99))),V99="extensive"),AND(AND(ISNUMBER(J99),J99&gt;0),AND(ISNUMBER(M99),M99&gt;3)),OR(H99="positive",AH99=1)),"high",IF(OR(ISNUMBER(SEARCH("lateral",G99,1)),ISNUMBER(SEARCH("positive",Y99,1)),ISNUMBER(SEARCH("tall",O99,1)),ISNUMBER(SEARCH("hobnail",O99,1)),ISNUMBER(SEARCH("cribriform",O99,1)),ISNUMBER(SEARCH("diffuse",O99,1)),ISNUMBER(SEARCH("columnar",O99,1)),ISNUMBER(SEARCH("solid",O99,1)),ISNUMBER(SEARCH("tall",N99,1)),ISNUMBER(SEARCH("hobnail",N99,1)),ISNUMBER(SEARCH("cribriform",N99,1)),ISNUMBER(SEARCH("diffuse",N99,1)),ISNUMBER(SEARCH("columnar",N99,1)),ISNUMBER(SEARCH("solid",N99,1)),AND(ISNUMBER(SEARCH("papillary",N99,1)),S99="positive"),AND(AND(ISNUMBER(J99),J99&gt;=5),M99=""),AND(AND(ISNUMBER(J99),J99&gt;=5),AND(ISNUMBER(M99),M99&gt;=1)),AND(ISNUMBER(SERACH("papillary",N99)),OR(Y99="positive",Z99="positive"), ISNUMBER(SEARCH("BRAF",AB99)))),"intermediate","low"))</f>
        <v>intermediate</v>
      </c>
      <c r="AF99" s="36" t="str">
        <f t="shared" si="15"/>
        <v>2</v>
      </c>
      <c r="AG99" s="36" t="str">
        <f t="shared" si="16"/>
        <v>1a</v>
      </c>
      <c r="AH99" s="36" t="str">
        <f t="shared" si="23"/>
        <v>0</v>
      </c>
      <c r="AI99" s="42" t="str">
        <f t="shared" si="24"/>
        <v>I</v>
      </c>
      <c r="AJ99" s="39" t="s">
        <v>809</v>
      </c>
      <c r="AK99" s="41" t="s">
        <v>1122</v>
      </c>
      <c r="AL99" s="41" t="s">
        <v>651</v>
      </c>
      <c r="AM99" s="41" t="s">
        <v>1123</v>
      </c>
      <c r="AN99" s="41" t="s">
        <v>68</v>
      </c>
      <c r="AO99" s="22">
        <f t="shared" ca="1" si="17"/>
        <v>1</v>
      </c>
      <c r="AP99" s="1">
        <f t="shared" si="18"/>
        <v>1</v>
      </c>
      <c r="AQ99" s="1">
        <f t="shared" si="19"/>
        <v>1</v>
      </c>
      <c r="AR99" s="1">
        <f t="shared" si="20"/>
        <v>1</v>
      </c>
      <c r="AS99" s="14">
        <f t="shared" si="21"/>
        <v>1</v>
      </c>
    </row>
    <row r="100" spans="1:45">
      <c r="A100" t="str">
        <f>'Model output'!A99</f>
        <v>TCGA-DJ-A3V3</v>
      </c>
      <c r="B100" s="33">
        <v>57</v>
      </c>
      <c r="C100" s="1" t="str">
        <f>IF(OR(ISNUMBER(SEARCH("0",'Model output'!D99)), ISNUMBER(SEARCH("1",'Model output'!D99)), ISNUMBER(SEARCH("1a",'Model output'!D99)), ISNUMBER(SEARCH("1b",'Model output'!D99)), ISNUMBER(SEARCH("2",'Model output'!D99)), ISNUMBER(SEARCH("3",'Model output'!D99)), ISNUMBER(SEARCH("4a",'Model output'!D99)), ISNUMBER(SEARCH("4b",'Model output'!D99))), IF(ISNUMBER(SEARCH("pT",'Model output'!D99)),IF(OR(ISNUMBER(SEARCH("a",'Model output'!D99)),ISNUMBER(SEARCH("b",'Model output'!D99))),MID(SUBSTITUTE('Model output'!D99," ",""),SEARCH("pT",'Model output'!D99)+2,2),MID(SUBSTITUTE('Model output'!D99," ",""),SEARCH("pT",'Model output'!D99)+2,1)),IF(ISNUMBER(SEARCH("T",'Model output'!D99)),IF(OR(ISNUMBER(SEARCH("a",'Model output'!D99)),ISNUMBER(SEARCH("b",'Model output'!D99))),MID(SUBSTITUTE('Model output'!D99," ",""),SEARCH("T",'Model output'!D99)+1,2),MID(SUBSTITUTE('Model output'!D99," ",""),SEARCH("T",'Model output'!D99)+1,1)),SUBSTITUTE('Model output'!D99," ",""))),"")</f>
        <v>2</v>
      </c>
      <c r="D100" s="1" t="str">
        <f>IF(ISNUMBER(SEARCH("lymph node",'Model output'!E99)),"1", IF(AND('Model output'!E99&lt;&gt;"",ISNUMBER('Model output'!E99),'Model output'!E99&gt;0),"1",IF(OR(ISNUMBER(SEARCH("0",'Model output'!E99)), ISNUMBER(SEARCH("1",'Model output'!E99)), ISNUMBER(SEARCH("1a",'Model output'!E99)), ISNUMBER(SEARCH("1b",'Model output'!E99)), ISNUMBER(SEARCH("X",'Model output'!E99))), IF(ISNUMBER(SEARCH("pN",'Model output'!E99)),IF(OR(ISNUMBER(SEARCH("a",'Model output'!E99)),ISNUMBER(SEARCH("b",'Model output'!E99))),MID(SUBSTITUTE('Model output'!E99," ",""),SEARCH("pN",'Model output'!E99)+2,2),MID(SUBSTITUTE('Model output'!E99," ",""),SEARCH("pN",'Model output'!E99)+2,1)),IF(ISNUMBER(SEARCH("N",'Model output'!E99)),IF(OR(ISNUMBER(SEARCH("a",'Model output'!E99)),ISNUMBER(SEARCH("b",'Model output'!E99))),MID(SUBSTITUTE('Model output'!E99," ",""),SEARCH("N",'Model output'!E99)+1,2),MID(SUBSTITUTE('Model output'!E99," ",""),SEARCH("N",'Model output'!E99)+1,1)),SUBSTITUTE('Model output'!E99," ",""))),"")))</f>
        <v>0</v>
      </c>
      <c r="E100" s="1" t="str">
        <f>IF(OR(ISNUMBER(SEARCH("Not applicable",'Model output'!F99)), ISNUMBER(SEARCH("N/A",'Model output'!F99))),"0",IF(OR(ISNUMBER(SEARCH("0",'Model output'!F99)), ISNUMBER(SEARCH("1",'Model output'!F99)), ISNUMBER(SEARCH("X",'Model output'!F99))), IF(ISNUMBER(SEARCH("pM",'Model output'!F99)),MID(SUBSTITUTE('Model output'!F99," ",""),SEARCH("pM",'Model output'!F99)+2,1),IF(ISNUMBER(SEARCH("M",'Model output'!F99)),MID(SUBSTITUTE('Model output'!F99," ",""),SEARCH("M",'Model output'!F99)+1,1),SUBSTITUTE('Model output'!F99," ",""))),""))</f>
        <v>0</v>
      </c>
      <c r="F100" t="str">
        <f t="shared" si="22"/>
        <v>negative</v>
      </c>
      <c r="G100" t="str">
        <f>IF(OR('Model output'!G99="",AND(ISNUMBER('Model output'!J99),'Model output'!J99&lt;1)),"",IF(OR(ISNUMBER(SEARCH("lateral",'Model output'!G99)),ISNUMBER(SEARCH("cervical",'Model output'!G99)),ISNUMBER(SEARCH("jugular",'Model output'!G99)),ISNUMBER(SEARCH("left neck",'Model output'!G99)),ISNUMBER(SEARCH("left anterior neck",'Model output'!G99)),ISNUMBER(SEARCH("left posterior neck",'Model output'!G99)),ISNUMBER(SEARCH("right neck",'Model output'!G99)),ISNUMBER(SEARCH("right anterior neck",'Model output'!G99)),ISNUMBER(SEARCH("right posterior neck",'Model output'!G99)),AND(ISNUMBER(SEARCH("level",'Model output'!G99)),OR(,ISNUMBER(SEARCH("II",'Model output'!G99)),ISNUMBER(SEARCH("two",'Model output'!G99)),AND(ISNUMBER(SEARCH("2",'Model output'!G99)),NOT(ISNUMBER(SEARCH("1 of 2",'Model output'!G99)))),ISNUMBER(SEARCH("III",'Model output'!G99)),ISNUMBER(SEARCH("three",'Model output'!G99)),ISNUMBER(SEARCH("3",'Model output'!G99)),ISNUMBER(SEARCH("IV",'Model output'!G99)),ISNUMBER(SEARCH("four",'Model output'!G99)),ISNUMBER(SEARCH("4",'Model output'!G99)),ISNUMBER(SEARCH("V ",'Model output'!G99)),ISNUMBER(SEARCH("five",'Model output'!G99)),ISNUMBER(SEARCH("5",'Model output'!G99))))), "lateral", "central"))</f>
        <v/>
      </c>
      <c r="H100" t="str">
        <f>IF('Model output'!H99="","negative",IF(OR(ISNUMBER(SEARCH("lymph node",'Model output'!H99)),ISNUMBER(SEARCH("gland",'Model output'!H99)),ISNUMBER(SEARCH("lobe",'Model output'!H99)),ISNUMBER(SEARCH("isthmus",'Model output'!H99)),ISNUMBER(SEARCH("mediastinum",'Model output'!H99)),ISNUMBER(SEARCH("Not mentioned",'Model output'!H99)), ISNUMBER(SEARCH("Not applicable",'Model output'!H99)), ISNUMBER(SEARCH("paratracheal",'Model output'!H99)),ISNUMBER(SEARCH("fibroadipose tissue",'Model output'!H99)),ISNUMBER(SEARCH("thyroid node",'Model output'!H99)),ISNUMBER(SEARCH("skeletal muscle",'Model output'!H99)),ISNUMBER(SEARCH("Extranodal extension",'Model output'!H99)),ISNUMBER(SEARCH("right",'Model output'!H99)),ISNUMBER(SEARCH("left",'Model output'!H99)),ISNUMBER(SEARCH("Not specified",'Model output'!H99))),"negative","positive"))</f>
        <v>negative</v>
      </c>
      <c r="I100">
        <f>IF(OR('Model output'!I99="",'Model output'!I99="Not answered",'Model output'!I99="Not mentioned"),"",IF(ISNUMBER('Model output'!I99),'Model output'!I99,1))</f>
        <v>14</v>
      </c>
      <c r="J100">
        <f>IF(OR('Model output'!J99="",'Model output'!J99="Not answered",'Model output'!J99="Not mentioned"),"",IF(AND(ISNUMBER('Model output'!J99),'Model output'!J99&lt;=I100),'Model output'!J99,IF(AND(ISNUMBER('Model output'!J99), 'Model output'!J99&gt;=DATE(2024,1,1)), MIN(DAY('Model output'!J99), MONTH('Model output'!J99), YEAR('Model output'!J99)), IF(ISNUMBER(SEARCH("0/",'Model output'!J99)),0,IF(ISNUMBER(SEARCH("/",'Model output'!J99)), VALUE(LEFT('Model output'!J99, SEARCH("/",'Model output'!J99)-1)),1)))))</f>
        <v>0</v>
      </c>
      <c r="K100" t="str" cm="1">
        <f t="array" ref="K100">IF(COUNT(FIND({0,1,2,3,4,5,6,7,8,9},'Model output'!K99))&gt;0,'Model output'!K99,"")</f>
        <v/>
      </c>
      <c r="L100" s="25" t="str">
        <f t="shared" si="14"/>
        <v/>
      </c>
      <c r="M100" t="str" cm="1">
        <f t="array" ref="M100">IF(L100="","",IF(ISNUMBER(SEARCH("cm",L100)),MAX(VALUE(SUBSTITUTE(_xlfn.FILTERXML("&lt;t&gt;&lt;s&gt;"&amp;SUBSTITUTE(L100,",","&lt;/s&gt;&lt;s&gt;")&amp;"&lt;/s&gt;&lt;/t&gt;","//s"),"cm",""))),MAX(VALUE(SUBSTITUTE(_xlfn.FILTERXML("&lt;t&gt;&lt;s&gt;"&amp;SUBSTITUTE(L100,",","&lt;/s&gt;&lt;s&gt;")&amp;"&lt;/s&gt;&lt;/t&gt;","//s"),"mm","")))/10))</f>
        <v/>
      </c>
      <c r="N100" t="str">
        <f>IF('Model output'!L99="","",'Model output'!L99)</f>
        <v>Papillary carcinoma</v>
      </c>
      <c r="O100" t="str">
        <f>IF('Model output'!M99="","",'Model output'!M99)</f>
        <v>Classical type</v>
      </c>
      <c r="P100" t="str">
        <f>IF('Model output'!N99="","",'Model output'!N99)</f>
        <v>2.4 cm</v>
      </c>
      <c r="Q100" t="str">
        <f t="shared" si="13"/>
        <v>2.4cm</v>
      </c>
      <c r="R100" cm="1">
        <f t="array" ref="R100">IF(Q100="","",IF(ISNUMBER(SEARCH("cm",Q100)),MAX(VALUE(SUBSTITUTE(_xlfn.FILTERXML("&lt;t&gt;&lt;s&gt;"&amp;SUBSTITUTE(Q100,",","&lt;/s&gt;&lt;s&gt;")&amp;"&lt;/s&gt;&lt;/t&gt;","//s"),"cm",""))),MAX(VALUE(SUBSTITUTE(_xlfn.FILTERXML("&lt;t&gt;&lt;s&gt;"&amp;SUBSTITUTE(Q100,",","&lt;/s&gt;&lt;s&gt;")&amp;"&lt;/s&gt;&lt;/t&gt;","//s"),"mm","")))/10))</f>
        <v>2.4</v>
      </c>
      <c r="S100" t="str">
        <f>IF(OR('Model output'!P99="",ISNUMBER(SEARCH("Not identified", 'Model output'!P99)),ISNUMBER(SEARCH("Absent",'Model output'!P99)),AND(ISNUMBER(SEARCH("No",'Model output'!P99)),NOT(ISNUMBER(SEARCH("diagnostic",'Model output'!P99)))),ISNUMBER(SEARCH("Negative",'Model output'!P99))),"negative","positive")</f>
        <v>negative</v>
      </c>
      <c r="T100">
        <f>IF('Model output'!O99="","",'Model output'!O99)</f>
        <v>3</v>
      </c>
      <c r="U100" t="str">
        <f>IF('Model output'!Q99&lt;&gt;"",'Model output'!Q99,IF('Classification result'!S100="positive",IF(ISNUMBER(SEARCH("single",'Model output'!P99)),1,IF(OR(ISNUMBER(SEARCH("&lt;4",'Model output'!P99)),ISNUMBER(SEARCH("&lt; 4",'Model output'!P99)),ISNUMBER(SEARCH("less than 4",'Model output'!P99))),"&lt;4",IF(OR(ISNUMBER(SEARCH("&gt;4",'Model output'!P99)),ISNUMBER(SEARCH("&gt; 4",'Model output'!P99)),ISNUMBER(SEARCH("4 or more",'Model output'!P99))),"&gt;4",""))), ""))</f>
        <v/>
      </c>
      <c r="V100" t="str">
        <f>IF(S100="negative","",IF(OR(ISNUMBER(SEARCH("Focal",'Model output'!P99)),'Classification result'!U100&lt;4,ISNUMBER(SEARCH("Focal",'Classification result'!U100)),ISNUMBER(SEARCH("&lt;4",'Classification result'!U100)),ISNUMBER(SEARCH("&lt; 4",'Classification result'!U100))),"minimal", IF(OR(ISNUMBER(SEARCH("Extensive",'Model output'!P99)),ISNUMBER(SEARCH("Extensive",'Classification result'!U100)),ISNUMBER(SEARCH("&gt;4",'Classification result'!U100)),ISNUMBER(SEARCH("&gt; 4",'Classification result'!U100)),ISNUMBER(SEARCH("4 or more",'Classification result'!U100))),"extensive","")))</f>
        <v/>
      </c>
      <c r="W100" t="str">
        <f>IF(OR('Model output'!R99="",ISNUMBER(SEARCH("Not identified", 'Model output'!R99)),ISNUMBER(SEARCH("Absent",'Model output'!R99)),ISNUMBER(SEARCH("No",'Model output'!R99)),ISNUMBER(SEARCH("Negative",'Model output'!R99)),ISNUMBER(SEARCH("None seen",'Model output'!R99)),ISNUMBER(SEARCH("Free",'Model output'!R99)),ISNUMBER(SEARCH("Cannot be assessed",'Model output'!R99))),"negative","positive")</f>
        <v>positive</v>
      </c>
      <c r="X100" s="16" t="str">
        <f>IF('Model output'!S99="","",'Model output'!S99)</f>
        <v>Not identified</v>
      </c>
      <c r="Y100" t="str">
        <f>IF(OR('Model output'!S99="",ISNUMBER(SEARCH("Absent",'Model output'!S99)),ISNUMBER(SEARCH("Not identified",'Model output'!S99)),AND(ISNUMBER(SEARCH("No",'Model output'!S99)),NOT(ISNUMBER(SEARCH("carcinoma",'Model output'!S99)))),ISNUMBER(SEARCH("negative",'Model output'!S99))),"negative",IF(Z100="positive","gETE", "positive"))</f>
        <v>negative</v>
      </c>
      <c r="Z100" t="str">
        <f>IF(OR('Model output'!S99="",ISNUMBER(SEARCH("Absent",'Model output'!S99)),ISNUMBER(SEARCH("Not identified",'Model output'!S99)),ISNUMBER(SEARCH("No",'Model output'!S99)),ISNUMBER(SEARCH("Minimal",'Model output'!S99)),ISNUMBER(SEARCH("negative",'Model output'!S99))),"negative",IF(OR(ISNUMBER(SEARCH("extensive",X100)),ISNUMBER(SEARCH("skeletal muscle",X100)),ISNUMBER(SEARCH("larynx",X100)),ISNUMBER(SEARCH("trachea",X100)),ISNUMBER(SEARCH("esophagus",X100)),ISNUMBER(SEARCH("recurrent laryngeal nerve",X100))),"positive","negative"))</f>
        <v>negative</v>
      </c>
      <c r="AA100" t="str">
        <f>IF('Model output'!T99="","",IF('Model output'!T99="Not mentioned", "No", "Yes"))</f>
        <v/>
      </c>
      <c r="AB100" t="str">
        <f>IF(AA100&lt;&gt;"Yes","",IF(OR('Model output'!U99="",ISNUMBER(SEARCH("Not identified",'Model output'!U99))),"",'Model output'!U99))</f>
        <v/>
      </c>
      <c r="AC100" s="1" t="str">
        <f>IF(OR('Model output'!V99="", 'Model output'!V99="No", AND(ISERROR(SEARCH("Positive",'Model output'!V99)), ISNUMBER(SEARCH("Negative",'Model output'!V99))), AND(ISNUMBER(SEARCH("Uninvolved",'Model output'!V99)),NOT(ISNUMBER(SEARCH("margins involved",'Model output'!V99)))), ISNUMBER(SEARCH("None",'Model output'!V99)), ISNUMBER(SEARCH("Free",'Model output'!V99)), ISNUMBER(SEARCH("1 mm",'Model output'!V99)), ISNUMBER(SEARCH("0.1 CM",'Model output'!V99)), ISNUMBER(SEARCH("less than 0.2 mm",'Model output'!V99)), ISNUMBER(SEARCH("less than 0.5 mm",'Model output'!V99)), ISNUMBER(SEARCH("less than 1.0 mm",'Model output'!V99)), ISNUMBER(SEARCH("noted very close",'Model output'!V99)), ISNUMBER(SEARCH("abut",'Model output'!V99)), ISNUMBER(SEARCH("not mentioned",'Model output'!V99)), ISNUMBER(SEARCH("Cannot be assessed",'Model output'!V99)), ISNUMBER(SEARCH("Not specified",'Model output'!V99)), ISNUMBER(SEARCH("Lymphocyte invasion - present",'Model output'!V99))), "negative", "positive")</f>
        <v>negative</v>
      </c>
      <c r="AE100" s="35" t="str" cm="1">
        <f t="array" aca="1" ref="AE100" ca="1">IF(OR(AC100="positive",Z100="positive",AND(OR(ISNUMBER(SEARCH("Follicular carcinoma",N100)),ISNUMBER(SEARCH("Follicular thyroid carcinoma",N100))),V100="extensive"),AND(AND(ISNUMBER(J100),J100&gt;0),AND(ISNUMBER(M100),M100&gt;3)),OR(H100="positive",AH100=1)),"high",IF(OR(ISNUMBER(SEARCH("lateral",G100,1)),ISNUMBER(SEARCH("positive",Y100,1)),ISNUMBER(SEARCH("tall",O100,1)),ISNUMBER(SEARCH("hobnail",O100,1)),ISNUMBER(SEARCH("cribriform",O100,1)),ISNUMBER(SEARCH("diffuse",O100,1)),ISNUMBER(SEARCH("columnar",O100,1)),ISNUMBER(SEARCH("solid",O100,1)),ISNUMBER(SEARCH("tall",N100,1)),ISNUMBER(SEARCH("hobnail",N100,1)),ISNUMBER(SEARCH("cribriform",N100,1)),ISNUMBER(SEARCH("diffuse",N100,1)),ISNUMBER(SEARCH("columnar",N100,1)),ISNUMBER(SEARCH("solid",N100,1)),AND(ISNUMBER(SEARCH("papillary",N100,1)),S100="positive"),AND(AND(ISNUMBER(J100),J100&gt;=5),M100=""),AND(AND(ISNUMBER(J100),J100&gt;=5),AND(ISNUMBER(M100),M100&gt;=1)),AND(ISNUMBER(SERACH("papillary",N100)),OR(Y100="positive",Z100="positive"), ISNUMBER(SEARCH("BRAF",AB100)))),"intermediate","low"))</f>
        <v>low</v>
      </c>
      <c r="AF100" s="36" t="str">
        <f t="shared" si="15"/>
        <v>2</v>
      </c>
      <c r="AG100" s="36" t="str">
        <f t="shared" si="16"/>
        <v>0</v>
      </c>
      <c r="AH100" s="36" t="str">
        <f t="shared" si="23"/>
        <v>0</v>
      </c>
      <c r="AI100" s="42" t="str">
        <f t="shared" si="24"/>
        <v>I</v>
      </c>
      <c r="AJ100" s="39" t="s">
        <v>807</v>
      </c>
      <c r="AK100" s="41" t="s">
        <v>1122</v>
      </c>
      <c r="AL100" s="41" t="s">
        <v>1120</v>
      </c>
      <c r="AM100" s="41" t="s">
        <v>1123</v>
      </c>
      <c r="AN100" s="41" t="s">
        <v>68</v>
      </c>
      <c r="AO100" s="22">
        <f t="shared" ca="1" si="17"/>
        <v>1</v>
      </c>
      <c r="AP100" s="1">
        <f t="shared" si="18"/>
        <v>1</v>
      </c>
      <c r="AQ100" s="1">
        <f t="shared" si="19"/>
        <v>1</v>
      </c>
      <c r="AR100" s="1">
        <f t="shared" si="20"/>
        <v>1</v>
      </c>
      <c r="AS100" s="14">
        <f t="shared" si="21"/>
        <v>1</v>
      </c>
    </row>
    <row r="101" spans="1:45">
      <c r="A101" t="str">
        <f>'Model output'!A100</f>
        <v>TCGA-DJ-A3V5</v>
      </c>
      <c r="B101" s="33">
        <v>76</v>
      </c>
      <c r="C101" s="1" t="str">
        <f>IF(OR(ISNUMBER(SEARCH("0",'Model output'!D100)), ISNUMBER(SEARCH("1",'Model output'!D100)), ISNUMBER(SEARCH("1a",'Model output'!D100)), ISNUMBER(SEARCH("1b",'Model output'!D100)), ISNUMBER(SEARCH("2",'Model output'!D100)), ISNUMBER(SEARCH("3",'Model output'!D100)), ISNUMBER(SEARCH("4a",'Model output'!D100)), ISNUMBER(SEARCH("4b",'Model output'!D100))), IF(ISNUMBER(SEARCH("pT",'Model output'!D100)),IF(OR(ISNUMBER(SEARCH("a",'Model output'!D100)),ISNUMBER(SEARCH("b",'Model output'!D100))),MID(SUBSTITUTE('Model output'!D100," ",""),SEARCH("pT",'Model output'!D100)+2,2),MID(SUBSTITUTE('Model output'!D100," ",""),SEARCH("pT",'Model output'!D100)+2,1)),IF(ISNUMBER(SEARCH("T",'Model output'!D100)),IF(OR(ISNUMBER(SEARCH("a",'Model output'!D100)),ISNUMBER(SEARCH("b",'Model output'!D100))),MID(SUBSTITUTE('Model output'!D100," ",""),SEARCH("T",'Model output'!D100)+1,2),MID(SUBSTITUTE('Model output'!D100," ",""),SEARCH("T",'Model output'!D100)+1,1)),SUBSTITUTE('Model output'!D100," ",""))),"")</f>
        <v>1</v>
      </c>
      <c r="D101" s="1" t="str">
        <f>IF(ISNUMBER(SEARCH("lymph node",'Model output'!E100)),"1", IF(AND('Model output'!E100&lt;&gt;"",ISNUMBER('Model output'!E100),'Model output'!E100&gt;0),"1",IF(OR(ISNUMBER(SEARCH("0",'Model output'!E100)), ISNUMBER(SEARCH("1",'Model output'!E100)), ISNUMBER(SEARCH("1a",'Model output'!E100)), ISNUMBER(SEARCH("1b",'Model output'!E100)), ISNUMBER(SEARCH("X",'Model output'!E100))), IF(ISNUMBER(SEARCH("pN",'Model output'!E100)),IF(OR(ISNUMBER(SEARCH("a",'Model output'!E100)),ISNUMBER(SEARCH("b",'Model output'!E100))),MID(SUBSTITUTE('Model output'!E100," ",""),SEARCH("pN",'Model output'!E100)+2,2),MID(SUBSTITUTE('Model output'!E100," ",""),SEARCH("pN",'Model output'!E100)+2,1)),IF(ISNUMBER(SEARCH("N",'Model output'!E100)),IF(OR(ISNUMBER(SEARCH("a",'Model output'!E100)),ISNUMBER(SEARCH("b",'Model output'!E100))),MID(SUBSTITUTE('Model output'!E100," ",""),SEARCH("N",'Model output'!E100)+1,2),MID(SUBSTITUTE('Model output'!E100," ",""),SEARCH("N",'Model output'!E100)+1,1)),SUBSTITUTE('Model output'!E100," ",""))),"")))</f>
        <v>X</v>
      </c>
      <c r="E101" s="1" t="str">
        <f>IF(OR(ISNUMBER(SEARCH("Not applicable",'Model output'!F100)), ISNUMBER(SEARCH("N/A",'Model output'!F100))),"0",IF(OR(ISNUMBER(SEARCH("0",'Model output'!F100)), ISNUMBER(SEARCH("1",'Model output'!F100)), ISNUMBER(SEARCH("X",'Model output'!F100))), IF(ISNUMBER(SEARCH("pM",'Model output'!F100)),MID(SUBSTITUTE('Model output'!F100," ",""),SEARCH("pM",'Model output'!F100)+2,1),IF(ISNUMBER(SEARCH("M",'Model output'!F100)),MID(SUBSTITUTE('Model output'!F100," ",""),SEARCH("M",'Model output'!F100)+1,1),SUBSTITUTE('Model output'!F100," ",""))),""))</f>
        <v>X</v>
      </c>
      <c r="F101" t="str">
        <f t="shared" si="22"/>
        <v>negative</v>
      </c>
      <c r="G101" t="str">
        <f>IF(OR('Model output'!G100="",AND(ISNUMBER('Model output'!J100),'Model output'!J100&lt;1)),"",IF(OR(ISNUMBER(SEARCH("lateral",'Model output'!G100)),ISNUMBER(SEARCH("cervical",'Model output'!G100)),ISNUMBER(SEARCH("jugular",'Model output'!G100)),ISNUMBER(SEARCH("left neck",'Model output'!G100)),ISNUMBER(SEARCH("left anterior neck",'Model output'!G100)),ISNUMBER(SEARCH("left posterior neck",'Model output'!G100)),ISNUMBER(SEARCH("right neck",'Model output'!G100)),ISNUMBER(SEARCH("right anterior neck",'Model output'!G100)),ISNUMBER(SEARCH("right posterior neck",'Model output'!G100)),AND(ISNUMBER(SEARCH("level",'Model output'!G100)),OR(,ISNUMBER(SEARCH("II",'Model output'!G100)),ISNUMBER(SEARCH("two",'Model output'!G100)),AND(ISNUMBER(SEARCH("2",'Model output'!G100)),NOT(ISNUMBER(SEARCH("1 of 2",'Model output'!G100)))),ISNUMBER(SEARCH("III",'Model output'!G100)),ISNUMBER(SEARCH("three",'Model output'!G100)),ISNUMBER(SEARCH("3",'Model output'!G100)),ISNUMBER(SEARCH("IV",'Model output'!G100)),ISNUMBER(SEARCH("four",'Model output'!G100)),ISNUMBER(SEARCH("4",'Model output'!G100)),ISNUMBER(SEARCH("V ",'Model output'!G100)),ISNUMBER(SEARCH("five",'Model output'!G100)),ISNUMBER(SEARCH("5",'Model output'!G100))))), "lateral", "central"))</f>
        <v/>
      </c>
      <c r="H101" t="str">
        <f>IF('Model output'!H100="","negative",IF(OR(ISNUMBER(SEARCH("lymph node",'Model output'!H100)),ISNUMBER(SEARCH("gland",'Model output'!H100)),ISNUMBER(SEARCH("lobe",'Model output'!H100)),ISNUMBER(SEARCH("isthmus",'Model output'!H100)),ISNUMBER(SEARCH("mediastinum",'Model output'!H100)),ISNUMBER(SEARCH("Not mentioned",'Model output'!H100)), ISNUMBER(SEARCH("Not applicable",'Model output'!H100)), ISNUMBER(SEARCH("paratracheal",'Model output'!H100)),ISNUMBER(SEARCH("fibroadipose tissue",'Model output'!H100)),ISNUMBER(SEARCH("thyroid node",'Model output'!H100)),ISNUMBER(SEARCH("skeletal muscle",'Model output'!H100)),ISNUMBER(SEARCH("Extranodal extension",'Model output'!H100)),ISNUMBER(SEARCH("right",'Model output'!H100)),ISNUMBER(SEARCH("left",'Model output'!H100)),ISNUMBER(SEARCH("Not specified",'Model output'!H100))),"negative","positive"))</f>
        <v>negative</v>
      </c>
      <c r="I101">
        <f>IF(OR('Model output'!I100="",'Model output'!I100="Not answered",'Model output'!I100="Not mentioned"),"",IF(ISNUMBER('Model output'!I100),'Model output'!I100,1))</f>
        <v>1</v>
      </c>
      <c r="J101">
        <f>IF(OR('Model output'!J100="",'Model output'!J100="Not answered",'Model output'!J100="Not mentioned"),"",IF(AND(ISNUMBER('Model output'!J100),'Model output'!J100&lt;=I101),'Model output'!J100,IF(AND(ISNUMBER('Model output'!J100), 'Model output'!J100&gt;=DATE(2024,1,1)), MIN(DAY('Model output'!J100), MONTH('Model output'!J100), YEAR('Model output'!J100)), IF(ISNUMBER(SEARCH("0/",'Model output'!J100)),0,IF(ISNUMBER(SEARCH("/",'Model output'!J100)), VALUE(LEFT('Model output'!J100, SEARCH("/",'Model output'!J100)-1)),1)))))</f>
        <v>0</v>
      </c>
      <c r="K101" t="str" cm="1">
        <f t="array" ref="K101">IF(COUNT(FIND({0,1,2,3,4,5,6,7,8,9},'Model output'!K100))&gt;0,'Model output'!K100,"")</f>
        <v/>
      </c>
      <c r="L101" s="25" t="str">
        <f t="shared" si="14"/>
        <v/>
      </c>
      <c r="M101" t="str" cm="1">
        <f t="array" ref="M101">IF(L101="","",IF(ISNUMBER(SEARCH("cm",L101)),MAX(VALUE(SUBSTITUTE(_xlfn.FILTERXML("&lt;t&gt;&lt;s&gt;"&amp;SUBSTITUTE(L101,",","&lt;/s&gt;&lt;s&gt;")&amp;"&lt;/s&gt;&lt;/t&gt;","//s"),"cm",""))),MAX(VALUE(SUBSTITUTE(_xlfn.FILTERXML("&lt;t&gt;&lt;s&gt;"&amp;SUBSTITUTE(L101,",","&lt;/s&gt;&lt;s&gt;")&amp;"&lt;/s&gt;&lt;/t&gt;","//s"),"mm","")))/10))</f>
        <v/>
      </c>
      <c r="N101" t="str">
        <f>IF('Model output'!L100="","",'Model output'!L100)</f>
        <v>Papillary carcinoma</v>
      </c>
      <c r="O101" t="str">
        <f>IF('Model output'!M100="","",'Model output'!M100)</f>
        <v>tall cell variant</v>
      </c>
      <c r="P101" t="str">
        <f>IF('Model output'!N100="","",'Model output'!N100)</f>
        <v>1.4 cm</v>
      </c>
      <c r="Q101" t="str">
        <f t="shared" si="13"/>
        <v>1.4cm</v>
      </c>
      <c r="R101" cm="1">
        <f t="array" ref="R101">IF(Q101="","",IF(ISNUMBER(SEARCH("cm",Q101)),MAX(VALUE(SUBSTITUTE(_xlfn.FILTERXML("&lt;t&gt;&lt;s&gt;"&amp;SUBSTITUTE(Q101,",","&lt;/s&gt;&lt;s&gt;")&amp;"&lt;/s&gt;&lt;/t&gt;","//s"),"cm",""))),MAX(VALUE(SUBSTITUTE(_xlfn.FILTERXML("&lt;t&gt;&lt;s&gt;"&amp;SUBSTITUTE(Q101,",","&lt;/s&gt;&lt;s&gt;")&amp;"&lt;/s&gt;&lt;/t&gt;","//s"),"mm","")))/10))</f>
        <v>1.4</v>
      </c>
      <c r="S101" t="str">
        <f>IF(OR('Model output'!P100="",ISNUMBER(SEARCH("Not identified", 'Model output'!P100)),ISNUMBER(SEARCH("Absent",'Model output'!P100)),AND(ISNUMBER(SEARCH("No",'Model output'!P100)),NOT(ISNUMBER(SEARCH("diagnostic",'Model output'!P100)))),ISNUMBER(SEARCH("Negative",'Model output'!P100))),"negative","positive")</f>
        <v>negative</v>
      </c>
      <c r="T101">
        <f>IF('Model output'!O100="","",'Model output'!O100)</f>
        <v>1</v>
      </c>
      <c r="U101" t="str">
        <f>IF('Model output'!Q100&lt;&gt;"",'Model output'!Q100,IF('Classification result'!S101="positive",IF(ISNUMBER(SEARCH("single",'Model output'!P100)),1,IF(OR(ISNUMBER(SEARCH("&lt;4",'Model output'!P100)),ISNUMBER(SEARCH("&lt; 4",'Model output'!P100)),ISNUMBER(SEARCH("less than 4",'Model output'!P100))),"&lt;4",IF(OR(ISNUMBER(SEARCH("&gt;4",'Model output'!P100)),ISNUMBER(SEARCH("&gt; 4",'Model output'!P100)),ISNUMBER(SEARCH("4 or more",'Model output'!P100))),"&gt;4",""))), ""))</f>
        <v/>
      </c>
      <c r="V101" t="str">
        <f>IF(S101="negative","",IF(OR(ISNUMBER(SEARCH("Focal",'Model output'!P100)),'Classification result'!U101&lt;4,ISNUMBER(SEARCH("Focal",'Classification result'!U101)),ISNUMBER(SEARCH("&lt;4",'Classification result'!U101)),ISNUMBER(SEARCH("&lt; 4",'Classification result'!U101))),"minimal", IF(OR(ISNUMBER(SEARCH("Extensive",'Model output'!P100)),ISNUMBER(SEARCH("Extensive",'Classification result'!U101)),ISNUMBER(SEARCH("&gt;4",'Classification result'!U101)),ISNUMBER(SEARCH("&gt; 4",'Classification result'!U101)),ISNUMBER(SEARCH("4 or more",'Classification result'!U101))),"extensive","")))</f>
        <v/>
      </c>
      <c r="W101" t="str">
        <f>IF(OR('Model output'!R100="",ISNUMBER(SEARCH("Not identified", 'Model output'!R100)),ISNUMBER(SEARCH("Absent",'Model output'!R100)),ISNUMBER(SEARCH("No",'Model output'!R100)),ISNUMBER(SEARCH("Negative",'Model output'!R100)),ISNUMBER(SEARCH("None seen",'Model output'!R100)),ISNUMBER(SEARCH("Free",'Model output'!R100)),ISNUMBER(SEARCH("Cannot be assessed",'Model output'!R100))),"negative","positive")</f>
        <v>negative</v>
      </c>
      <c r="X101" s="16" t="str">
        <f>IF('Model output'!S100="","",'Model output'!S100)</f>
        <v>Invades: perithyroidal fibroadipose tissue</v>
      </c>
      <c r="Y101" t="str">
        <f>IF(OR('Model output'!S100="",ISNUMBER(SEARCH("Absent",'Model output'!S100)),ISNUMBER(SEARCH("Not identified",'Model output'!S100)),AND(ISNUMBER(SEARCH("No",'Model output'!S100)),NOT(ISNUMBER(SEARCH("carcinoma",'Model output'!S100)))),ISNUMBER(SEARCH("negative",'Model output'!S100))),"negative",IF(Z101="positive","gETE", "positive"))</f>
        <v>positive</v>
      </c>
      <c r="Z101" t="str">
        <f>IF(OR('Model output'!S100="",ISNUMBER(SEARCH("Absent",'Model output'!S100)),ISNUMBER(SEARCH("Not identified",'Model output'!S100)),ISNUMBER(SEARCH("No",'Model output'!S100)),ISNUMBER(SEARCH("Minimal",'Model output'!S100)),ISNUMBER(SEARCH("negative",'Model output'!S100))),"negative",IF(OR(ISNUMBER(SEARCH("extensive",X101)),ISNUMBER(SEARCH("skeletal muscle",X101)),ISNUMBER(SEARCH("larynx",X101)),ISNUMBER(SEARCH("trachea",X101)),ISNUMBER(SEARCH("esophagus",X101)),ISNUMBER(SEARCH("recurrent laryngeal nerve",X101))),"positive","negative"))</f>
        <v>negative</v>
      </c>
      <c r="AA101" t="str">
        <f>IF('Model output'!T100="","",IF('Model output'!T100="Not mentioned", "No", "Yes"))</f>
        <v/>
      </c>
      <c r="AB101" t="str">
        <f>IF(AA101&lt;&gt;"Yes","",IF(OR('Model output'!U100="",ISNUMBER(SEARCH("Not identified",'Model output'!U100))),"",'Model output'!U100))</f>
        <v/>
      </c>
      <c r="AC101" s="1" t="str">
        <f>IF(OR('Model output'!V100="", 'Model output'!V100="No", AND(ISERROR(SEARCH("Positive",'Model output'!V100)), ISNUMBER(SEARCH("Negative",'Model output'!V100))), AND(ISNUMBER(SEARCH("Uninvolved",'Model output'!V100)),NOT(ISNUMBER(SEARCH("margins involved",'Model output'!V100)))), ISNUMBER(SEARCH("None",'Model output'!V100)), ISNUMBER(SEARCH("Free",'Model output'!V100)), ISNUMBER(SEARCH("1 mm",'Model output'!V100)), ISNUMBER(SEARCH("0.1 CM",'Model output'!V100)), ISNUMBER(SEARCH("less than 0.2 mm",'Model output'!V100)), ISNUMBER(SEARCH("less than 0.5 mm",'Model output'!V100)), ISNUMBER(SEARCH("less than 1.0 mm",'Model output'!V100)), ISNUMBER(SEARCH("noted very close",'Model output'!V100)), ISNUMBER(SEARCH("abut",'Model output'!V100)), ISNUMBER(SEARCH("not mentioned",'Model output'!V100)), ISNUMBER(SEARCH("Cannot be assessed",'Model output'!V100)), ISNUMBER(SEARCH("Not specified",'Model output'!V100)), ISNUMBER(SEARCH("Lymphocyte invasion - present",'Model output'!V100))), "negative", "positive")</f>
        <v>positive</v>
      </c>
      <c r="AE101" s="35" t="str" cm="1">
        <f t="array" ref="AE101">IF(OR(AC101="positive",Z101="positive",AND(OR(ISNUMBER(SEARCH("Follicular carcinoma",N101)),ISNUMBER(SEARCH("Follicular thyroid carcinoma",N101))),V101="extensive"),AND(AND(ISNUMBER(J101),J101&gt;0),AND(ISNUMBER(M101),M101&gt;3)),OR(H101="positive",AH101=1)),"high",IF(OR(ISNUMBER(SEARCH("lateral",G101,1)),ISNUMBER(SEARCH("positive",Y101,1)),ISNUMBER(SEARCH("tall",O101,1)),ISNUMBER(SEARCH("hobnail",O101,1)),ISNUMBER(SEARCH("cribriform",O101,1)),ISNUMBER(SEARCH("diffuse",O101,1)),ISNUMBER(SEARCH("columnar",O101,1)),ISNUMBER(SEARCH("solid",O101,1)),ISNUMBER(SEARCH("tall",N101,1)),ISNUMBER(SEARCH("hobnail",N101,1)),ISNUMBER(SEARCH("cribriform",N101,1)),ISNUMBER(SEARCH("diffuse",N101,1)),ISNUMBER(SEARCH("columnar",N101,1)),ISNUMBER(SEARCH("solid",N101,1)),AND(ISNUMBER(SEARCH("papillary",N101,1)),S101="positive"),AND(AND(ISNUMBER(J101),J101&gt;=5),M101=""),AND(AND(ISNUMBER(J101),J101&gt;=5),AND(ISNUMBER(M101),M101&gt;=1)),AND(ISNUMBER(SERACH("papillary",N101)),OR(Y101="positive",Z101="positive"), ISNUMBER(SEARCH("BRAF",AB101)))),"intermediate","low"))</f>
        <v>high</v>
      </c>
      <c r="AF101" s="36" t="str">
        <f t="shared" si="15"/>
        <v>1b</v>
      </c>
      <c r="AG101" s="36" t="str">
        <f t="shared" si="16"/>
        <v>0</v>
      </c>
      <c r="AH101" s="36" t="str">
        <f t="shared" si="23"/>
        <v>0</v>
      </c>
      <c r="AI101" s="42" t="str">
        <f t="shared" si="24"/>
        <v>I</v>
      </c>
      <c r="AJ101" s="39" t="s">
        <v>805</v>
      </c>
      <c r="AK101" s="41" t="s">
        <v>1119</v>
      </c>
      <c r="AL101" s="41" t="s">
        <v>1120</v>
      </c>
      <c r="AM101" s="41" t="s">
        <v>1123</v>
      </c>
      <c r="AN101" s="41" t="s">
        <v>68</v>
      </c>
      <c r="AO101" s="22">
        <f t="shared" si="17"/>
        <v>1</v>
      </c>
      <c r="AP101" s="1">
        <f t="shared" si="18"/>
        <v>1</v>
      </c>
      <c r="AQ101" s="1">
        <f t="shared" si="19"/>
        <v>1</v>
      </c>
      <c r="AR101" s="1">
        <f t="shared" si="20"/>
        <v>1</v>
      </c>
      <c r="AS101" s="14">
        <f t="shared" si="21"/>
        <v>1</v>
      </c>
    </row>
    <row r="102" spans="1:45">
      <c r="A102" t="str">
        <f>'Model output'!A101</f>
        <v>TCGA-DJ-A3V6</v>
      </c>
      <c r="B102" s="33">
        <v>54</v>
      </c>
      <c r="C102" s="1" t="str">
        <f>IF(OR(ISNUMBER(SEARCH("0",'Model output'!D101)), ISNUMBER(SEARCH("1",'Model output'!D101)), ISNUMBER(SEARCH("1a",'Model output'!D101)), ISNUMBER(SEARCH("1b",'Model output'!D101)), ISNUMBER(SEARCH("2",'Model output'!D101)), ISNUMBER(SEARCH("3",'Model output'!D101)), ISNUMBER(SEARCH("4a",'Model output'!D101)), ISNUMBER(SEARCH("4b",'Model output'!D101))), IF(ISNUMBER(SEARCH("pT",'Model output'!D101)),IF(OR(ISNUMBER(SEARCH("a",'Model output'!D101)),ISNUMBER(SEARCH("b",'Model output'!D101))),MID(SUBSTITUTE('Model output'!D101," ",""),SEARCH("pT",'Model output'!D101)+2,2),MID(SUBSTITUTE('Model output'!D101," ",""),SEARCH("pT",'Model output'!D101)+2,1)),IF(ISNUMBER(SEARCH("T",'Model output'!D101)),IF(OR(ISNUMBER(SEARCH("a",'Model output'!D101)),ISNUMBER(SEARCH("b",'Model output'!D101))),MID(SUBSTITUTE('Model output'!D101," ",""),SEARCH("T",'Model output'!D101)+1,2),MID(SUBSTITUTE('Model output'!D101," ",""),SEARCH("T",'Model output'!D101)+1,1)),SUBSTITUTE('Model output'!D101," ",""))),"")</f>
        <v>1</v>
      </c>
      <c r="D102" s="1" t="str">
        <f>IF(ISNUMBER(SEARCH("lymph node",'Model output'!E101)),"1", IF(AND('Model output'!E101&lt;&gt;"",ISNUMBER('Model output'!E101),'Model output'!E101&gt;0),"1",IF(OR(ISNUMBER(SEARCH("0",'Model output'!E101)), ISNUMBER(SEARCH("1",'Model output'!E101)), ISNUMBER(SEARCH("1a",'Model output'!E101)), ISNUMBER(SEARCH("1b",'Model output'!E101)), ISNUMBER(SEARCH("X",'Model output'!E101))), IF(ISNUMBER(SEARCH("pN",'Model output'!E101)),IF(OR(ISNUMBER(SEARCH("a",'Model output'!E101)),ISNUMBER(SEARCH("b",'Model output'!E101))),MID(SUBSTITUTE('Model output'!E101," ",""),SEARCH("pN",'Model output'!E101)+2,2),MID(SUBSTITUTE('Model output'!E101," ",""),SEARCH("pN",'Model output'!E101)+2,1)),IF(ISNUMBER(SEARCH("N",'Model output'!E101)),IF(OR(ISNUMBER(SEARCH("a",'Model output'!E101)),ISNUMBER(SEARCH("b",'Model output'!E101))),MID(SUBSTITUTE('Model output'!E101," ",""),SEARCH("N",'Model output'!E101)+1,2),MID(SUBSTITUTE('Model output'!E101," ",""),SEARCH("N",'Model output'!E101)+1,1)),SUBSTITUTE('Model output'!E101," ",""))),"")))</f>
        <v/>
      </c>
      <c r="E102" s="1" t="str">
        <f>IF(OR(ISNUMBER(SEARCH("Not applicable",'Model output'!F101)), ISNUMBER(SEARCH("N/A",'Model output'!F101))),"0",IF(OR(ISNUMBER(SEARCH("0",'Model output'!F101)), ISNUMBER(SEARCH("1",'Model output'!F101)), ISNUMBER(SEARCH("X",'Model output'!F101))), IF(ISNUMBER(SEARCH("pM",'Model output'!F101)),MID(SUBSTITUTE('Model output'!F101," ",""),SEARCH("pM",'Model output'!F101)+2,1),IF(ISNUMBER(SEARCH("M",'Model output'!F101)),MID(SUBSTITUTE('Model output'!F101," ",""),SEARCH("M",'Model output'!F101)+1,1),SUBSTITUTE('Model output'!F101," ",""))),""))</f>
        <v/>
      </c>
      <c r="F102" t="str">
        <f t="shared" si="22"/>
        <v>positive</v>
      </c>
      <c r="G102" t="str">
        <f>IF(OR('Model output'!G101="",AND(ISNUMBER('Model output'!J101),'Model output'!J101&lt;1)),"",IF(OR(ISNUMBER(SEARCH("lateral",'Model output'!G101)),ISNUMBER(SEARCH("cervical",'Model output'!G101)),ISNUMBER(SEARCH("jugular",'Model output'!G101)),ISNUMBER(SEARCH("left neck",'Model output'!G101)),ISNUMBER(SEARCH("left anterior neck",'Model output'!G101)),ISNUMBER(SEARCH("left posterior neck",'Model output'!G101)),ISNUMBER(SEARCH("right neck",'Model output'!G101)),ISNUMBER(SEARCH("right anterior neck",'Model output'!G101)),ISNUMBER(SEARCH("right posterior neck",'Model output'!G101)),AND(ISNUMBER(SEARCH("level",'Model output'!G101)),OR(,ISNUMBER(SEARCH("II",'Model output'!G101)),ISNUMBER(SEARCH("two",'Model output'!G101)),AND(ISNUMBER(SEARCH("2",'Model output'!G101)),NOT(ISNUMBER(SEARCH("1 of 2",'Model output'!G101)))),ISNUMBER(SEARCH("III",'Model output'!G101)),ISNUMBER(SEARCH("three",'Model output'!G101)),ISNUMBER(SEARCH("3",'Model output'!G101)),ISNUMBER(SEARCH("IV",'Model output'!G101)),ISNUMBER(SEARCH("four",'Model output'!G101)),ISNUMBER(SEARCH("4",'Model output'!G101)),ISNUMBER(SEARCH("V ",'Model output'!G101)),ISNUMBER(SEARCH("five",'Model output'!G101)),ISNUMBER(SEARCH("5",'Model output'!G101))))), "lateral", "central"))</f>
        <v>central</v>
      </c>
      <c r="H102" t="str">
        <f>IF('Model output'!H101="","negative",IF(OR(ISNUMBER(SEARCH("lymph node",'Model output'!H101)),ISNUMBER(SEARCH("gland",'Model output'!H101)),ISNUMBER(SEARCH("lobe",'Model output'!H101)),ISNUMBER(SEARCH("isthmus",'Model output'!H101)),ISNUMBER(SEARCH("mediastinum",'Model output'!H101)),ISNUMBER(SEARCH("Not mentioned",'Model output'!H101)), ISNUMBER(SEARCH("Not applicable",'Model output'!H101)), ISNUMBER(SEARCH("paratracheal",'Model output'!H101)),ISNUMBER(SEARCH("fibroadipose tissue",'Model output'!H101)),ISNUMBER(SEARCH("thyroid node",'Model output'!H101)),ISNUMBER(SEARCH("skeletal muscle",'Model output'!H101)),ISNUMBER(SEARCH("Extranodal extension",'Model output'!H101)),ISNUMBER(SEARCH("right",'Model output'!H101)),ISNUMBER(SEARCH("left",'Model output'!H101)),ISNUMBER(SEARCH("Not specified",'Model output'!H101))),"negative","positive"))</f>
        <v>negative</v>
      </c>
      <c r="I102" t="str">
        <f>IF(OR('Model output'!I101="",'Model output'!I101="Not answered",'Model output'!I101="Not mentioned"),"",IF(ISNUMBER('Model output'!I101),'Model output'!I101,1))</f>
        <v/>
      </c>
      <c r="J102" t="str">
        <f>IF(OR('Model output'!J101="",'Model output'!J101="Not answered",'Model output'!J101="Not mentioned"),"",IF(AND(ISNUMBER('Model output'!J101),'Model output'!J101&lt;=I102),'Model output'!J101,IF(AND(ISNUMBER('Model output'!J101), 'Model output'!J101&gt;=DATE(2024,1,1)), MIN(DAY('Model output'!J101), MONTH('Model output'!J101), YEAR('Model output'!J101)), IF(ISNUMBER(SEARCH("0/",'Model output'!J101)),0,IF(ISNUMBER(SEARCH("/",'Model output'!J101)), VALUE(LEFT('Model output'!J101, SEARCH("/",'Model output'!J101)-1)),1)))))</f>
        <v/>
      </c>
      <c r="K102" t="str" cm="1">
        <f t="array" ref="K102">IF(COUNT(FIND({0,1,2,3,4,5,6,7,8,9},'Model output'!K101))&gt;0,'Model output'!K101,"")</f>
        <v/>
      </c>
      <c r="L102" s="25" t="str">
        <f t="shared" si="14"/>
        <v/>
      </c>
      <c r="M102" t="str" cm="1">
        <f t="array" ref="M102">IF(L102="","",IF(ISNUMBER(SEARCH("cm",L102)),MAX(VALUE(SUBSTITUTE(_xlfn.FILTERXML("&lt;t&gt;&lt;s&gt;"&amp;SUBSTITUTE(L102,",","&lt;/s&gt;&lt;s&gt;")&amp;"&lt;/s&gt;&lt;/t&gt;","//s"),"cm",""))),MAX(VALUE(SUBSTITUTE(_xlfn.FILTERXML("&lt;t&gt;&lt;s&gt;"&amp;SUBSTITUTE(L102,",","&lt;/s&gt;&lt;s&gt;")&amp;"&lt;/s&gt;&lt;/t&gt;","//s"),"mm","")))/10))</f>
        <v/>
      </c>
      <c r="N102" t="str">
        <f>IF('Model output'!L101="","",'Model output'!L101)</f>
        <v>Papillary carcinoma</v>
      </c>
      <c r="O102" t="str">
        <f>IF('Model output'!M101="","",'Model output'!M101)</f>
        <v>tall cell variant</v>
      </c>
      <c r="P102" t="str">
        <f>IF('Model output'!N101="","",'Model output'!N101)</f>
        <v>1.8 cm</v>
      </c>
      <c r="Q102" t="str">
        <f t="shared" si="13"/>
        <v>1.8cm</v>
      </c>
      <c r="R102" cm="1">
        <f t="array" ref="R102">IF(Q102="","",IF(ISNUMBER(SEARCH("cm",Q102)),MAX(VALUE(SUBSTITUTE(_xlfn.FILTERXML("&lt;t&gt;&lt;s&gt;"&amp;SUBSTITUTE(Q102,",","&lt;/s&gt;&lt;s&gt;")&amp;"&lt;/s&gt;&lt;/t&gt;","//s"),"cm",""))),MAX(VALUE(SUBSTITUTE(_xlfn.FILTERXML("&lt;t&gt;&lt;s&gt;"&amp;SUBSTITUTE(Q102,",","&lt;/s&gt;&lt;s&gt;")&amp;"&lt;/s&gt;&lt;/t&gt;","//s"),"mm","")))/10))</f>
        <v>1.8</v>
      </c>
      <c r="S102" t="str">
        <f>IF(OR('Model output'!P101="",ISNUMBER(SEARCH("Not identified", 'Model output'!P101)),ISNUMBER(SEARCH("Absent",'Model output'!P101)),AND(ISNUMBER(SEARCH("No",'Model output'!P101)),NOT(ISNUMBER(SEARCH("diagnostic",'Model output'!P101)))),ISNUMBER(SEARCH("Negative",'Model output'!P101))),"negative","positive")</f>
        <v>negative</v>
      </c>
      <c r="T102">
        <f>IF('Model output'!O101="","",'Model output'!O101)</f>
        <v>1</v>
      </c>
      <c r="U102" t="str">
        <f>IF('Model output'!Q101&lt;&gt;"",'Model output'!Q101,IF('Classification result'!S102="positive",IF(ISNUMBER(SEARCH("single",'Model output'!P101)),1,IF(OR(ISNUMBER(SEARCH("&lt;4",'Model output'!P101)),ISNUMBER(SEARCH("&lt; 4",'Model output'!P101)),ISNUMBER(SEARCH("less than 4",'Model output'!P101))),"&lt;4",IF(OR(ISNUMBER(SEARCH("&gt;4",'Model output'!P101)),ISNUMBER(SEARCH("&gt; 4",'Model output'!P101)),ISNUMBER(SEARCH("4 or more",'Model output'!P101))),"&gt;4",""))), ""))</f>
        <v/>
      </c>
      <c r="V102" t="str">
        <f>IF(S102="negative","",IF(OR(ISNUMBER(SEARCH("Focal",'Model output'!P101)),'Classification result'!U102&lt;4,ISNUMBER(SEARCH("Focal",'Classification result'!U102)),ISNUMBER(SEARCH("&lt;4",'Classification result'!U102)),ISNUMBER(SEARCH("&lt; 4",'Classification result'!U102))),"minimal", IF(OR(ISNUMBER(SEARCH("Extensive",'Model output'!P101)),ISNUMBER(SEARCH("Extensive",'Classification result'!U102)),ISNUMBER(SEARCH("&gt;4",'Classification result'!U102)),ISNUMBER(SEARCH("&gt; 4",'Classification result'!U102)),ISNUMBER(SEARCH("4 or more",'Classification result'!U102))),"extensive","")))</f>
        <v/>
      </c>
      <c r="W102" t="str">
        <f>IF(OR('Model output'!R101="",ISNUMBER(SEARCH("Not identified", 'Model output'!R101)),ISNUMBER(SEARCH("Absent",'Model output'!R101)),ISNUMBER(SEARCH("No",'Model output'!R101)),ISNUMBER(SEARCH("Negative",'Model output'!R101)),ISNUMBER(SEARCH("None seen",'Model output'!R101)),ISNUMBER(SEARCH("Free",'Model output'!R101)),ISNUMBER(SEARCH("Cannot be assessed",'Model output'!R101))),"negative","positive")</f>
        <v>negative</v>
      </c>
      <c r="X102" s="16" t="str">
        <f>IF('Model output'!S101="","",'Model output'!S101)</f>
        <v>Invades: parathyroid fibroadipose tissue</v>
      </c>
      <c r="Y102" t="str">
        <f>IF(OR('Model output'!S101="",ISNUMBER(SEARCH("Absent",'Model output'!S101)),ISNUMBER(SEARCH("Not identified",'Model output'!S101)),AND(ISNUMBER(SEARCH("No",'Model output'!S101)),NOT(ISNUMBER(SEARCH("carcinoma",'Model output'!S101)))),ISNUMBER(SEARCH("negative",'Model output'!S101))),"negative",IF(Z102="positive","gETE", "positive"))</f>
        <v>positive</v>
      </c>
      <c r="Z102" t="str">
        <f>IF(OR('Model output'!S101="",ISNUMBER(SEARCH("Absent",'Model output'!S101)),ISNUMBER(SEARCH("Not identified",'Model output'!S101)),ISNUMBER(SEARCH("No",'Model output'!S101)),ISNUMBER(SEARCH("Minimal",'Model output'!S101)),ISNUMBER(SEARCH("negative",'Model output'!S101))),"negative",IF(OR(ISNUMBER(SEARCH("extensive",X102)),ISNUMBER(SEARCH("skeletal muscle",X102)),ISNUMBER(SEARCH("larynx",X102)),ISNUMBER(SEARCH("trachea",X102)),ISNUMBER(SEARCH("esophagus",X102)),ISNUMBER(SEARCH("recurrent laryngeal nerve",X102))),"positive","negative"))</f>
        <v>negative</v>
      </c>
      <c r="AA102" t="str">
        <f>IF('Model output'!T101="","",IF('Model output'!T101="Not mentioned", "No", "Yes"))</f>
        <v/>
      </c>
      <c r="AB102" t="str">
        <f>IF(AA102&lt;&gt;"Yes","",IF(OR('Model output'!U101="",ISNUMBER(SEARCH("Not identified",'Model output'!U101))),"",'Model output'!U101))</f>
        <v/>
      </c>
      <c r="AC102" s="1" t="str">
        <f>IF(OR('Model output'!V101="", 'Model output'!V101="No", AND(ISERROR(SEARCH("Positive",'Model output'!V101)), ISNUMBER(SEARCH("Negative",'Model output'!V101))), AND(ISNUMBER(SEARCH("Uninvolved",'Model output'!V101)),NOT(ISNUMBER(SEARCH("margins involved",'Model output'!V101)))), ISNUMBER(SEARCH("None",'Model output'!V101)), ISNUMBER(SEARCH("Free",'Model output'!V101)), ISNUMBER(SEARCH("1 mm",'Model output'!V101)), ISNUMBER(SEARCH("0.1 CM",'Model output'!V101)), ISNUMBER(SEARCH("less than 0.2 mm",'Model output'!V101)), ISNUMBER(SEARCH("less than 0.5 mm",'Model output'!V101)), ISNUMBER(SEARCH("less than 1.0 mm",'Model output'!V101)), ISNUMBER(SEARCH("noted very close",'Model output'!V101)), ISNUMBER(SEARCH("abut",'Model output'!V101)), ISNUMBER(SEARCH("not mentioned",'Model output'!V101)), ISNUMBER(SEARCH("Cannot be assessed",'Model output'!V101)), ISNUMBER(SEARCH("Not specified",'Model output'!V101)), ISNUMBER(SEARCH("Lymphocyte invasion - present",'Model output'!V101))), "negative", "positive")</f>
        <v>negative</v>
      </c>
      <c r="AE102" s="35" t="str" cm="1">
        <f t="array" aca="1" ref="AE102" ca="1">IF(OR(AC102="positive",Z102="positive",AND(OR(ISNUMBER(SEARCH("Follicular carcinoma",N102)),ISNUMBER(SEARCH("Follicular thyroid carcinoma",N102))),V102="extensive"),AND(AND(ISNUMBER(J102),J102&gt;0),AND(ISNUMBER(M102),M102&gt;3)),OR(H102="positive",AH102=1)),"high",IF(OR(ISNUMBER(SEARCH("lateral",G102,1)),ISNUMBER(SEARCH("positive",Y102,1)),ISNUMBER(SEARCH("tall",O102,1)),ISNUMBER(SEARCH("hobnail",O102,1)),ISNUMBER(SEARCH("cribriform",O102,1)),ISNUMBER(SEARCH("diffuse",O102,1)),ISNUMBER(SEARCH("columnar",O102,1)),ISNUMBER(SEARCH("solid",O102,1)),ISNUMBER(SEARCH("tall",N102,1)),ISNUMBER(SEARCH("hobnail",N102,1)),ISNUMBER(SEARCH("cribriform",N102,1)),ISNUMBER(SEARCH("diffuse",N102,1)),ISNUMBER(SEARCH("columnar",N102,1)),ISNUMBER(SEARCH("solid",N102,1)),AND(ISNUMBER(SEARCH("papillary",N102,1)),S102="positive"),AND(AND(ISNUMBER(J102),J102&gt;=5),M102=""),AND(AND(ISNUMBER(J102),J102&gt;=5),AND(ISNUMBER(M102),M102&gt;=1)),AND(ISNUMBER(SERACH("papillary",N102)),OR(Y102="positive",Z102="positive"), ISNUMBER(SEARCH("BRAF",AB102)))),"intermediate","low"))</f>
        <v>intermediate</v>
      </c>
      <c r="AF102" s="36" t="str">
        <f t="shared" si="15"/>
        <v>1b</v>
      </c>
      <c r="AG102" s="36" t="str">
        <f t="shared" si="16"/>
        <v>0</v>
      </c>
      <c r="AH102" s="36" t="str">
        <f t="shared" si="23"/>
        <v>0</v>
      </c>
      <c r="AI102" s="42" t="str">
        <f t="shared" si="24"/>
        <v>I</v>
      </c>
      <c r="AJ102" s="39" t="s">
        <v>809</v>
      </c>
      <c r="AK102" s="41" t="s">
        <v>1119</v>
      </c>
      <c r="AL102" s="41" t="s">
        <v>1123</v>
      </c>
      <c r="AM102" s="41" t="s">
        <v>1123</v>
      </c>
      <c r="AN102" s="41" t="s">
        <v>68</v>
      </c>
      <c r="AO102" s="22">
        <f t="shared" ca="1" si="17"/>
        <v>1</v>
      </c>
      <c r="AP102" s="1">
        <f t="shared" si="18"/>
        <v>1</v>
      </c>
      <c r="AQ102" s="1">
        <f t="shared" si="19"/>
        <v>1</v>
      </c>
      <c r="AR102" s="1">
        <f t="shared" si="20"/>
        <v>1</v>
      </c>
      <c r="AS102" s="14">
        <f t="shared" si="21"/>
        <v>1</v>
      </c>
    </row>
    <row r="103" spans="1:45">
      <c r="A103" t="str">
        <f>'Model output'!A102</f>
        <v>TCGA-DJ-A3V8</v>
      </c>
      <c r="B103" s="33">
        <v>28</v>
      </c>
      <c r="C103" s="1" t="str">
        <f>IF(OR(ISNUMBER(SEARCH("0",'Model output'!D102)), ISNUMBER(SEARCH("1",'Model output'!D102)), ISNUMBER(SEARCH("1a",'Model output'!D102)), ISNUMBER(SEARCH("1b",'Model output'!D102)), ISNUMBER(SEARCH("2",'Model output'!D102)), ISNUMBER(SEARCH("3",'Model output'!D102)), ISNUMBER(SEARCH("4a",'Model output'!D102)), ISNUMBER(SEARCH("4b",'Model output'!D102))), IF(ISNUMBER(SEARCH("pT",'Model output'!D102)),IF(OR(ISNUMBER(SEARCH("a",'Model output'!D102)),ISNUMBER(SEARCH("b",'Model output'!D102))),MID(SUBSTITUTE('Model output'!D102," ",""),SEARCH("pT",'Model output'!D102)+2,2),MID(SUBSTITUTE('Model output'!D102," ",""),SEARCH("pT",'Model output'!D102)+2,1)),IF(ISNUMBER(SEARCH("T",'Model output'!D102)),IF(OR(ISNUMBER(SEARCH("a",'Model output'!D102)),ISNUMBER(SEARCH("b",'Model output'!D102))),MID(SUBSTITUTE('Model output'!D102," ",""),SEARCH("T",'Model output'!D102)+1,2),MID(SUBSTITUTE('Model output'!D102," ",""),SEARCH("T",'Model output'!D102)+1,1)),SUBSTITUTE('Model output'!D102," ",""))),"")</f>
        <v>2</v>
      </c>
      <c r="D103" s="1" t="str">
        <f>IF(ISNUMBER(SEARCH("lymph node",'Model output'!E102)),"1", IF(AND('Model output'!E102&lt;&gt;"",ISNUMBER('Model output'!E102),'Model output'!E102&gt;0),"1",IF(OR(ISNUMBER(SEARCH("0",'Model output'!E102)), ISNUMBER(SEARCH("1",'Model output'!E102)), ISNUMBER(SEARCH("1a",'Model output'!E102)), ISNUMBER(SEARCH("1b",'Model output'!E102)), ISNUMBER(SEARCH("X",'Model output'!E102))), IF(ISNUMBER(SEARCH("pN",'Model output'!E102)),IF(OR(ISNUMBER(SEARCH("a",'Model output'!E102)),ISNUMBER(SEARCH("b",'Model output'!E102))),MID(SUBSTITUTE('Model output'!E102," ",""),SEARCH("pN",'Model output'!E102)+2,2),MID(SUBSTITUTE('Model output'!E102," ",""),SEARCH("pN",'Model output'!E102)+2,1)),IF(ISNUMBER(SEARCH("N",'Model output'!E102)),IF(OR(ISNUMBER(SEARCH("a",'Model output'!E102)),ISNUMBER(SEARCH("b",'Model output'!E102))),MID(SUBSTITUTE('Model output'!E102," ",""),SEARCH("N",'Model output'!E102)+1,2),MID(SUBSTITUTE('Model output'!E102," ",""),SEARCH("N",'Model output'!E102)+1,1)),SUBSTITUTE('Model output'!E102," ",""))),"")))</f>
        <v>1a</v>
      </c>
      <c r="E103" s="1" t="str">
        <f>IF(OR(ISNUMBER(SEARCH("Not applicable",'Model output'!F102)), ISNUMBER(SEARCH("N/A",'Model output'!F102))),"0",IF(OR(ISNUMBER(SEARCH("0",'Model output'!F102)), ISNUMBER(SEARCH("1",'Model output'!F102)), ISNUMBER(SEARCH("X",'Model output'!F102))), IF(ISNUMBER(SEARCH("pM",'Model output'!F102)),MID(SUBSTITUTE('Model output'!F102," ",""),SEARCH("pM",'Model output'!F102)+2,1),IF(ISNUMBER(SEARCH("M",'Model output'!F102)),MID(SUBSTITUTE('Model output'!F102," ",""),SEARCH("M",'Model output'!F102)+1,1),SUBSTITUTE('Model output'!F102," ",""))),""))</f>
        <v>0</v>
      </c>
      <c r="F103" t="str">
        <f t="shared" si="22"/>
        <v>positive</v>
      </c>
      <c r="G103" t="str">
        <f>IF(OR('Model output'!G102="",AND(ISNUMBER('Model output'!J102),'Model output'!J102&lt;1)),"",IF(OR(ISNUMBER(SEARCH("lateral",'Model output'!G102)),ISNUMBER(SEARCH("cervical",'Model output'!G102)),ISNUMBER(SEARCH("jugular",'Model output'!G102)),ISNUMBER(SEARCH("left neck",'Model output'!G102)),ISNUMBER(SEARCH("left anterior neck",'Model output'!G102)),ISNUMBER(SEARCH("left posterior neck",'Model output'!G102)),ISNUMBER(SEARCH("right neck",'Model output'!G102)),ISNUMBER(SEARCH("right anterior neck",'Model output'!G102)),ISNUMBER(SEARCH("right posterior neck",'Model output'!G102)),AND(ISNUMBER(SEARCH("level",'Model output'!G102)),OR(,ISNUMBER(SEARCH("II",'Model output'!G102)),ISNUMBER(SEARCH("two",'Model output'!G102)),AND(ISNUMBER(SEARCH("2",'Model output'!G102)),NOT(ISNUMBER(SEARCH("1 of 2",'Model output'!G102)))),ISNUMBER(SEARCH("III",'Model output'!G102)),ISNUMBER(SEARCH("three",'Model output'!G102)),ISNUMBER(SEARCH("3",'Model output'!G102)),ISNUMBER(SEARCH("IV",'Model output'!G102)),ISNUMBER(SEARCH("four",'Model output'!G102)),ISNUMBER(SEARCH("4",'Model output'!G102)),ISNUMBER(SEARCH("V ",'Model output'!G102)),ISNUMBER(SEARCH("five",'Model output'!G102)),ISNUMBER(SEARCH("5",'Model output'!G102))))), "lateral", "central"))</f>
        <v>lateral</v>
      </c>
      <c r="H103" t="str">
        <f>IF('Model output'!H102="","negative",IF(OR(ISNUMBER(SEARCH("lymph node",'Model output'!H102)),ISNUMBER(SEARCH("gland",'Model output'!H102)),ISNUMBER(SEARCH("lobe",'Model output'!H102)),ISNUMBER(SEARCH("isthmus",'Model output'!H102)),ISNUMBER(SEARCH("mediastinum",'Model output'!H102)),ISNUMBER(SEARCH("Not mentioned",'Model output'!H102)), ISNUMBER(SEARCH("Not applicable",'Model output'!H102)), ISNUMBER(SEARCH("paratracheal",'Model output'!H102)),ISNUMBER(SEARCH("fibroadipose tissue",'Model output'!H102)),ISNUMBER(SEARCH("thyroid node",'Model output'!H102)),ISNUMBER(SEARCH("skeletal muscle",'Model output'!H102)),ISNUMBER(SEARCH("Extranodal extension",'Model output'!H102)),ISNUMBER(SEARCH("right",'Model output'!H102)),ISNUMBER(SEARCH("left",'Model output'!H102)),ISNUMBER(SEARCH("Not specified",'Model output'!H102))),"negative","positive"))</f>
        <v>negative</v>
      </c>
      <c r="I103">
        <f>IF(OR('Model output'!I102="",'Model output'!I102="Not answered",'Model output'!I102="Not mentioned"),"",IF(ISNUMBER('Model output'!I102),'Model output'!I102,1))</f>
        <v>10</v>
      </c>
      <c r="J103">
        <f>IF(OR('Model output'!J102="",'Model output'!J102="Not answered",'Model output'!J102="Not mentioned"),"",IF(AND(ISNUMBER('Model output'!J102),'Model output'!J102&lt;=I103),'Model output'!J102,IF(AND(ISNUMBER('Model output'!J102), 'Model output'!J102&gt;=DATE(2024,1,1)), MIN(DAY('Model output'!J102), MONTH('Model output'!J102), YEAR('Model output'!J102)), IF(ISNUMBER(SEARCH("0/",'Model output'!J102)),0,IF(ISNUMBER(SEARCH("/",'Model output'!J102)), VALUE(LEFT('Model output'!J102, SEARCH("/",'Model output'!J102)-1)),1)))))</f>
        <v>2</v>
      </c>
      <c r="K103" t="str" cm="1">
        <f t="array" ref="K103">IF(COUNT(FIND({0,1,2,3,4,5,6,7,8,9},'Model output'!K102))&gt;0,'Model output'!K102,"")</f>
        <v>1.7cm</v>
      </c>
      <c r="L103" s="25" t="str">
        <f t="shared" si="14"/>
        <v>1.7cm</v>
      </c>
      <c r="M103" cm="1">
        <f t="array" ref="M103">IF(L103="","",IF(ISNUMBER(SEARCH("cm",L103)),MAX(VALUE(SUBSTITUTE(_xlfn.FILTERXML("&lt;t&gt;&lt;s&gt;"&amp;SUBSTITUTE(L103,",","&lt;/s&gt;&lt;s&gt;")&amp;"&lt;/s&gt;&lt;/t&gt;","//s"),"cm",""))),MAX(VALUE(SUBSTITUTE(_xlfn.FILTERXML("&lt;t&gt;&lt;s&gt;"&amp;SUBSTITUTE(L103,",","&lt;/s&gt;&lt;s&gt;")&amp;"&lt;/s&gt;&lt;/t&gt;","//s"),"mm","")))/10))</f>
        <v>1.7</v>
      </c>
      <c r="N103" t="str">
        <f>IF('Model output'!L102="","",'Model output'!L102)</f>
        <v>papillary carcinoma</v>
      </c>
      <c r="O103" t="str">
        <f>IF('Model output'!M102="","",'Model output'!M102)</f>
        <v>tall cell variant</v>
      </c>
      <c r="P103" t="str">
        <f>IF('Model output'!N102="","",'Model output'!N102)</f>
        <v>2.5 cm</v>
      </c>
      <c r="Q103" t="str">
        <f t="shared" si="13"/>
        <v>2.5cm</v>
      </c>
      <c r="R103" cm="1">
        <f t="array" ref="R103">IF(Q103="","",IF(ISNUMBER(SEARCH("cm",Q103)),MAX(VALUE(SUBSTITUTE(_xlfn.FILTERXML("&lt;t&gt;&lt;s&gt;"&amp;SUBSTITUTE(Q103,",","&lt;/s&gt;&lt;s&gt;")&amp;"&lt;/s&gt;&lt;/t&gt;","//s"),"cm",""))),MAX(VALUE(SUBSTITUTE(_xlfn.FILTERXML("&lt;t&gt;&lt;s&gt;"&amp;SUBSTITUTE(Q103,",","&lt;/s&gt;&lt;s&gt;")&amp;"&lt;/s&gt;&lt;/t&gt;","//s"),"mm","")))/10))</f>
        <v>2.5</v>
      </c>
      <c r="S103" t="str">
        <f>IF(OR('Model output'!P102="",ISNUMBER(SEARCH("Not identified", 'Model output'!P102)),ISNUMBER(SEARCH("Absent",'Model output'!P102)),AND(ISNUMBER(SEARCH("No",'Model output'!P102)),NOT(ISNUMBER(SEARCH("diagnostic",'Model output'!P102)))),ISNUMBER(SEARCH("Negative",'Model output'!P102))),"negative","positive")</f>
        <v>negative</v>
      </c>
      <c r="T103">
        <f>IF('Model output'!O102="","",'Model output'!O102)</f>
        <v>1</v>
      </c>
      <c r="U103" t="str">
        <f>IF('Model output'!Q102&lt;&gt;"",'Model output'!Q102,IF('Classification result'!S103="positive",IF(ISNUMBER(SEARCH("single",'Model output'!P102)),1,IF(OR(ISNUMBER(SEARCH("&lt;4",'Model output'!P102)),ISNUMBER(SEARCH("&lt; 4",'Model output'!P102)),ISNUMBER(SEARCH("less than 4",'Model output'!P102))),"&lt;4",IF(OR(ISNUMBER(SEARCH("&gt;4",'Model output'!P102)),ISNUMBER(SEARCH("&gt; 4",'Model output'!P102)),ISNUMBER(SEARCH("4 or more",'Model output'!P102))),"&gt;4",""))), ""))</f>
        <v/>
      </c>
      <c r="V103" t="str">
        <f>IF(S103="negative","",IF(OR(ISNUMBER(SEARCH("Focal",'Model output'!P102)),'Classification result'!U103&lt;4,ISNUMBER(SEARCH("Focal",'Classification result'!U103)),ISNUMBER(SEARCH("&lt;4",'Classification result'!U103)),ISNUMBER(SEARCH("&lt; 4",'Classification result'!U103))),"minimal", IF(OR(ISNUMBER(SEARCH("Extensive",'Model output'!P102)),ISNUMBER(SEARCH("Extensive",'Classification result'!U103)),ISNUMBER(SEARCH("&gt;4",'Classification result'!U103)),ISNUMBER(SEARCH("&gt; 4",'Classification result'!U103)),ISNUMBER(SEARCH("4 or more",'Classification result'!U103))),"extensive","")))</f>
        <v/>
      </c>
      <c r="W103" t="str">
        <f>IF(OR('Model output'!R102="",ISNUMBER(SEARCH("Not identified", 'Model output'!R102)),ISNUMBER(SEARCH("Absent",'Model output'!R102)),ISNUMBER(SEARCH("No",'Model output'!R102)),ISNUMBER(SEARCH("Negative",'Model output'!R102)),ISNUMBER(SEARCH("None seen",'Model output'!R102)),ISNUMBER(SEARCH("Free",'Model output'!R102)),ISNUMBER(SEARCH("Cannot be assessed",'Model output'!R102))),"negative","positive")</f>
        <v>positive</v>
      </c>
      <c r="X103" s="16" t="str">
        <f>IF('Model output'!S102="","",'Model output'!S102)</f>
        <v>Invades: peri-thyroid fibroadipose tissue</v>
      </c>
      <c r="Y103" t="str">
        <f>IF(OR('Model output'!S102="",ISNUMBER(SEARCH("Absent",'Model output'!S102)),ISNUMBER(SEARCH("Not identified",'Model output'!S102)),AND(ISNUMBER(SEARCH("No",'Model output'!S102)),NOT(ISNUMBER(SEARCH("carcinoma",'Model output'!S102)))),ISNUMBER(SEARCH("negative",'Model output'!S102))),"negative",IF(Z103="positive","gETE", "positive"))</f>
        <v>positive</v>
      </c>
      <c r="Z103" t="str">
        <f>IF(OR('Model output'!S102="",ISNUMBER(SEARCH("Absent",'Model output'!S102)),ISNUMBER(SEARCH("Not identified",'Model output'!S102)),ISNUMBER(SEARCH("No",'Model output'!S102)),ISNUMBER(SEARCH("Minimal",'Model output'!S102)),ISNUMBER(SEARCH("negative",'Model output'!S102))),"negative",IF(OR(ISNUMBER(SEARCH("extensive",X103)),ISNUMBER(SEARCH("skeletal muscle",X103)),ISNUMBER(SEARCH("larynx",X103)),ISNUMBER(SEARCH("trachea",X103)),ISNUMBER(SEARCH("esophagus",X103)),ISNUMBER(SEARCH("recurrent laryngeal nerve",X103))),"positive","negative"))</f>
        <v>negative</v>
      </c>
      <c r="AA103" t="str">
        <f>IF('Model output'!T102="","",IF('Model output'!T102="Not mentioned", "No", "Yes"))</f>
        <v/>
      </c>
      <c r="AB103" t="str">
        <f>IF(AA103&lt;&gt;"Yes","",IF(OR('Model output'!U102="",ISNUMBER(SEARCH("Not identified",'Model output'!U102))),"",'Model output'!U102))</f>
        <v/>
      </c>
      <c r="AC103" s="1" t="str">
        <f>IF(OR('Model output'!V102="", 'Model output'!V102="No", AND(ISERROR(SEARCH("Positive",'Model output'!V102)), ISNUMBER(SEARCH("Negative",'Model output'!V102))), AND(ISNUMBER(SEARCH("Uninvolved",'Model output'!V102)),NOT(ISNUMBER(SEARCH("margins involved",'Model output'!V102)))), ISNUMBER(SEARCH("None",'Model output'!V102)), ISNUMBER(SEARCH("Free",'Model output'!V102)), ISNUMBER(SEARCH("1 mm",'Model output'!V102)), ISNUMBER(SEARCH("0.1 CM",'Model output'!V102)), ISNUMBER(SEARCH("less than 0.2 mm",'Model output'!V102)), ISNUMBER(SEARCH("less than 0.5 mm",'Model output'!V102)), ISNUMBER(SEARCH("less than 1.0 mm",'Model output'!V102)), ISNUMBER(SEARCH("noted very close",'Model output'!V102)), ISNUMBER(SEARCH("abut",'Model output'!V102)), ISNUMBER(SEARCH("not mentioned",'Model output'!V102)), ISNUMBER(SEARCH("Cannot be assessed",'Model output'!V102)), ISNUMBER(SEARCH("Not specified",'Model output'!V102)), ISNUMBER(SEARCH("Lymphocyte invasion - present",'Model output'!V102))), "negative", "positive")</f>
        <v>positive</v>
      </c>
      <c r="AE103" s="35" t="str" cm="1">
        <f t="array" ref="AE103">IF(OR(AC103="positive",Z103="positive",AND(OR(ISNUMBER(SEARCH("Follicular carcinoma",N103)),ISNUMBER(SEARCH("Follicular thyroid carcinoma",N103))),V103="extensive"),AND(AND(ISNUMBER(J103),J103&gt;0),AND(ISNUMBER(M103),M103&gt;3)),OR(H103="positive",AH103=1)),"high",IF(OR(ISNUMBER(SEARCH("lateral",G103,1)),ISNUMBER(SEARCH("positive",Y103,1)),ISNUMBER(SEARCH("tall",O103,1)),ISNUMBER(SEARCH("hobnail",O103,1)),ISNUMBER(SEARCH("cribriform",O103,1)),ISNUMBER(SEARCH("diffuse",O103,1)),ISNUMBER(SEARCH("columnar",O103,1)),ISNUMBER(SEARCH("solid",O103,1)),ISNUMBER(SEARCH("tall",N103,1)),ISNUMBER(SEARCH("hobnail",N103,1)),ISNUMBER(SEARCH("cribriform",N103,1)),ISNUMBER(SEARCH("diffuse",N103,1)),ISNUMBER(SEARCH("columnar",N103,1)),ISNUMBER(SEARCH("solid",N103,1)),AND(ISNUMBER(SEARCH("papillary",N103,1)),S103="positive"),AND(AND(ISNUMBER(J103),J103&gt;=5),M103=""),AND(AND(ISNUMBER(J103),J103&gt;=5),AND(ISNUMBER(M103),M103&gt;=1)),AND(ISNUMBER(SERACH("papillary",N103)),OR(Y103="positive",Z103="positive"), ISNUMBER(SEARCH("BRAF",AB103)))),"intermediate","low"))</f>
        <v>high</v>
      </c>
      <c r="AF103" s="36" t="str">
        <f t="shared" si="15"/>
        <v>2</v>
      </c>
      <c r="AG103" s="36" t="str">
        <f t="shared" si="16"/>
        <v>1b</v>
      </c>
      <c r="AH103" s="36" t="str">
        <f t="shared" si="23"/>
        <v>0</v>
      </c>
      <c r="AI103" s="42" t="str">
        <f t="shared" si="24"/>
        <v>I</v>
      </c>
      <c r="AJ103" s="39" t="s">
        <v>805</v>
      </c>
      <c r="AK103" s="41" t="s">
        <v>1122</v>
      </c>
      <c r="AL103" s="41" t="s">
        <v>1119</v>
      </c>
      <c r="AM103" s="41" t="s">
        <v>1123</v>
      </c>
      <c r="AN103" s="41" t="s">
        <v>68</v>
      </c>
      <c r="AO103" s="22">
        <f t="shared" si="17"/>
        <v>1</v>
      </c>
      <c r="AP103" s="1">
        <f t="shared" si="18"/>
        <v>1</v>
      </c>
      <c r="AQ103" s="1">
        <f t="shared" si="19"/>
        <v>1</v>
      </c>
      <c r="AR103" s="1">
        <f t="shared" si="20"/>
        <v>1</v>
      </c>
      <c r="AS103" s="14">
        <f t="shared" si="21"/>
        <v>1</v>
      </c>
    </row>
    <row r="104" spans="1:45">
      <c r="A104" t="str">
        <f>'Model output'!A103</f>
        <v>TCGA-DJ-A3V9</v>
      </c>
      <c r="B104" s="33">
        <v>50</v>
      </c>
      <c r="C104" s="1" t="str">
        <f>IF(OR(ISNUMBER(SEARCH("0",'Model output'!D103)), ISNUMBER(SEARCH("1",'Model output'!D103)), ISNUMBER(SEARCH("1a",'Model output'!D103)), ISNUMBER(SEARCH("1b",'Model output'!D103)), ISNUMBER(SEARCH("2",'Model output'!D103)), ISNUMBER(SEARCH("3",'Model output'!D103)), ISNUMBER(SEARCH("4a",'Model output'!D103)), ISNUMBER(SEARCH("4b",'Model output'!D103))), IF(ISNUMBER(SEARCH("pT",'Model output'!D103)),IF(OR(ISNUMBER(SEARCH("a",'Model output'!D103)),ISNUMBER(SEARCH("b",'Model output'!D103))),MID(SUBSTITUTE('Model output'!D103," ",""),SEARCH("pT",'Model output'!D103)+2,2),MID(SUBSTITUTE('Model output'!D103," ",""),SEARCH("pT",'Model output'!D103)+2,1)),IF(ISNUMBER(SEARCH("T",'Model output'!D103)),IF(OR(ISNUMBER(SEARCH("a",'Model output'!D103)),ISNUMBER(SEARCH("b",'Model output'!D103))),MID(SUBSTITUTE('Model output'!D103," ",""),SEARCH("T",'Model output'!D103)+1,2),MID(SUBSTITUTE('Model output'!D103," ",""),SEARCH("T",'Model output'!D103)+1,1)),SUBSTITUTE('Model output'!D103," ",""))),"")</f>
        <v/>
      </c>
      <c r="D104" s="1" t="str">
        <f>IF(ISNUMBER(SEARCH("lymph node",'Model output'!E103)),"1", IF(AND('Model output'!E103&lt;&gt;"",ISNUMBER('Model output'!E103),'Model output'!E103&gt;0),"1",IF(OR(ISNUMBER(SEARCH("0",'Model output'!E103)), ISNUMBER(SEARCH("1",'Model output'!E103)), ISNUMBER(SEARCH("1a",'Model output'!E103)), ISNUMBER(SEARCH("1b",'Model output'!E103)), ISNUMBER(SEARCH("X",'Model output'!E103))), IF(ISNUMBER(SEARCH("pN",'Model output'!E103)),IF(OR(ISNUMBER(SEARCH("a",'Model output'!E103)),ISNUMBER(SEARCH("b",'Model output'!E103))),MID(SUBSTITUTE('Model output'!E103," ",""),SEARCH("pN",'Model output'!E103)+2,2),MID(SUBSTITUTE('Model output'!E103," ",""),SEARCH("pN",'Model output'!E103)+2,1)),IF(ISNUMBER(SEARCH("N",'Model output'!E103)),IF(OR(ISNUMBER(SEARCH("a",'Model output'!E103)),ISNUMBER(SEARCH("b",'Model output'!E103))),MID(SUBSTITUTE('Model output'!E103," ",""),SEARCH("N",'Model output'!E103)+1,2),MID(SUBSTITUTE('Model output'!E103," ",""),SEARCH("N",'Model output'!E103)+1,1)),SUBSTITUTE('Model output'!E103," ",""))),"")))</f>
        <v>1</v>
      </c>
      <c r="E104" s="1" t="str">
        <f>IF(OR(ISNUMBER(SEARCH("Not applicable",'Model output'!F103)), ISNUMBER(SEARCH("N/A",'Model output'!F103))),"0",IF(OR(ISNUMBER(SEARCH("0",'Model output'!F103)), ISNUMBER(SEARCH("1",'Model output'!F103)), ISNUMBER(SEARCH("X",'Model output'!F103))), IF(ISNUMBER(SEARCH("pM",'Model output'!F103)),MID(SUBSTITUTE('Model output'!F103," ",""),SEARCH("pM",'Model output'!F103)+2,1),IF(ISNUMBER(SEARCH("M",'Model output'!F103)),MID(SUBSTITUTE('Model output'!F103," ",""),SEARCH("M",'Model output'!F103)+1,1),SUBSTITUTE('Model output'!F103," ",""))),""))</f>
        <v>0</v>
      </c>
      <c r="F104" t="str">
        <f t="shared" si="22"/>
        <v>positive</v>
      </c>
      <c r="G104" t="str">
        <f>IF(OR('Model output'!G103="",AND(ISNUMBER('Model output'!J103),'Model output'!J103&lt;1)),"",IF(OR(ISNUMBER(SEARCH("lateral",'Model output'!G103)),ISNUMBER(SEARCH("cervical",'Model output'!G103)),ISNUMBER(SEARCH("jugular",'Model output'!G103)),ISNUMBER(SEARCH("left neck",'Model output'!G103)),ISNUMBER(SEARCH("left anterior neck",'Model output'!G103)),ISNUMBER(SEARCH("left posterior neck",'Model output'!G103)),ISNUMBER(SEARCH("right neck",'Model output'!G103)),ISNUMBER(SEARCH("right anterior neck",'Model output'!G103)),ISNUMBER(SEARCH("right posterior neck",'Model output'!G103)),AND(ISNUMBER(SEARCH("level",'Model output'!G103)),OR(,ISNUMBER(SEARCH("II",'Model output'!G103)),ISNUMBER(SEARCH("two",'Model output'!G103)),AND(ISNUMBER(SEARCH("2",'Model output'!G103)),NOT(ISNUMBER(SEARCH("1 of 2",'Model output'!G103)))),ISNUMBER(SEARCH("III",'Model output'!G103)),ISNUMBER(SEARCH("three",'Model output'!G103)),ISNUMBER(SEARCH("3",'Model output'!G103)),ISNUMBER(SEARCH("IV",'Model output'!G103)),ISNUMBER(SEARCH("four",'Model output'!G103)),ISNUMBER(SEARCH("4",'Model output'!G103)),ISNUMBER(SEARCH("V ",'Model output'!G103)),ISNUMBER(SEARCH("five",'Model output'!G103)),ISNUMBER(SEARCH("5",'Model output'!G103))))), "lateral", "central"))</f>
        <v>lateral</v>
      </c>
      <c r="H104" t="str">
        <f>IF('Model output'!H103="","negative",IF(OR(ISNUMBER(SEARCH("lymph node",'Model output'!H103)),ISNUMBER(SEARCH("gland",'Model output'!H103)),ISNUMBER(SEARCH("lobe",'Model output'!H103)),ISNUMBER(SEARCH("isthmus",'Model output'!H103)),ISNUMBER(SEARCH("mediastinum",'Model output'!H103)),ISNUMBER(SEARCH("Not mentioned",'Model output'!H103)), ISNUMBER(SEARCH("Not applicable",'Model output'!H103)), ISNUMBER(SEARCH("paratracheal",'Model output'!H103)),ISNUMBER(SEARCH("fibroadipose tissue",'Model output'!H103)),ISNUMBER(SEARCH("thyroid node",'Model output'!H103)),ISNUMBER(SEARCH("skeletal muscle",'Model output'!H103)),ISNUMBER(SEARCH("Extranodal extension",'Model output'!H103)),ISNUMBER(SEARCH("right",'Model output'!H103)),ISNUMBER(SEARCH("left",'Model output'!H103)),ISNUMBER(SEARCH("Not specified",'Model output'!H103))),"negative","positive"))</f>
        <v>negative</v>
      </c>
      <c r="I104">
        <f>IF(OR('Model output'!I103="",'Model output'!I103="Not answered",'Model output'!I103="Not mentioned"),"",IF(ISNUMBER('Model output'!I103),'Model output'!I103,1))</f>
        <v>19</v>
      </c>
      <c r="J104">
        <f>IF(OR('Model output'!J103="",'Model output'!J103="Not answered",'Model output'!J103="Not mentioned"),"",IF(AND(ISNUMBER('Model output'!J103),'Model output'!J103&lt;=I104),'Model output'!J103,IF(AND(ISNUMBER('Model output'!J103), 'Model output'!J103&gt;=DATE(2024,1,1)), MIN(DAY('Model output'!J103), MONTH('Model output'!J103), YEAR('Model output'!J103)), IF(ISNUMBER(SEARCH("0/",'Model output'!J103)),0,IF(ISNUMBER(SEARCH("/",'Model output'!J103)), VALUE(LEFT('Model output'!J103, SEARCH("/",'Model output'!J103)-1)),1)))))</f>
        <v>6</v>
      </c>
      <c r="K104" t="str" cm="1">
        <f t="array" ref="K104">IF(COUNT(FIND({0,1,2,3,4,5,6,7,8,9},'Model output'!K103))&gt;0,'Model output'!K103,"")</f>
        <v>1.2cm</v>
      </c>
      <c r="L104" s="25" t="str">
        <f t="shared" si="14"/>
        <v>1.2cm</v>
      </c>
      <c r="M104" cm="1">
        <f t="array" ref="M104">IF(L104="","",IF(ISNUMBER(SEARCH("cm",L104)),MAX(VALUE(SUBSTITUTE(_xlfn.FILTERXML("&lt;t&gt;&lt;s&gt;"&amp;SUBSTITUTE(L104,",","&lt;/s&gt;&lt;s&gt;")&amp;"&lt;/s&gt;&lt;/t&gt;","//s"),"cm",""))),MAX(VALUE(SUBSTITUTE(_xlfn.FILTERXML("&lt;t&gt;&lt;s&gt;"&amp;SUBSTITUTE(L104,",","&lt;/s&gt;&lt;s&gt;")&amp;"&lt;/s&gt;&lt;/t&gt;","//s"),"mm","")))/10))</f>
        <v>1.2</v>
      </c>
      <c r="N104" t="str">
        <f>IF('Model output'!L103="","",'Model output'!L103)</f>
        <v>Papillary</v>
      </c>
      <c r="O104" t="str">
        <f>IF('Model output'!M103="","",'Model output'!M103)</f>
        <v>Classical, Microcarcinoma</v>
      </c>
      <c r="P104" t="str">
        <f>IF('Model output'!N103="","",'Model output'!N103)</f>
        <v>2.3 cm</v>
      </c>
      <c r="Q104" t="str">
        <f t="shared" si="13"/>
        <v>2.3cm</v>
      </c>
      <c r="R104" cm="1">
        <f t="array" ref="R104">IF(Q104="","",IF(ISNUMBER(SEARCH("cm",Q104)),MAX(VALUE(SUBSTITUTE(_xlfn.FILTERXML("&lt;t&gt;&lt;s&gt;"&amp;SUBSTITUTE(Q104,",","&lt;/s&gt;&lt;s&gt;")&amp;"&lt;/s&gt;&lt;/t&gt;","//s"),"cm",""))),MAX(VALUE(SUBSTITUTE(_xlfn.FILTERXML("&lt;t&gt;&lt;s&gt;"&amp;SUBSTITUTE(Q104,",","&lt;/s&gt;&lt;s&gt;")&amp;"&lt;/s&gt;&lt;/t&gt;","//s"),"mm","")))/10))</f>
        <v>2.2999999999999998</v>
      </c>
      <c r="S104" t="str">
        <f>IF(OR('Model output'!P103="",ISNUMBER(SEARCH("Not identified", 'Model output'!P103)),ISNUMBER(SEARCH("Absent",'Model output'!P103)),AND(ISNUMBER(SEARCH("No",'Model output'!P103)),NOT(ISNUMBER(SEARCH("diagnostic",'Model output'!P103)))),ISNUMBER(SEARCH("Negative",'Model output'!P103))),"negative","positive")</f>
        <v>negative</v>
      </c>
      <c r="T104" t="str">
        <f>IF('Model output'!O103="","",'Model output'!O103)</f>
        <v>Multiple foci</v>
      </c>
      <c r="U104" t="str">
        <f>IF('Model output'!Q103&lt;&gt;"",'Model output'!Q103,IF('Classification result'!S104="positive",IF(ISNUMBER(SEARCH("single",'Model output'!P103)),1,IF(OR(ISNUMBER(SEARCH("&lt;4",'Model output'!P103)),ISNUMBER(SEARCH("&lt; 4",'Model output'!P103)),ISNUMBER(SEARCH("less than 4",'Model output'!P103))),"&lt;4",IF(OR(ISNUMBER(SEARCH("&gt;4",'Model output'!P103)),ISNUMBER(SEARCH("&gt; 4",'Model output'!P103)),ISNUMBER(SEARCH("4 or more",'Model output'!P103))),"&gt;4",""))), ""))</f>
        <v/>
      </c>
      <c r="V104" t="str">
        <f>IF(S104="negative","",IF(OR(ISNUMBER(SEARCH("Focal",'Model output'!P103)),'Classification result'!U104&lt;4,ISNUMBER(SEARCH("Focal",'Classification result'!U104)),ISNUMBER(SEARCH("&lt;4",'Classification result'!U104)),ISNUMBER(SEARCH("&lt; 4",'Classification result'!U104))),"minimal", IF(OR(ISNUMBER(SEARCH("Extensive",'Model output'!P103)),ISNUMBER(SEARCH("Extensive",'Classification result'!U104)),ISNUMBER(SEARCH("&gt;4",'Classification result'!U104)),ISNUMBER(SEARCH("&gt; 4",'Classification result'!U104)),ISNUMBER(SEARCH("4 or more",'Classification result'!U104))),"extensive","")))</f>
        <v/>
      </c>
      <c r="W104" t="str">
        <f>IF(OR('Model output'!R103="",ISNUMBER(SEARCH("Not identified", 'Model output'!R103)),ISNUMBER(SEARCH("Absent",'Model output'!R103)),ISNUMBER(SEARCH("No",'Model output'!R103)),ISNUMBER(SEARCH("Negative",'Model output'!R103)),ISNUMBER(SEARCH("None seen",'Model output'!R103)),ISNUMBER(SEARCH("Free",'Model output'!R103)),ISNUMBER(SEARCH("Cannot be assessed",'Model output'!R103))),"negative","positive")</f>
        <v>negative</v>
      </c>
      <c r="X104" s="16" t="str">
        <f>IF('Model output'!S103="","",'Model output'!S103)</f>
        <v/>
      </c>
      <c r="Y104" t="str">
        <f>IF(OR('Model output'!S103="",ISNUMBER(SEARCH("Absent",'Model output'!S103)),ISNUMBER(SEARCH("Not identified",'Model output'!S103)),AND(ISNUMBER(SEARCH("No",'Model output'!S103)),NOT(ISNUMBER(SEARCH("carcinoma",'Model output'!S103)))),ISNUMBER(SEARCH("negative",'Model output'!S103))),"negative",IF(Z104="positive","gETE", "positive"))</f>
        <v>negative</v>
      </c>
      <c r="Z104" t="str">
        <f>IF(OR('Model output'!S103="",ISNUMBER(SEARCH("Absent",'Model output'!S103)),ISNUMBER(SEARCH("Not identified",'Model output'!S103)),ISNUMBER(SEARCH("No",'Model output'!S103)),ISNUMBER(SEARCH("Minimal",'Model output'!S103)),ISNUMBER(SEARCH("negative",'Model output'!S103))),"negative",IF(OR(ISNUMBER(SEARCH("extensive",X104)),ISNUMBER(SEARCH("skeletal muscle",X104)),ISNUMBER(SEARCH("larynx",X104)),ISNUMBER(SEARCH("trachea",X104)),ISNUMBER(SEARCH("esophagus",X104)),ISNUMBER(SEARCH("recurrent laryngeal nerve",X104))),"positive","negative"))</f>
        <v>negative</v>
      </c>
      <c r="AA104" t="str">
        <f>IF('Model output'!T103="","",IF('Model output'!T103="Not mentioned", "No", "Yes"))</f>
        <v/>
      </c>
      <c r="AB104" t="str">
        <f>IF(AA104&lt;&gt;"Yes","",IF(OR('Model output'!U103="",ISNUMBER(SEARCH("Not identified",'Model output'!U103))),"",'Model output'!U103))</f>
        <v/>
      </c>
      <c r="AC104" s="1" t="str">
        <f>IF(OR('Model output'!V103="", 'Model output'!V103="No", AND(ISERROR(SEARCH("Positive",'Model output'!V103)), ISNUMBER(SEARCH("Negative",'Model output'!V103))), AND(ISNUMBER(SEARCH("Uninvolved",'Model output'!V103)),NOT(ISNUMBER(SEARCH("margins involved",'Model output'!V103)))), ISNUMBER(SEARCH("None",'Model output'!V103)), ISNUMBER(SEARCH("Free",'Model output'!V103)), ISNUMBER(SEARCH("1 mm",'Model output'!V103)), ISNUMBER(SEARCH("0.1 CM",'Model output'!V103)), ISNUMBER(SEARCH("less than 0.2 mm",'Model output'!V103)), ISNUMBER(SEARCH("less than 0.5 mm",'Model output'!V103)), ISNUMBER(SEARCH("less than 1.0 mm",'Model output'!V103)), ISNUMBER(SEARCH("noted very close",'Model output'!V103)), ISNUMBER(SEARCH("abut",'Model output'!V103)), ISNUMBER(SEARCH("not mentioned",'Model output'!V103)), ISNUMBER(SEARCH("Cannot be assessed",'Model output'!V103)), ISNUMBER(SEARCH("Not specified",'Model output'!V103)), ISNUMBER(SEARCH("Lymphocyte invasion - present",'Model output'!V103))), "negative", "positive")</f>
        <v>negative</v>
      </c>
      <c r="AE104" s="35" t="str" cm="1">
        <f t="array" aca="1" ref="AE104" ca="1">IF(OR(AC104="positive",Z104="positive",AND(OR(ISNUMBER(SEARCH("Follicular carcinoma",N104)),ISNUMBER(SEARCH("Follicular thyroid carcinoma",N104))),V104="extensive"),AND(AND(ISNUMBER(J104),J104&gt;0),AND(ISNUMBER(M104),M104&gt;3)),OR(H104="positive",AH104=1)),"high",IF(OR(ISNUMBER(SEARCH("lateral",G104,1)),ISNUMBER(SEARCH("positive",Y104,1)),ISNUMBER(SEARCH("tall",O104,1)),ISNUMBER(SEARCH("hobnail",O104,1)),ISNUMBER(SEARCH("cribriform",O104,1)),ISNUMBER(SEARCH("diffuse",O104,1)),ISNUMBER(SEARCH("columnar",O104,1)),ISNUMBER(SEARCH("solid",O104,1)),ISNUMBER(SEARCH("tall",N104,1)),ISNUMBER(SEARCH("hobnail",N104,1)),ISNUMBER(SEARCH("cribriform",N104,1)),ISNUMBER(SEARCH("diffuse",N104,1)),ISNUMBER(SEARCH("columnar",N104,1)),ISNUMBER(SEARCH("solid",N104,1)),AND(ISNUMBER(SEARCH("papillary",N104,1)),S104="positive"),AND(AND(ISNUMBER(J104),J104&gt;=5),M104=""),AND(AND(ISNUMBER(J104),J104&gt;=5),AND(ISNUMBER(M104),M104&gt;=1)),AND(ISNUMBER(SERACH("papillary",N104)),OR(Y104="positive",Z104="positive"), ISNUMBER(SEARCH("BRAF",AB104)))),"intermediate","low"))</f>
        <v>intermediate</v>
      </c>
      <c r="AF104" s="36" t="str">
        <f t="shared" si="15"/>
        <v>2</v>
      </c>
      <c r="AG104" s="36" t="str">
        <f t="shared" si="16"/>
        <v>1b</v>
      </c>
      <c r="AH104" s="36" t="str">
        <f t="shared" si="23"/>
        <v>0</v>
      </c>
      <c r="AI104" s="42" t="str">
        <f t="shared" si="24"/>
        <v>I</v>
      </c>
      <c r="AJ104" s="39" t="s">
        <v>809</v>
      </c>
      <c r="AK104" s="41" t="s">
        <v>1122</v>
      </c>
      <c r="AL104" s="41" t="s">
        <v>1119</v>
      </c>
      <c r="AM104" s="41" t="s">
        <v>1123</v>
      </c>
      <c r="AN104" s="41" t="s">
        <v>68</v>
      </c>
      <c r="AO104" s="22">
        <f t="shared" ca="1" si="17"/>
        <v>1</v>
      </c>
      <c r="AP104" s="1">
        <f t="shared" si="18"/>
        <v>1</v>
      </c>
      <c r="AQ104" s="1">
        <f t="shared" si="19"/>
        <v>1</v>
      </c>
      <c r="AR104" s="1">
        <f t="shared" si="20"/>
        <v>1</v>
      </c>
      <c r="AS104" s="14">
        <f t="shared" si="21"/>
        <v>1</v>
      </c>
    </row>
    <row r="105" spans="1:45">
      <c r="A105" t="str">
        <f>'Model output'!A104</f>
        <v>TCGA-DJ-A3VB</v>
      </c>
      <c r="B105" s="33">
        <v>52</v>
      </c>
      <c r="C105" s="1" t="str">
        <f>IF(OR(ISNUMBER(SEARCH("0",'Model output'!D104)), ISNUMBER(SEARCH("1",'Model output'!D104)), ISNUMBER(SEARCH("1a",'Model output'!D104)), ISNUMBER(SEARCH("1b",'Model output'!D104)), ISNUMBER(SEARCH("2",'Model output'!D104)), ISNUMBER(SEARCH("3",'Model output'!D104)), ISNUMBER(SEARCH("4a",'Model output'!D104)), ISNUMBER(SEARCH("4b",'Model output'!D104))), IF(ISNUMBER(SEARCH("pT",'Model output'!D104)),IF(OR(ISNUMBER(SEARCH("a",'Model output'!D104)),ISNUMBER(SEARCH("b",'Model output'!D104))),MID(SUBSTITUTE('Model output'!D104," ",""),SEARCH("pT",'Model output'!D104)+2,2),MID(SUBSTITUTE('Model output'!D104," ",""),SEARCH("pT",'Model output'!D104)+2,1)),IF(ISNUMBER(SEARCH("T",'Model output'!D104)),IF(OR(ISNUMBER(SEARCH("a",'Model output'!D104)),ISNUMBER(SEARCH("b",'Model output'!D104))),MID(SUBSTITUTE('Model output'!D104," ",""),SEARCH("T",'Model output'!D104)+1,2),MID(SUBSTITUTE('Model output'!D104," ",""),SEARCH("T",'Model output'!D104)+1,1)),SUBSTITUTE('Model output'!D104," ",""))),"")</f>
        <v/>
      </c>
      <c r="D105" s="1" t="str">
        <f>IF(ISNUMBER(SEARCH("lymph node",'Model output'!E104)),"1", IF(AND('Model output'!E104&lt;&gt;"",ISNUMBER('Model output'!E104),'Model output'!E104&gt;0),"1",IF(OR(ISNUMBER(SEARCH("0",'Model output'!E104)), ISNUMBER(SEARCH("1",'Model output'!E104)), ISNUMBER(SEARCH("1a",'Model output'!E104)), ISNUMBER(SEARCH("1b",'Model output'!E104)), ISNUMBER(SEARCH("X",'Model output'!E104))), IF(ISNUMBER(SEARCH("pN",'Model output'!E104)),IF(OR(ISNUMBER(SEARCH("a",'Model output'!E104)),ISNUMBER(SEARCH("b",'Model output'!E104))),MID(SUBSTITUTE('Model output'!E104," ",""),SEARCH("pN",'Model output'!E104)+2,2),MID(SUBSTITUTE('Model output'!E104," ",""),SEARCH("pN",'Model output'!E104)+2,1)),IF(ISNUMBER(SEARCH("N",'Model output'!E104)),IF(OR(ISNUMBER(SEARCH("a",'Model output'!E104)),ISNUMBER(SEARCH("b",'Model output'!E104))),MID(SUBSTITUTE('Model output'!E104," ",""),SEARCH("N",'Model output'!E104)+1,2),MID(SUBSTITUTE('Model output'!E104," ",""),SEARCH("N",'Model output'!E104)+1,1)),SUBSTITUTE('Model output'!E104," ",""))),"")))</f>
        <v>1</v>
      </c>
      <c r="E105" s="1" t="str">
        <f>IF(OR(ISNUMBER(SEARCH("Not applicable",'Model output'!F104)), ISNUMBER(SEARCH("N/A",'Model output'!F104))),"0",IF(OR(ISNUMBER(SEARCH("0",'Model output'!F104)), ISNUMBER(SEARCH("1",'Model output'!F104)), ISNUMBER(SEARCH("X",'Model output'!F104))), IF(ISNUMBER(SEARCH("pM",'Model output'!F104)),MID(SUBSTITUTE('Model output'!F104," ",""),SEARCH("pM",'Model output'!F104)+2,1),IF(ISNUMBER(SEARCH("M",'Model output'!F104)),MID(SUBSTITUTE('Model output'!F104," ",""),SEARCH("M",'Model output'!F104)+1,1),SUBSTITUTE('Model output'!F104," ",""))),""))</f>
        <v>X</v>
      </c>
      <c r="F105" t="str">
        <f t="shared" si="22"/>
        <v>positive</v>
      </c>
      <c r="G105" t="str">
        <f>IF(OR('Model output'!G104="",AND(ISNUMBER('Model output'!J104),'Model output'!J104&lt;1)),"",IF(OR(ISNUMBER(SEARCH("lateral",'Model output'!G104)),ISNUMBER(SEARCH("cervical",'Model output'!G104)),ISNUMBER(SEARCH("jugular",'Model output'!G104)),ISNUMBER(SEARCH("left neck",'Model output'!G104)),ISNUMBER(SEARCH("left anterior neck",'Model output'!G104)),ISNUMBER(SEARCH("left posterior neck",'Model output'!G104)),ISNUMBER(SEARCH("right neck",'Model output'!G104)),ISNUMBER(SEARCH("right anterior neck",'Model output'!G104)),ISNUMBER(SEARCH("right posterior neck",'Model output'!G104)),AND(ISNUMBER(SEARCH("level",'Model output'!G104)),OR(,ISNUMBER(SEARCH("II",'Model output'!G104)),ISNUMBER(SEARCH("two",'Model output'!G104)),AND(ISNUMBER(SEARCH("2",'Model output'!G104)),NOT(ISNUMBER(SEARCH("1 of 2",'Model output'!G104)))),ISNUMBER(SEARCH("III",'Model output'!G104)),ISNUMBER(SEARCH("three",'Model output'!G104)),ISNUMBER(SEARCH("3",'Model output'!G104)),ISNUMBER(SEARCH("IV",'Model output'!G104)),ISNUMBER(SEARCH("four",'Model output'!G104)),ISNUMBER(SEARCH("4",'Model output'!G104)),ISNUMBER(SEARCH("V ",'Model output'!G104)),ISNUMBER(SEARCH("five",'Model output'!G104)),ISNUMBER(SEARCH("5",'Model output'!G104))))), "lateral", "central"))</f>
        <v>central</v>
      </c>
      <c r="H105" t="str">
        <f>IF('Model output'!H104="","negative",IF(OR(ISNUMBER(SEARCH("lymph node",'Model output'!H104)),ISNUMBER(SEARCH("gland",'Model output'!H104)),ISNUMBER(SEARCH("lobe",'Model output'!H104)),ISNUMBER(SEARCH("isthmus",'Model output'!H104)),ISNUMBER(SEARCH("mediastinum",'Model output'!H104)),ISNUMBER(SEARCH("Not mentioned",'Model output'!H104)), ISNUMBER(SEARCH("Not applicable",'Model output'!H104)), ISNUMBER(SEARCH("paratracheal",'Model output'!H104)),ISNUMBER(SEARCH("fibroadipose tissue",'Model output'!H104)),ISNUMBER(SEARCH("thyroid node",'Model output'!H104)),ISNUMBER(SEARCH("skeletal muscle",'Model output'!H104)),ISNUMBER(SEARCH("Extranodal extension",'Model output'!H104)),ISNUMBER(SEARCH("right",'Model output'!H104)),ISNUMBER(SEARCH("left",'Model output'!H104)),ISNUMBER(SEARCH("Not specified",'Model output'!H104))),"negative","positive"))</f>
        <v>negative</v>
      </c>
      <c r="I105">
        <f>IF(OR('Model output'!I104="",'Model output'!I104="Not answered",'Model output'!I104="Not mentioned"),"",IF(ISNUMBER('Model output'!I104),'Model output'!I104,1))</f>
        <v>15</v>
      </c>
      <c r="J105">
        <f>IF(OR('Model output'!J104="",'Model output'!J104="Not answered",'Model output'!J104="Not mentioned"),"",IF(AND(ISNUMBER('Model output'!J104),'Model output'!J104&lt;=I105),'Model output'!J104,IF(AND(ISNUMBER('Model output'!J104), 'Model output'!J104&gt;=DATE(2024,1,1)), MIN(DAY('Model output'!J104), MONTH('Model output'!J104), YEAR('Model output'!J104)), IF(ISNUMBER(SEARCH("0/",'Model output'!J104)),0,IF(ISNUMBER(SEARCH("/",'Model output'!J104)), VALUE(LEFT('Model output'!J104, SEARCH("/",'Model output'!J104)-1)),1)))))</f>
        <v>1</v>
      </c>
      <c r="K105" t="str" cm="1">
        <f t="array" ref="K105">IF(COUNT(FIND({0,1,2,3,4,5,6,7,8,9},'Model output'!K104))&gt;0,'Model output'!K104,"")</f>
        <v>0.5cm</v>
      </c>
      <c r="L105" s="25" t="str">
        <f t="shared" si="14"/>
        <v>0.5cm</v>
      </c>
      <c r="M105" cm="1">
        <f t="array" ref="M105">IF(L105="","",IF(ISNUMBER(SEARCH("cm",L105)),MAX(VALUE(SUBSTITUTE(_xlfn.FILTERXML("&lt;t&gt;&lt;s&gt;"&amp;SUBSTITUTE(L105,",","&lt;/s&gt;&lt;s&gt;")&amp;"&lt;/s&gt;&lt;/t&gt;","//s"),"cm",""))),MAX(VALUE(SUBSTITUTE(_xlfn.FILTERXML("&lt;t&gt;&lt;s&gt;"&amp;SUBSTITUTE(L105,",","&lt;/s&gt;&lt;s&gt;")&amp;"&lt;/s&gt;&lt;/t&gt;","//s"),"mm","")))/10))</f>
        <v>0.5</v>
      </c>
      <c r="N105" t="str">
        <f>IF('Model output'!L104="","",'Model output'!L104)</f>
        <v>Papillary carcinoma</v>
      </c>
      <c r="O105" t="str">
        <f>IF('Model output'!M104="","",'Model output'!M104)</f>
        <v>Tall cell variant</v>
      </c>
      <c r="P105" t="str">
        <f>IF('Model output'!N104="","",'Model output'!N104)</f>
        <v>5.2 cm</v>
      </c>
      <c r="Q105" t="str">
        <f t="shared" si="13"/>
        <v>5.2cm</v>
      </c>
      <c r="R105" cm="1">
        <f t="array" ref="R105">IF(Q105="","",IF(ISNUMBER(SEARCH("cm",Q105)),MAX(VALUE(SUBSTITUTE(_xlfn.FILTERXML("&lt;t&gt;&lt;s&gt;"&amp;SUBSTITUTE(Q105,",","&lt;/s&gt;&lt;s&gt;")&amp;"&lt;/s&gt;&lt;/t&gt;","//s"),"cm",""))),MAX(VALUE(SUBSTITUTE(_xlfn.FILTERXML("&lt;t&gt;&lt;s&gt;"&amp;SUBSTITUTE(Q105,",","&lt;/s&gt;&lt;s&gt;")&amp;"&lt;/s&gt;&lt;/t&gt;","//s"),"mm","")))/10))</f>
        <v>5.2</v>
      </c>
      <c r="S105" t="str">
        <f>IF(OR('Model output'!P104="",ISNUMBER(SEARCH("Not identified", 'Model output'!P104)),ISNUMBER(SEARCH("Absent",'Model output'!P104)),AND(ISNUMBER(SEARCH("No",'Model output'!P104)),NOT(ISNUMBER(SEARCH("diagnostic",'Model output'!P104)))),ISNUMBER(SEARCH("Negative",'Model output'!P104))),"negative","positive")</f>
        <v>negative</v>
      </c>
      <c r="T105">
        <f>IF('Model output'!O104="","",'Model output'!O104)</f>
        <v>3</v>
      </c>
      <c r="U105" t="str">
        <f>IF('Model output'!Q104&lt;&gt;"",'Model output'!Q104,IF('Classification result'!S105="positive",IF(ISNUMBER(SEARCH("single",'Model output'!P104)),1,IF(OR(ISNUMBER(SEARCH("&lt;4",'Model output'!P104)),ISNUMBER(SEARCH("&lt; 4",'Model output'!P104)),ISNUMBER(SEARCH("less than 4",'Model output'!P104))),"&lt;4",IF(OR(ISNUMBER(SEARCH("&gt;4",'Model output'!P104)),ISNUMBER(SEARCH("&gt; 4",'Model output'!P104)),ISNUMBER(SEARCH("4 or more",'Model output'!P104))),"&gt;4",""))), ""))</f>
        <v/>
      </c>
      <c r="V105" t="str">
        <f>IF(S105="negative","",IF(OR(ISNUMBER(SEARCH("Focal",'Model output'!P104)),'Classification result'!U105&lt;4,ISNUMBER(SEARCH("Focal",'Classification result'!U105)),ISNUMBER(SEARCH("&lt;4",'Classification result'!U105)),ISNUMBER(SEARCH("&lt; 4",'Classification result'!U105))),"minimal", IF(OR(ISNUMBER(SEARCH("Extensive",'Model output'!P104)),ISNUMBER(SEARCH("Extensive",'Classification result'!U105)),ISNUMBER(SEARCH("&gt;4",'Classification result'!U105)),ISNUMBER(SEARCH("&gt; 4",'Classification result'!U105)),ISNUMBER(SEARCH("4 or more",'Classification result'!U105))),"extensive","")))</f>
        <v/>
      </c>
      <c r="W105" t="str">
        <f>IF(OR('Model output'!R104="",ISNUMBER(SEARCH("Not identified", 'Model output'!R104)),ISNUMBER(SEARCH("Absent",'Model output'!R104)),ISNUMBER(SEARCH("No",'Model output'!R104)),ISNUMBER(SEARCH("Negative",'Model output'!R104)),ISNUMBER(SEARCH("None seen",'Model output'!R104)),ISNUMBER(SEARCH("Free",'Model output'!R104)),ISNUMBER(SEARCH("Cannot be assessed",'Model output'!R104))),"negative","positive")</f>
        <v>negative</v>
      </c>
      <c r="X105" s="16" t="str">
        <f>IF('Model output'!S104="","",'Model output'!S104)</f>
        <v>Invades:peri-thyroid fibroadipose tissue</v>
      </c>
      <c r="Y105" t="str">
        <f>IF(OR('Model output'!S104="",ISNUMBER(SEARCH("Absent",'Model output'!S104)),ISNUMBER(SEARCH("Not identified",'Model output'!S104)),AND(ISNUMBER(SEARCH("No",'Model output'!S104)),NOT(ISNUMBER(SEARCH("carcinoma",'Model output'!S104)))),ISNUMBER(SEARCH("negative",'Model output'!S104))),"negative",IF(Z105="positive","gETE", "positive"))</f>
        <v>positive</v>
      </c>
      <c r="Z105" t="str">
        <f>IF(OR('Model output'!S104="",ISNUMBER(SEARCH("Absent",'Model output'!S104)),ISNUMBER(SEARCH("Not identified",'Model output'!S104)),ISNUMBER(SEARCH("No",'Model output'!S104)),ISNUMBER(SEARCH("Minimal",'Model output'!S104)),ISNUMBER(SEARCH("negative",'Model output'!S104))),"negative",IF(OR(ISNUMBER(SEARCH("extensive",X105)),ISNUMBER(SEARCH("skeletal muscle",X105)),ISNUMBER(SEARCH("larynx",X105)),ISNUMBER(SEARCH("trachea",X105)),ISNUMBER(SEARCH("esophagus",X105)),ISNUMBER(SEARCH("recurrent laryngeal nerve",X105))),"positive","negative"))</f>
        <v>negative</v>
      </c>
      <c r="AA105" t="str">
        <f>IF('Model output'!T104="","",IF('Model output'!T104="Not mentioned", "No", "Yes"))</f>
        <v/>
      </c>
      <c r="AB105" t="str">
        <f>IF(AA105&lt;&gt;"Yes","",IF(OR('Model output'!U104="",ISNUMBER(SEARCH("Not identified",'Model output'!U104))),"",'Model output'!U104))</f>
        <v/>
      </c>
      <c r="AC105" s="1" t="str">
        <f>IF(OR('Model output'!V104="", 'Model output'!V104="No", AND(ISERROR(SEARCH("Positive",'Model output'!V104)), ISNUMBER(SEARCH("Negative",'Model output'!V104))), AND(ISNUMBER(SEARCH("Uninvolved",'Model output'!V104)),NOT(ISNUMBER(SEARCH("margins involved",'Model output'!V104)))), ISNUMBER(SEARCH("None",'Model output'!V104)), ISNUMBER(SEARCH("Free",'Model output'!V104)), ISNUMBER(SEARCH("1 mm",'Model output'!V104)), ISNUMBER(SEARCH("0.1 CM",'Model output'!V104)), ISNUMBER(SEARCH("less than 0.2 mm",'Model output'!V104)), ISNUMBER(SEARCH("less than 0.5 mm",'Model output'!V104)), ISNUMBER(SEARCH("less than 1.0 mm",'Model output'!V104)), ISNUMBER(SEARCH("noted very close",'Model output'!V104)), ISNUMBER(SEARCH("abut",'Model output'!V104)), ISNUMBER(SEARCH("not mentioned",'Model output'!V104)), ISNUMBER(SEARCH("Cannot be assessed",'Model output'!V104)), ISNUMBER(SEARCH("Not specified",'Model output'!V104)), ISNUMBER(SEARCH("Lymphocyte invasion - present",'Model output'!V104))), "negative", "positive")</f>
        <v>negative</v>
      </c>
      <c r="AE105" s="35" t="str" cm="1">
        <f t="array" aca="1" ref="AE105" ca="1">IF(OR(AC105="positive",Z105="positive",AND(OR(ISNUMBER(SEARCH("Follicular carcinoma",N105)),ISNUMBER(SEARCH("Follicular thyroid carcinoma",N105))),V105="extensive"),AND(AND(ISNUMBER(J105),J105&gt;0),AND(ISNUMBER(M105),M105&gt;3)),OR(H105="positive",AH105=1)),"high",IF(OR(ISNUMBER(SEARCH("lateral",G105,1)),ISNUMBER(SEARCH("positive",Y105,1)),ISNUMBER(SEARCH("tall",O105,1)),ISNUMBER(SEARCH("hobnail",O105,1)),ISNUMBER(SEARCH("cribriform",O105,1)),ISNUMBER(SEARCH("diffuse",O105,1)),ISNUMBER(SEARCH("columnar",O105,1)),ISNUMBER(SEARCH("solid",O105,1)),ISNUMBER(SEARCH("tall",N105,1)),ISNUMBER(SEARCH("hobnail",N105,1)),ISNUMBER(SEARCH("cribriform",N105,1)),ISNUMBER(SEARCH("diffuse",N105,1)),ISNUMBER(SEARCH("columnar",N105,1)),ISNUMBER(SEARCH("solid",N105,1)),AND(ISNUMBER(SEARCH("papillary",N105,1)),S105="positive"),AND(AND(ISNUMBER(J105),J105&gt;=5),M105=""),AND(AND(ISNUMBER(J105),J105&gt;=5),AND(ISNUMBER(M105),M105&gt;=1)),AND(ISNUMBER(SERACH("papillary",N105)),OR(Y105="positive",Z105="positive"), ISNUMBER(SEARCH("BRAF",AB105)))),"intermediate","low"))</f>
        <v>intermediate</v>
      </c>
      <c r="AF105" s="36" t="str">
        <f t="shared" si="15"/>
        <v>3a</v>
      </c>
      <c r="AG105" s="36" t="str">
        <f t="shared" si="16"/>
        <v>1a</v>
      </c>
      <c r="AH105" s="36" t="str">
        <f t="shared" si="23"/>
        <v>0</v>
      </c>
      <c r="AI105" s="42" t="str">
        <f t="shared" si="24"/>
        <v>I</v>
      </c>
      <c r="AJ105" s="39" t="s">
        <v>809</v>
      </c>
      <c r="AK105" s="41" t="s">
        <v>1124</v>
      </c>
      <c r="AL105" s="41" t="s">
        <v>651</v>
      </c>
      <c r="AM105" s="41" t="s">
        <v>1123</v>
      </c>
      <c r="AN105" s="41" t="s">
        <v>68</v>
      </c>
      <c r="AO105" s="22">
        <f t="shared" ca="1" si="17"/>
        <v>1</v>
      </c>
      <c r="AP105" s="1">
        <f t="shared" si="18"/>
        <v>1</v>
      </c>
      <c r="AQ105" s="1">
        <f t="shared" si="19"/>
        <v>1</v>
      </c>
      <c r="AR105" s="1">
        <f t="shared" si="20"/>
        <v>1</v>
      </c>
      <c r="AS105" s="14">
        <f t="shared" si="21"/>
        <v>1</v>
      </c>
    </row>
    <row r="106" spans="1:45">
      <c r="A106" t="str">
        <f>'Model output'!A105</f>
        <v>TCGA-DJ-A3VD</v>
      </c>
      <c r="B106" s="33">
        <v>32</v>
      </c>
      <c r="C106" s="1" t="str">
        <f>IF(OR(ISNUMBER(SEARCH("0",'Model output'!D105)), ISNUMBER(SEARCH("1",'Model output'!D105)), ISNUMBER(SEARCH("1a",'Model output'!D105)), ISNUMBER(SEARCH("1b",'Model output'!D105)), ISNUMBER(SEARCH("2",'Model output'!D105)), ISNUMBER(SEARCH("3",'Model output'!D105)), ISNUMBER(SEARCH("4a",'Model output'!D105)), ISNUMBER(SEARCH("4b",'Model output'!D105))), IF(ISNUMBER(SEARCH("pT",'Model output'!D105)),IF(OR(ISNUMBER(SEARCH("a",'Model output'!D105)),ISNUMBER(SEARCH("b",'Model output'!D105))),MID(SUBSTITUTE('Model output'!D105," ",""),SEARCH("pT",'Model output'!D105)+2,2),MID(SUBSTITUTE('Model output'!D105," ",""),SEARCH("pT",'Model output'!D105)+2,1)),IF(ISNUMBER(SEARCH("T",'Model output'!D105)),IF(OR(ISNUMBER(SEARCH("a",'Model output'!D105)),ISNUMBER(SEARCH("b",'Model output'!D105))),MID(SUBSTITUTE('Model output'!D105," ",""),SEARCH("T",'Model output'!D105)+1,2),MID(SUBSTITUTE('Model output'!D105," ",""),SEARCH("T",'Model output'!D105)+1,1)),SUBSTITUTE('Model output'!D105," ",""))),"")</f>
        <v>1</v>
      </c>
      <c r="D106" s="1" t="str">
        <f>IF(ISNUMBER(SEARCH("lymph node",'Model output'!E105)),"1", IF(AND('Model output'!E105&lt;&gt;"",ISNUMBER('Model output'!E105),'Model output'!E105&gt;0),"1",IF(OR(ISNUMBER(SEARCH("0",'Model output'!E105)), ISNUMBER(SEARCH("1",'Model output'!E105)), ISNUMBER(SEARCH("1a",'Model output'!E105)), ISNUMBER(SEARCH("1b",'Model output'!E105)), ISNUMBER(SEARCH("X",'Model output'!E105))), IF(ISNUMBER(SEARCH("pN",'Model output'!E105)),IF(OR(ISNUMBER(SEARCH("a",'Model output'!E105)),ISNUMBER(SEARCH("b",'Model output'!E105))),MID(SUBSTITUTE('Model output'!E105," ",""),SEARCH("pN",'Model output'!E105)+2,2),MID(SUBSTITUTE('Model output'!E105," ",""),SEARCH("pN",'Model output'!E105)+2,1)),IF(ISNUMBER(SEARCH("N",'Model output'!E105)),IF(OR(ISNUMBER(SEARCH("a",'Model output'!E105)),ISNUMBER(SEARCH("b",'Model output'!E105))),MID(SUBSTITUTE('Model output'!E105," ",""),SEARCH("N",'Model output'!E105)+1,2),MID(SUBSTITUTE('Model output'!E105," ",""),SEARCH("N",'Model output'!E105)+1,1)),SUBSTITUTE('Model output'!E105," ",""))),"")))</f>
        <v>1</v>
      </c>
      <c r="E106" s="1" t="str">
        <f>IF(OR(ISNUMBER(SEARCH("Not applicable",'Model output'!F105)), ISNUMBER(SEARCH("N/A",'Model output'!F105))),"0",IF(OR(ISNUMBER(SEARCH("0",'Model output'!F105)), ISNUMBER(SEARCH("1",'Model output'!F105)), ISNUMBER(SEARCH("X",'Model output'!F105))), IF(ISNUMBER(SEARCH("pM",'Model output'!F105)),MID(SUBSTITUTE('Model output'!F105," ",""),SEARCH("pM",'Model output'!F105)+2,1),IF(ISNUMBER(SEARCH("M",'Model output'!F105)),MID(SUBSTITUTE('Model output'!F105," ",""),SEARCH("M",'Model output'!F105)+1,1),SUBSTITUTE('Model output'!F105," ",""))),""))</f>
        <v>0</v>
      </c>
      <c r="F106" t="str">
        <f t="shared" si="22"/>
        <v>positive</v>
      </c>
      <c r="G106" t="str">
        <f>IF(OR('Model output'!G105="",AND(ISNUMBER('Model output'!J105),'Model output'!J105&lt;1)),"",IF(OR(ISNUMBER(SEARCH("lateral",'Model output'!G105)),ISNUMBER(SEARCH("cervical",'Model output'!G105)),ISNUMBER(SEARCH("jugular",'Model output'!G105)),ISNUMBER(SEARCH("left neck",'Model output'!G105)),ISNUMBER(SEARCH("left anterior neck",'Model output'!G105)),ISNUMBER(SEARCH("left posterior neck",'Model output'!G105)),ISNUMBER(SEARCH("right neck",'Model output'!G105)),ISNUMBER(SEARCH("right anterior neck",'Model output'!G105)),ISNUMBER(SEARCH("right posterior neck",'Model output'!G105)),AND(ISNUMBER(SEARCH("level",'Model output'!G105)),OR(,ISNUMBER(SEARCH("II",'Model output'!G105)),ISNUMBER(SEARCH("two",'Model output'!G105)),AND(ISNUMBER(SEARCH("2",'Model output'!G105)),NOT(ISNUMBER(SEARCH("1 of 2",'Model output'!G105)))),ISNUMBER(SEARCH("III",'Model output'!G105)),ISNUMBER(SEARCH("three",'Model output'!G105)),ISNUMBER(SEARCH("3",'Model output'!G105)),ISNUMBER(SEARCH("IV",'Model output'!G105)),ISNUMBER(SEARCH("four",'Model output'!G105)),ISNUMBER(SEARCH("4",'Model output'!G105)),ISNUMBER(SEARCH("V ",'Model output'!G105)),ISNUMBER(SEARCH("five",'Model output'!G105)),ISNUMBER(SEARCH("5",'Model output'!G105))))), "lateral", "central"))</f>
        <v>central</v>
      </c>
      <c r="H106" t="str">
        <f>IF('Model output'!H105="","negative",IF(OR(ISNUMBER(SEARCH("lymph node",'Model output'!H105)),ISNUMBER(SEARCH("gland",'Model output'!H105)),ISNUMBER(SEARCH("lobe",'Model output'!H105)),ISNUMBER(SEARCH("isthmus",'Model output'!H105)),ISNUMBER(SEARCH("mediastinum",'Model output'!H105)),ISNUMBER(SEARCH("Not mentioned",'Model output'!H105)), ISNUMBER(SEARCH("Not applicable",'Model output'!H105)), ISNUMBER(SEARCH("paratracheal",'Model output'!H105)),ISNUMBER(SEARCH("fibroadipose tissue",'Model output'!H105)),ISNUMBER(SEARCH("thyroid node",'Model output'!H105)),ISNUMBER(SEARCH("skeletal muscle",'Model output'!H105)),ISNUMBER(SEARCH("Extranodal extension",'Model output'!H105)),ISNUMBER(SEARCH("right",'Model output'!H105)),ISNUMBER(SEARCH("left",'Model output'!H105)),ISNUMBER(SEARCH("Not specified",'Model output'!H105))),"negative","positive"))</f>
        <v>negative</v>
      </c>
      <c r="I106">
        <f>IF(OR('Model output'!I105="",'Model output'!I105="Not answered",'Model output'!I105="Not mentioned"),"",IF(ISNUMBER('Model output'!I105),'Model output'!I105,1))</f>
        <v>12</v>
      </c>
      <c r="J106">
        <f>IF(OR('Model output'!J105="",'Model output'!J105="Not answered",'Model output'!J105="Not mentioned"),"",IF(AND(ISNUMBER('Model output'!J105),'Model output'!J105&lt;=I106),'Model output'!J105,IF(AND(ISNUMBER('Model output'!J105), 'Model output'!J105&gt;=DATE(2024,1,1)), MIN(DAY('Model output'!J105), MONTH('Model output'!J105), YEAR('Model output'!J105)), IF(ISNUMBER(SEARCH("0/",'Model output'!J105)),0,IF(ISNUMBER(SEARCH("/",'Model output'!J105)), VALUE(LEFT('Model output'!J105, SEARCH("/",'Model output'!J105)-1)),1)))))</f>
        <v>6</v>
      </c>
      <c r="K106" t="str" cm="1">
        <f t="array" ref="K106">IF(COUNT(FIND({0,1,2,3,4,5,6,7,8,9},'Model output'!K105))&gt;0,'Model output'!K105,"")</f>
        <v>0.9cm</v>
      </c>
      <c r="L106" s="25" t="str">
        <f t="shared" si="14"/>
        <v>0.9cm</v>
      </c>
      <c r="M106" cm="1">
        <f t="array" ref="M106">IF(L106="","",IF(ISNUMBER(SEARCH("cm",L106)),MAX(VALUE(SUBSTITUTE(_xlfn.FILTERXML("&lt;t&gt;&lt;s&gt;"&amp;SUBSTITUTE(L106,",","&lt;/s&gt;&lt;s&gt;")&amp;"&lt;/s&gt;&lt;/t&gt;","//s"),"cm",""))),MAX(VALUE(SUBSTITUTE(_xlfn.FILTERXML("&lt;t&gt;&lt;s&gt;"&amp;SUBSTITUTE(L106,",","&lt;/s&gt;&lt;s&gt;")&amp;"&lt;/s&gt;&lt;/t&gt;","//s"),"mm","")))/10))</f>
        <v>0.9</v>
      </c>
      <c r="N106" t="str">
        <f>IF('Model output'!L105="","",'Model output'!L105)</f>
        <v>Papillary</v>
      </c>
      <c r="O106" t="str">
        <f>IF('Model output'!M105="","",'Model output'!M105)</f>
        <v>Microcarcinoma</v>
      </c>
      <c r="P106" t="str">
        <f>IF('Model output'!N105="","",'Model output'!N105)</f>
        <v>0.8 cm</v>
      </c>
      <c r="Q106" t="str">
        <f t="shared" si="13"/>
        <v>0.8cm</v>
      </c>
      <c r="R106" cm="1">
        <f t="array" ref="R106">IF(Q106="","",IF(ISNUMBER(SEARCH("cm",Q106)),MAX(VALUE(SUBSTITUTE(_xlfn.FILTERXML("&lt;t&gt;&lt;s&gt;"&amp;SUBSTITUTE(Q106,",","&lt;/s&gt;&lt;s&gt;")&amp;"&lt;/s&gt;&lt;/t&gt;","//s"),"cm",""))),MAX(VALUE(SUBSTITUTE(_xlfn.FILTERXML("&lt;t&gt;&lt;s&gt;"&amp;SUBSTITUTE(Q106,",","&lt;/s&gt;&lt;s&gt;")&amp;"&lt;/s&gt;&lt;/t&gt;","//s"),"mm","")))/10))</f>
        <v>0.8</v>
      </c>
      <c r="S106" t="str">
        <f>IF(OR('Model output'!P105="",ISNUMBER(SEARCH("Not identified", 'Model output'!P105)),ISNUMBER(SEARCH("Absent",'Model output'!P105)),AND(ISNUMBER(SEARCH("No",'Model output'!P105)),NOT(ISNUMBER(SEARCH("diagnostic",'Model output'!P105)))),ISNUMBER(SEARCH("Negative",'Model output'!P105))),"negative","positive")</f>
        <v>negative</v>
      </c>
      <c r="T106">
        <f>IF('Model output'!O105="","",'Model output'!O105)</f>
        <v>1</v>
      </c>
      <c r="U106" t="str">
        <f>IF('Model output'!Q105&lt;&gt;"",'Model output'!Q105,IF('Classification result'!S106="positive",IF(ISNUMBER(SEARCH("single",'Model output'!P105)),1,IF(OR(ISNUMBER(SEARCH("&lt;4",'Model output'!P105)),ISNUMBER(SEARCH("&lt; 4",'Model output'!P105)),ISNUMBER(SEARCH("less than 4",'Model output'!P105))),"&lt;4",IF(OR(ISNUMBER(SEARCH("&gt;4",'Model output'!P105)),ISNUMBER(SEARCH("&gt; 4",'Model output'!P105)),ISNUMBER(SEARCH("4 or more",'Model output'!P105))),"&gt;4",""))), ""))</f>
        <v/>
      </c>
      <c r="V106" t="str">
        <f>IF(S106="negative","",IF(OR(ISNUMBER(SEARCH("Focal",'Model output'!P105)),'Classification result'!U106&lt;4,ISNUMBER(SEARCH("Focal",'Classification result'!U106)),ISNUMBER(SEARCH("&lt;4",'Classification result'!U106)),ISNUMBER(SEARCH("&lt; 4",'Classification result'!U106))),"minimal", IF(OR(ISNUMBER(SEARCH("Extensive",'Model output'!P105)),ISNUMBER(SEARCH("Extensive",'Classification result'!U106)),ISNUMBER(SEARCH("&gt;4",'Classification result'!U106)),ISNUMBER(SEARCH("&gt; 4",'Classification result'!U106)),ISNUMBER(SEARCH("4 or more",'Classification result'!U106))),"extensive","")))</f>
        <v/>
      </c>
      <c r="W106" t="str">
        <f>IF(OR('Model output'!R105="",ISNUMBER(SEARCH("Not identified", 'Model output'!R105)),ISNUMBER(SEARCH("Absent",'Model output'!R105)),ISNUMBER(SEARCH("No",'Model output'!R105)),ISNUMBER(SEARCH("Negative",'Model output'!R105)),ISNUMBER(SEARCH("None seen",'Model output'!R105)),ISNUMBER(SEARCH("Free",'Model output'!R105)),ISNUMBER(SEARCH("Cannot be assessed",'Model output'!R105))),"negative","positive")</f>
        <v>negative</v>
      </c>
      <c r="X106" s="16" t="str">
        <f>IF('Model output'!S105="","",'Model output'!S105)</f>
        <v/>
      </c>
      <c r="Y106" t="str">
        <f>IF(OR('Model output'!S105="",ISNUMBER(SEARCH("Absent",'Model output'!S105)),ISNUMBER(SEARCH("Not identified",'Model output'!S105)),AND(ISNUMBER(SEARCH("No",'Model output'!S105)),NOT(ISNUMBER(SEARCH("carcinoma",'Model output'!S105)))),ISNUMBER(SEARCH("negative",'Model output'!S105))),"negative",IF(Z106="positive","gETE", "positive"))</f>
        <v>negative</v>
      </c>
      <c r="Z106" t="str">
        <f>IF(OR('Model output'!S105="",ISNUMBER(SEARCH("Absent",'Model output'!S105)),ISNUMBER(SEARCH("Not identified",'Model output'!S105)),ISNUMBER(SEARCH("No",'Model output'!S105)),ISNUMBER(SEARCH("Minimal",'Model output'!S105)),ISNUMBER(SEARCH("negative",'Model output'!S105))),"negative",IF(OR(ISNUMBER(SEARCH("extensive",X106)),ISNUMBER(SEARCH("skeletal muscle",X106)),ISNUMBER(SEARCH("larynx",X106)),ISNUMBER(SEARCH("trachea",X106)),ISNUMBER(SEARCH("esophagus",X106)),ISNUMBER(SEARCH("recurrent laryngeal nerve",X106))),"positive","negative"))</f>
        <v>negative</v>
      </c>
      <c r="AA106" t="str">
        <f>IF('Model output'!T105="","",IF('Model output'!T105="Not mentioned", "No", "Yes"))</f>
        <v/>
      </c>
      <c r="AB106" t="str">
        <f>IF(AA106&lt;&gt;"Yes","",IF(OR('Model output'!U105="",ISNUMBER(SEARCH("Not identified",'Model output'!U105))),"",'Model output'!U105))</f>
        <v/>
      </c>
      <c r="AC106" s="1" t="str">
        <f>IF(OR('Model output'!V105="", 'Model output'!V105="No", AND(ISERROR(SEARCH("Positive",'Model output'!V105)), ISNUMBER(SEARCH("Negative",'Model output'!V105))), AND(ISNUMBER(SEARCH("Uninvolved",'Model output'!V105)),NOT(ISNUMBER(SEARCH("margins involved",'Model output'!V105)))), ISNUMBER(SEARCH("None",'Model output'!V105)), ISNUMBER(SEARCH("Free",'Model output'!V105)), ISNUMBER(SEARCH("1 mm",'Model output'!V105)), ISNUMBER(SEARCH("0.1 CM",'Model output'!V105)), ISNUMBER(SEARCH("less than 0.2 mm",'Model output'!V105)), ISNUMBER(SEARCH("less than 0.5 mm",'Model output'!V105)), ISNUMBER(SEARCH("less than 1.0 mm",'Model output'!V105)), ISNUMBER(SEARCH("noted very close",'Model output'!V105)), ISNUMBER(SEARCH("abut",'Model output'!V105)), ISNUMBER(SEARCH("not mentioned",'Model output'!V105)), ISNUMBER(SEARCH("Cannot be assessed",'Model output'!V105)), ISNUMBER(SEARCH("Not specified",'Model output'!V105)), ISNUMBER(SEARCH("Lymphocyte invasion - present",'Model output'!V105))), "negative", "positive")</f>
        <v>negative</v>
      </c>
      <c r="AE106" s="35" t="str" cm="1">
        <f t="array" aca="1" ref="AE106" ca="1">IF(OR(AC106="positive",Z106="positive",AND(OR(ISNUMBER(SEARCH("Follicular carcinoma",N106)),ISNUMBER(SEARCH("Follicular thyroid carcinoma",N106))),V106="extensive"),AND(AND(ISNUMBER(J106),J106&gt;0),AND(ISNUMBER(M106),M106&gt;3)),OR(H106="positive",AH106=1)),"high",IF(OR(ISNUMBER(SEARCH("lateral",G106,1)),ISNUMBER(SEARCH("positive",Y106,1)),ISNUMBER(SEARCH("tall",O106,1)),ISNUMBER(SEARCH("hobnail",O106,1)),ISNUMBER(SEARCH("cribriform",O106,1)),ISNUMBER(SEARCH("diffuse",O106,1)),ISNUMBER(SEARCH("columnar",O106,1)),ISNUMBER(SEARCH("solid",O106,1)),ISNUMBER(SEARCH("tall",N106,1)),ISNUMBER(SEARCH("hobnail",N106,1)),ISNUMBER(SEARCH("cribriform",N106,1)),ISNUMBER(SEARCH("diffuse",N106,1)),ISNUMBER(SEARCH("columnar",N106,1)),ISNUMBER(SEARCH("solid",N106,1)),AND(ISNUMBER(SEARCH("papillary",N106,1)),S106="positive"),AND(AND(ISNUMBER(J106),J106&gt;=5),M106=""),AND(AND(ISNUMBER(J106),J106&gt;=5),AND(ISNUMBER(M106),M106&gt;=1)),AND(ISNUMBER(SERACH("papillary",N106)),OR(Y106="positive",Z106="positive"), ISNUMBER(SEARCH("BRAF",AB106)))),"intermediate","low"))</f>
        <v>low</v>
      </c>
      <c r="AF106" s="36" t="str">
        <f t="shared" si="15"/>
        <v>1a</v>
      </c>
      <c r="AG106" s="36" t="str">
        <f t="shared" si="16"/>
        <v>1a</v>
      </c>
      <c r="AH106" s="36" t="str">
        <f t="shared" si="23"/>
        <v>0</v>
      </c>
      <c r="AI106" s="42" t="str">
        <f t="shared" si="24"/>
        <v>I</v>
      </c>
      <c r="AJ106" s="39" t="s">
        <v>807</v>
      </c>
      <c r="AK106" s="41" t="s">
        <v>651</v>
      </c>
      <c r="AL106" s="41" t="s">
        <v>651</v>
      </c>
      <c r="AM106" s="41" t="s">
        <v>1123</v>
      </c>
      <c r="AN106" s="41" t="s">
        <v>68</v>
      </c>
      <c r="AO106" s="22">
        <f t="shared" ca="1" si="17"/>
        <v>1</v>
      </c>
      <c r="AP106" s="1">
        <f t="shared" si="18"/>
        <v>1</v>
      </c>
      <c r="AQ106" s="1">
        <f t="shared" si="19"/>
        <v>1</v>
      </c>
      <c r="AR106" s="1">
        <f t="shared" si="20"/>
        <v>1</v>
      </c>
      <c r="AS106" s="14">
        <f t="shared" si="21"/>
        <v>1</v>
      </c>
    </row>
    <row r="107" spans="1:45">
      <c r="A107" t="str">
        <f>'Model output'!A106</f>
        <v>TCGA-DJ-A3VE</v>
      </c>
      <c r="B107" s="33">
        <v>50</v>
      </c>
      <c r="C107" s="1" t="str">
        <f>IF(OR(ISNUMBER(SEARCH("0",'Model output'!D106)), ISNUMBER(SEARCH("1",'Model output'!D106)), ISNUMBER(SEARCH("1a",'Model output'!D106)), ISNUMBER(SEARCH("1b",'Model output'!D106)), ISNUMBER(SEARCH("2",'Model output'!D106)), ISNUMBER(SEARCH("3",'Model output'!D106)), ISNUMBER(SEARCH("4a",'Model output'!D106)), ISNUMBER(SEARCH("4b",'Model output'!D106))), IF(ISNUMBER(SEARCH("pT",'Model output'!D106)),IF(OR(ISNUMBER(SEARCH("a",'Model output'!D106)),ISNUMBER(SEARCH("b",'Model output'!D106))),MID(SUBSTITUTE('Model output'!D106," ",""),SEARCH("pT",'Model output'!D106)+2,2),MID(SUBSTITUTE('Model output'!D106," ",""),SEARCH("pT",'Model output'!D106)+2,1)),IF(ISNUMBER(SEARCH("T",'Model output'!D106)),IF(OR(ISNUMBER(SEARCH("a",'Model output'!D106)),ISNUMBER(SEARCH("b",'Model output'!D106))),MID(SUBSTITUTE('Model output'!D106," ",""),SEARCH("T",'Model output'!D106)+1,2),MID(SUBSTITUTE('Model output'!D106," ",""),SEARCH("T",'Model output'!D106)+1,1)),SUBSTITUTE('Model output'!D106," ",""))),"")</f>
        <v>1</v>
      </c>
      <c r="D107" s="1" t="str">
        <f>IF(ISNUMBER(SEARCH("lymph node",'Model output'!E106)),"1", IF(AND('Model output'!E106&lt;&gt;"",ISNUMBER('Model output'!E106),'Model output'!E106&gt;0),"1",IF(OR(ISNUMBER(SEARCH("0",'Model output'!E106)), ISNUMBER(SEARCH("1",'Model output'!E106)), ISNUMBER(SEARCH("1a",'Model output'!E106)), ISNUMBER(SEARCH("1b",'Model output'!E106)), ISNUMBER(SEARCH("X",'Model output'!E106))), IF(ISNUMBER(SEARCH("pN",'Model output'!E106)),IF(OR(ISNUMBER(SEARCH("a",'Model output'!E106)),ISNUMBER(SEARCH("b",'Model output'!E106))),MID(SUBSTITUTE('Model output'!E106," ",""),SEARCH("pN",'Model output'!E106)+2,2),MID(SUBSTITUTE('Model output'!E106," ",""),SEARCH("pN",'Model output'!E106)+2,1)),IF(ISNUMBER(SEARCH("N",'Model output'!E106)),IF(OR(ISNUMBER(SEARCH("a",'Model output'!E106)),ISNUMBER(SEARCH("b",'Model output'!E106))),MID(SUBSTITUTE('Model output'!E106," ",""),SEARCH("N",'Model output'!E106)+1,2),MID(SUBSTITUTE('Model output'!E106," ",""),SEARCH("N",'Model output'!E106)+1,1)),SUBSTITUTE('Model output'!E106," ",""))),"")))</f>
        <v/>
      </c>
      <c r="E107" s="1" t="str">
        <f>IF(OR(ISNUMBER(SEARCH("Not applicable",'Model output'!F106)), ISNUMBER(SEARCH("N/A",'Model output'!F106))),"0",IF(OR(ISNUMBER(SEARCH("0",'Model output'!F106)), ISNUMBER(SEARCH("1",'Model output'!F106)), ISNUMBER(SEARCH("X",'Model output'!F106))), IF(ISNUMBER(SEARCH("pM",'Model output'!F106)),MID(SUBSTITUTE('Model output'!F106," ",""),SEARCH("pM",'Model output'!F106)+2,1),IF(ISNUMBER(SEARCH("M",'Model output'!F106)),MID(SUBSTITUTE('Model output'!F106," ",""),SEARCH("M",'Model output'!F106)+1,1),SUBSTITUTE('Model output'!F106," ",""))),""))</f>
        <v/>
      </c>
      <c r="F107" t="str">
        <f t="shared" si="22"/>
        <v>negative</v>
      </c>
      <c r="G107" t="str">
        <f>IF(OR('Model output'!G106="",AND(ISNUMBER('Model output'!J106),'Model output'!J106&lt;1)),"",IF(OR(ISNUMBER(SEARCH("lateral",'Model output'!G106)),ISNUMBER(SEARCH("cervical",'Model output'!G106)),ISNUMBER(SEARCH("jugular",'Model output'!G106)),ISNUMBER(SEARCH("left neck",'Model output'!G106)),ISNUMBER(SEARCH("left anterior neck",'Model output'!G106)),ISNUMBER(SEARCH("left posterior neck",'Model output'!G106)),ISNUMBER(SEARCH("right neck",'Model output'!G106)),ISNUMBER(SEARCH("right anterior neck",'Model output'!G106)),ISNUMBER(SEARCH("right posterior neck",'Model output'!G106)),AND(ISNUMBER(SEARCH("level",'Model output'!G106)),OR(,ISNUMBER(SEARCH("II",'Model output'!G106)),ISNUMBER(SEARCH("two",'Model output'!G106)),AND(ISNUMBER(SEARCH("2",'Model output'!G106)),NOT(ISNUMBER(SEARCH("1 of 2",'Model output'!G106)))),ISNUMBER(SEARCH("III",'Model output'!G106)),ISNUMBER(SEARCH("three",'Model output'!G106)),ISNUMBER(SEARCH("3",'Model output'!G106)),ISNUMBER(SEARCH("IV",'Model output'!G106)),ISNUMBER(SEARCH("four",'Model output'!G106)),ISNUMBER(SEARCH("4",'Model output'!G106)),ISNUMBER(SEARCH("V ",'Model output'!G106)),ISNUMBER(SEARCH("five",'Model output'!G106)),ISNUMBER(SEARCH("5",'Model output'!G106))))), "lateral", "central"))</f>
        <v/>
      </c>
      <c r="H107" t="str">
        <f>IF('Model output'!H106="","negative",IF(OR(ISNUMBER(SEARCH("lymph node",'Model output'!H106)),ISNUMBER(SEARCH("gland",'Model output'!H106)),ISNUMBER(SEARCH("lobe",'Model output'!H106)),ISNUMBER(SEARCH("isthmus",'Model output'!H106)),ISNUMBER(SEARCH("mediastinum",'Model output'!H106)),ISNUMBER(SEARCH("Not mentioned",'Model output'!H106)), ISNUMBER(SEARCH("Not applicable",'Model output'!H106)), ISNUMBER(SEARCH("paratracheal",'Model output'!H106)),ISNUMBER(SEARCH("fibroadipose tissue",'Model output'!H106)),ISNUMBER(SEARCH("thyroid node",'Model output'!H106)),ISNUMBER(SEARCH("skeletal muscle",'Model output'!H106)),ISNUMBER(SEARCH("Extranodal extension",'Model output'!H106)),ISNUMBER(SEARCH("right",'Model output'!H106)),ISNUMBER(SEARCH("left",'Model output'!H106)),ISNUMBER(SEARCH("Not specified",'Model output'!H106))),"negative","positive"))</f>
        <v>negative</v>
      </c>
      <c r="I107" t="str">
        <f>IF(OR('Model output'!I106="",'Model output'!I106="Not answered",'Model output'!I106="Not mentioned"),"",IF(ISNUMBER('Model output'!I106),'Model output'!I106,1))</f>
        <v/>
      </c>
      <c r="J107" t="str">
        <f>IF(OR('Model output'!J106="",'Model output'!J106="Not answered",'Model output'!J106="Not mentioned"),"",IF(AND(ISNUMBER('Model output'!J106),'Model output'!J106&lt;=I107),'Model output'!J106,IF(AND(ISNUMBER('Model output'!J106), 'Model output'!J106&gt;=DATE(2024,1,1)), MIN(DAY('Model output'!J106), MONTH('Model output'!J106), YEAR('Model output'!J106)), IF(ISNUMBER(SEARCH("0/",'Model output'!J106)),0,IF(ISNUMBER(SEARCH("/",'Model output'!J106)), VALUE(LEFT('Model output'!J106, SEARCH("/",'Model output'!J106)-1)),1)))))</f>
        <v/>
      </c>
      <c r="K107" t="str" cm="1">
        <f t="array" ref="K107">IF(COUNT(FIND({0,1,2,3,4,5,6,7,8,9},'Model output'!K106))&gt;0,'Model output'!K106,"")</f>
        <v/>
      </c>
      <c r="L107" s="25" t="str">
        <f t="shared" si="14"/>
        <v/>
      </c>
      <c r="M107" t="str" cm="1">
        <f t="array" ref="M107">IF(L107="","",IF(ISNUMBER(SEARCH("cm",L107)),MAX(VALUE(SUBSTITUTE(_xlfn.FILTERXML("&lt;t&gt;&lt;s&gt;"&amp;SUBSTITUTE(L107,",","&lt;/s&gt;&lt;s&gt;")&amp;"&lt;/s&gt;&lt;/t&gt;","//s"),"cm",""))),MAX(VALUE(SUBSTITUTE(_xlfn.FILTERXML("&lt;t&gt;&lt;s&gt;"&amp;SUBSTITUTE(L107,",","&lt;/s&gt;&lt;s&gt;")&amp;"&lt;/s&gt;&lt;/t&gt;","//s"),"mm","")))/10))</f>
        <v/>
      </c>
      <c r="N107" t="str">
        <f>IF('Model output'!L106="","",'Model output'!L106)</f>
        <v>Papillary carcinoma</v>
      </c>
      <c r="O107" t="str">
        <f>IF('Model output'!M106="","",'Model output'!M106)</f>
        <v>classical type</v>
      </c>
      <c r="P107" t="str">
        <f>IF('Model output'!N106="","",'Model output'!N106)</f>
        <v>1.7 cm</v>
      </c>
      <c r="Q107" t="str">
        <f t="shared" si="13"/>
        <v>1.7cm</v>
      </c>
      <c r="R107" cm="1">
        <f t="array" ref="R107">IF(Q107="","",IF(ISNUMBER(SEARCH("cm",Q107)),MAX(VALUE(SUBSTITUTE(_xlfn.FILTERXML("&lt;t&gt;&lt;s&gt;"&amp;SUBSTITUTE(Q107,",","&lt;/s&gt;&lt;s&gt;")&amp;"&lt;/s&gt;&lt;/t&gt;","//s"),"cm",""))),MAX(VALUE(SUBSTITUTE(_xlfn.FILTERXML("&lt;t&gt;&lt;s&gt;"&amp;SUBSTITUTE(Q107,",","&lt;/s&gt;&lt;s&gt;")&amp;"&lt;/s&gt;&lt;/t&gt;","//s"),"mm","")))/10))</f>
        <v>1.7</v>
      </c>
      <c r="S107" t="str">
        <f>IF(OR('Model output'!P106="",ISNUMBER(SEARCH("Not identified", 'Model output'!P106)),ISNUMBER(SEARCH("Absent",'Model output'!P106)),AND(ISNUMBER(SEARCH("No",'Model output'!P106)),NOT(ISNUMBER(SEARCH("diagnostic",'Model output'!P106)))),ISNUMBER(SEARCH("Negative",'Model output'!P106))),"negative","positive")</f>
        <v>negative</v>
      </c>
      <c r="T107">
        <f>IF('Model output'!O106="","",'Model output'!O106)</f>
        <v>1</v>
      </c>
      <c r="U107" t="str">
        <f>IF('Model output'!Q106&lt;&gt;"",'Model output'!Q106,IF('Classification result'!S107="positive",IF(ISNUMBER(SEARCH("single",'Model output'!P106)),1,IF(OR(ISNUMBER(SEARCH("&lt;4",'Model output'!P106)),ISNUMBER(SEARCH("&lt; 4",'Model output'!P106)),ISNUMBER(SEARCH("less than 4",'Model output'!P106))),"&lt;4",IF(OR(ISNUMBER(SEARCH("&gt;4",'Model output'!P106)),ISNUMBER(SEARCH("&gt; 4",'Model output'!P106)),ISNUMBER(SEARCH("4 or more",'Model output'!P106))),"&gt;4",""))), ""))</f>
        <v/>
      </c>
      <c r="V107" t="str">
        <f>IF(S107="negative","",IF(OR(ISNUMBER(SEARCH("Focal",'Model output'!P106)),'Classification result'!U107&lt;4,ISNUMBER(SEARCH("Focal",'Classification result'!U107)),ISNUMBER(SEARCH("&lt;4",'Classification result'!U107)),ISNUMBER(SEARCH("&lt; 4",'Classification result'!U107))),"minimal", IF(OR(ISNUMBER(SEARCH("Extensive",'Model output'!P106)),ISNUMBER(SEARCH("Extensive",'Classification result'!U107)),ISNUMBER(SEARCH("&gt;4",'Classification result'!U107)),ISNUMBER(SEARCH("&gt; 4",'Classification result'!U107)),ISNUMBER(SEARCH("4 or more",'Classification result'!U107))),"extensive","")))</f>
        <v/>
      </c>
      <c r="W107" t="str">
        <f>IF(OR('Model output'!R106="",ISNUMBER(SEARCH("Not identified", 'Model output'!R106)),ISNUMBER(SEARCH("Absent",'Model output'!R106)),ISNUMBER(SEARCH("No",'Model output'!R106)),ISNUMBER(SEARCH("Negative",'Model output'!R106)),ISNUMBER(SEARCH("None seen",'Model output'!R106)),ISNUMBER(SEARCH("Free",'Model output'!R106)),ISNUMBER(SEARCH("Cannot be assessed",'Model output'!R106))),"negative","positive")</f>
        <v>positive</v>
      </c>
      <c r="X107" s="16" t="str">
        <f>IF('Model output'!S106="","",'Model output'!S106)</f>
        <v>Not identified</v>
      </c>
      <c r="Y107" t="str">
        <f>IF(OR('Model output'!S106="",ISNUMBER(SEARCH("Absent",'Model output'!S106)),ISNUMBER(SEARCH("Not identified",'Model output'!S106)),AND(ISNUMBER(SEARCH("No",'Model output'!S106)),NOT(ISNUMBER(SEARCH("carcinoma",'Model output'!S106)))),ISNUMBER(SEARCH("negative",'Model output'!S106))),"negative",IF(Z107="positive","gETE", "positive"))</f>
        <v>negative</v>
      </c>
      <c r="Z107" t="str">
        <f>IF(OR('Model output'!S106="",ISNUMBER(SEARCH("Absent",'Model output'!S106)),ISNUMBER(SEARCH("Not identified",'Model output'!S106)),ISNUMBER(SEARCH("No",'Model output'!S106)),ISNUMBER(SEARCH("Minimal",'Model output'!S106)),ISNUMBER(SEARCH("negative",'Model output'!S106))),"negative",IF(OR(ISNUMBER(SEARCH("extensive",X107)),ISNUMBER(SEARCH("skeletal muscle",X107)),ISNUMBER(SEARCH("larynx",X107)),ISNUMBER(SEARCH("trachea",X107)),ISNUMBER(SEARCH("esophagus",X107)),ISNUMBER(SEARCH("recurrent laryngeal nerve",X107))),"positive","negative"))</f>
        <v>negative</v>
      </c>
      <c r="AA107" t="str">
        <f>IF('Model output'!T106="","",IF('Model output'!T106="Not mentioned", "No", "Yes"))</f>
        <v/>
      </c>
      <c r="AB107" t="str">
        <f>IF(AA107&lt;&gt;"Yes","",IF(OR('Model output'!U106="",ISNUMBER(SEARCH("Not identified",'Model output'!U106))),"",'Model output'!U106))</f>
        <v/>
      </c>
      <c r="AC107" s="1" t="str">
        <f>IF(OR('Model output'!V106="", 'Model output'!V106="No", AND(ISERROR(SEARCH("Positive",'Model output'!V106)), ISNUMBER(SEARCH("Negative",'Model output'!V106))), AND(ISNUMBER(SEARCH("Uninvolved",'Model output'!V106)),NOT(ISNUMBER(SEARCH("margins involved",'Model output'!V106)))), ISNUMBER(SEARCH("None",'Model output'!V106)), ISNUMBER(SEARCH("Free",'Model output'!V106)), ISNUMBER(SEARCH("1 mm",'Model output'!V106)), ISNUMBER(SEARCH("0.1 CM",'Model output'!V106)), ISNUMBER(SEARCH("less than 0.2 mm",'Model output'!V106)), ISNUMBER(SEARCH("less than 0.5 mm",'Model output'!V106)), ISNUMBER(SEARCH("less than 1.0 mm",'Model output'!V106)), ISNUMBER(SEARCH("noted very close",'Model output'!V106)), ISNUMBER(SEARCH("abut",'Model output'!V106)), ISNUMBER(SEARCH("not mentioned",'Model output'!V106)), ISNUMBER(SEARCH("Cannot be assessed",'Model output'!V106)), ISNUMBER(SEARCH("Not specified",'Model output'!V106)), ISNUMBER(SEARCH("Lymphocyte invasion - present",'Model output'!V106))), "negative", "positive")</f>
        <v>negative</v>
      </c>
      <c r="AE107" s="35" t="str" cm="1">
        <f t="array" aca="1" ref="AE107" ca="1">IF(OR(AC107="positive",Z107="positive",AND(OR(ISNUMBER(SEARCH("Follicular carcinoma",N107)),ISNUMBER(SEARCH("Follicular thyroid carcinoma",N107))),V107="extensive"),AND(AND(ISNUMBER(J107),J107&gt;0),AND(ISNUMBER(M107),M107&gt;3)),OR(H107="positive",AH107=1)),"high",IF(OR(ISNUMBER(SEARCH("lateral",G107,1)),ISNUMBER(SEARCH("positive",Y107,1)),ISNUMBER(SEARCH("tall",O107,1)),ISNUMBER(SEARCH("hobnail",O107,1)),ISNUMBER(SEARCH("cribriform",O107,1)),ISNUMBER(SEARCH("diffuse",O107,1)),ISNUMBER(SEARCH("columnar",O107,1)),ISNUMBER(SEARCH("solid",O107,1)),ISNUMBER(SEARCH("tall",N107,1)),ISNUMBER(SEARCH("hobnail",N107,1)),ISNUMBER(SEARCH("cribriform",N107,1)),ISNUMBER(SEARCH("diffuse",N107,1)),ISNUMBER(SEARCH("columnar",N107,1)),ISNUMBER(SEARCH("solid",N107,1)),AND(ISNUMBER(SEARCH("papillary",N107,1)),S107="positive"),AND(AND(ISNUMBER(J107),J107&gt;=5),M107=""),AND(AND(ISNUMBER(J107),J107&gt;=5),AND(ISNUMBER(M107),M107&gt;=1)),AND(ISNUMBER(SERACH("papillary",N107)),OR(Y107="positive",Z107="positive"), ISNUMBER(SEARCH("BRAF",AB107)))),"intermediate","low"))</f>
        <v>low</v>
      </c>
      <c r="AF107" s="36" t="str">
        <f t="shared" si="15"/>
        <v>1b</v>
      </c>
      <c r="AG107" s="36" t="str">
        <f t="shared" si="16"/>
        <v>0</v>
      </c>
      <c r="AH107" s="36" t="str">
        <f t="shared" si="23"/>
        <v>0</v>
      </c>
      <c r="AI107" s="42" t="str">
        <f t="shared" si="24"/>
        <v>I</v>
      </c>
      <c r="AJ107" s="39" t="s">
        <v>807</v>
      </c>
      <c r="AK107" s="41" t="s">
        <v>1119</v>
      </c>
      <c r="AL107" s="41" t="s">
        <v>1123</v>
      </c>
      <c r="AM107" s="41" t="s">
        <v>1123</v>
      </c>
      <c r="AN107" s="41" t="s">
        <v>68</v>
      </c>
      <c r="AO107" s="22">
        <f t="shared" ca="1" si="17"/>
        <v>1</v>
      </c>
      <c r="AP107" s="1">
        <f t="shared" si="18"/>
        <v>1</v>
      </c>
      <c r="AQ107" s="1">
        <f t="shared" si="19"/>
        <v>1</v>
      </c>
      <c r="AR107" s="1">
        <f t="shared" si="20"/>
        <v>1</v>
      </c>
      <c r="AS107" s="14">
        <f t="shared" si="21"/>
        <v>1</v>
      </c>
    </row>
    <row r="108" spans="1:45">
      <c r="A108" t="str">
        <f>'Model output'!A107</f>
        <v>TCGA-DJ-A3VF</v>
      </c>
      <c r="B108" s="33">
        <v>60</v>
      </c>
      <c r="C108" s="1" t="str">
        <f>IF(OR(ISNUMBER(SEARCH("0",'Model output'!D107)), ISNUMBER(SEARCH("1",'Model output'!D107)), ISNUMBER(SEARCH("1a",'Model output'!D107)), ISNUMBER(SEARCH("1b",'Model output'!D107)), ISNUMBER(SEARCH("2",'Model output'!D107)), ISNUMBER(SEARCH("3",'Model output'!D107)), ISNUMBER(SEARCH("4a",'Model output'!D107)), ISNUMBER(SEARCH("4b",'Model output'!D107))), IF(ISNUMBER(SEARCH("pT",'Model output'!D107)),IF(OR(ISNUMBER(SEARCH("a",'Model output'!D107)),ISNUMBER(SEARCH("b",'Model output'!D107))),MID(SUBSTITUTE('Model output'!D107," ",""),SEARCH("pT",'Model output'!D107)+2,2),MID(SUBSTITUTE('Model output'!D107," ",""),SEARCH("pT",'Model output'!D107)+2,1)),IF(ISNUMBER(SEARCH("T",'Model output'!D107)),IF(OR(ISNUMBER(SEARCH("a",'Model output'!D107)),ISNUMBER(SEARCH("b",'Model output'!D107))),MID(SUBSTITUTE('Model output'!D107," ",""),SEARCH("T",'Model output'!D107)+1,2),MID(SUBSTITUTE('Model output'!D107," ",""),SEARCH("T",'Model output'!D107)+1,1)),SUBSTITUTE('Model output'!D107," ",""))),"")</f>
        <v>1</v>
      </c>
      <c r="D108" s="1" t="str">
        <f>IF(ISNUMBER(SEARCH("lymph node",'Model output'!E107)),"1", IF(AND('Model output'!E107&lt;&gt;"",ISNUMBER('Model output'!E107),'Model output'!E107&gt;0),"1",IF(OR(ISNUMBER(SEARCH("0",'Model output'!E107)), ISNUMBER(SEARCH("1",'Model output'!E107)), ISNUMBER(SEARCH("1a",'Model output'!E107)), ISNUMBER(SEARCH("1b",'Model output'!E107)), ISNUMBER(SEARCH("X",'Model output'!E107))), IF(ISNUMBER(SEARCH("pN",'Model output'!E107)),IF(OR(ISNUMBER(SEARCH("a",'Model output'!E107)),ISNUMBER(SEARCH("b",'Model output'!E107))),MID(SUBSTITUTE('Model output'!E107," ",""),SEARCH("pN",'Model output'!E107)+2,2),MID(SUBSTITUTE('Model output'!E107," ",""),SEARCH("pN",'Model output'!E107)+2,1)),IF(ISNUMBER(SEARCH("N",'Model output'!E107)),IF(OR(ISNUMBER(SEARCH("a",'Model output'!E107)),ISNUMBER(SEARCH("b",'Model output'!E107))),MID(SUBSTITUTE('Model output'!E107," ",""),SEARCH("N",'Model output'!E107)+1,2),MID(SUBSTITUTE('Model output'!E107," ",""),SEARCH("N",'Model output'!E107)+1,1)),SUBSTITUTE('Model output'!E107," ",""))),"")))</f>
        <v>1</v>
      </c>
      <c r="E108" s="1" t="str">
        <f>IF(OR(ISNUMBER(SEARCH("Not applicable",'Model output'!F107)), ISNUMBER(SEARCH("N/A",'Model output'!F107))),"0",IF(OR(ISNUMBER(SEARCH("0",'Model output'!F107)), ISNUMBER(SEARCH("1",'Model output'!F107)), ISNUMBER(SEARCH("X",'Model output'!F107))), IF(ISNUMBER(SEARCH("pM",'Model output'!F107)),MID(SUBSTITUTE('Model output'!F107," ",""),SEARCH("pM",'Model output'!F107)+2,1),IF(ISNUMBER(SEARCH("M",'Model output'!F107)),MID(SUBSTITUTE('Model output'!F107," ",""),SEARCH("M",'Model output'!F107)+1,1),SUBSTITUTE('Model output'!F107," ",""))),""))</f>
        <v>1</v>
      </c>
      <c r="F108" t="str">
        <f t="shared" si="22"/>
        <v>positive</v>
      </c>
      <c r="G108" t="str">
        <f>IF(OR('Model output'!G107="",AND(ISNUMBER('Model output'!J107),'Model output'!J107&lt;1)),"",IF(OR(ISNUMBER(SEARCH("lateral",'Model output'!G107)),ISNUMBER(SEARCH("cervical",'Model output'!G107)),ISNUMBER(SEARCH("jugular",'Model output'!G107)),ISNUMBER(SEARCH("left neck",'Model output'!G107)),ISNUMBER(SEARCH("left anterior neck",'Model output'!G107)),ISNUMBER(SEARCH("left posterior neck",'Model output'!G107)),ISNUMBER(SEARCH("right neck",'Model output'!G107)),ISNUMBER(SEARCH("right anterior neck",'Model output'!G107)),ISNUMBER(SEARCH("right posterior neck",'Model output'!G107)),AND(ISNUMBER(SEARCH("level",'Model output'!G107)),OR(,ISNUMBER(SEARCH("II",'Model output'!G107)),ISNUMBER(SEARCH("two",'Model output'!G107)),AND(ISNUMBER(SEARCH("2",'Model output'!G107)),NOT(ISNUMBER(SEARCH("1 of 2",'Model output'!G107)))),ISNUMBER(SEARCH("III",'Model output'!G107)),ISNUMBER(SEARCH("three",'Model output'!G107)),ISNUMBER(SEARCH("3",'Model output'!G107)),ISNUMBER(SEARCH("IV",'Model output'!G107)),ISNUMBER(SEARCH("four",'Model output'!G107)),ISNUMBER(SEARCH("4",'Model output'!G107)),ISNUMBER(SEARCH("V ",'Model output'!G107)),ISNUMBER(SEARCH("five",'Model output'!G107)),ISNUMBER(SEARCH("5",'Model output'!G107))))), "lateral", "central"))</f>
        <v>lateral</v>
      </c>
      <c r="H108" t="str">
        <f>IF('Model output'!H107="","negative",IF(OR(ISNUMBER(SEARCH("lymph node",'Model output'!H107)),ISNUMBER(SEARCH("gland",'Model output'!H107)),ISNUMBER(SEARCH("lobe",'Model output'!H107)),ISNUMBER(SEARCH("isthmus",'Model output'!H107)),ISNUMBER(SEARCH("mediastinum",'Model output'!H107)),ISNUMBER(SEARCH("Not mentioned",'Model output'!H107)), ISNUMBER(SEARCH("Not applicable",'Model output'!H107)), ISNUMBER(SEARCH("paratracheal",'Model output'!H107)),ISNUMBER(SEARCH("fibroadipose tissue",'Model output'!H107)),ISNUMBER(SEARCH("thyroid node",'Model output'!H107)),ISNUMBER(SEARCH("skeletal muscle",'Model output'!H107)),ISNUMBER(SEARCH("Extranodal extension",'Model output'!H107)),ISNUMBER(SEARCH("right",'Model output'!H107)),ISNUMBER(SEARCH("left",'Model output'!H107)),ISNUMBER(SEARCH("Not specified",'Model output'!H107))),"negative","positive"))</f>
        <v>negative</v>
      </c>
      <c r="I108">
        <f>IF(OR('Model output'!I107="",'Model output'!I107="Not answered",'Model output'!I107="Not mentioned"),"",IF(ISNUMBER('Model output'!I107),'Model output'!I107,1))</f>
        <v>10</v>
      </c>
      <c r="J108">
        <f>IF(OR('Model output'!J107="",'Model output'!J107="Not answered",'Model output'!J107="Not mentioned"),"",IF(AND(ISNUMBER('Model output'!J107),'Model output'!J107&lt;=I108),'Model output'!J107,IF(AND(ISNUMBER('Model output'!J107), 'Model output'!J107&gt;=DATE(2024,1,1)), MIN(DAY('Model output'!J107), MONTH('Model output'!J107), YEAR('Model output'!J107)), IF(ISNUMBER(SEARCH("0/",'Model output'!J107)),0,IF(ISNUMBER(SEARCH("/",'Model output'!J107)), VALUE(LEFT('Model output'!J107, SEARCH("/",'Model output'!J107)-1)),1)))))</f>
        <v>2</v>
      </c>
      <c r="K108" t="str" cm="1">
        <f t="array" ref="K108">IF(COUNT(FIND({0,1,2,3,4,5,6,7,8,9},'Model output'!K107))&gt;0,'Model output'!K107,"")</f>
        <v>0.6cm</v>
      </c>
      <c r="L108" s="25" t="str">
        <f t="shared" si="14"/>
        <v>0.6cm</v>
      </c>
      <c r="M108" cm="1">
        <f t="array" ref="M108">IF(L108="","",IF(ISNUMBER(SEARCH("cm",L108)),MAX(VALUE(SUBSTITUTE(_xlfn.FILTERXML("&lt;t&gt;&lt;s&gt;"&amp;SUBSTITUTE(L108,",","&lt;/s&gt;&lt;s&gt;")&amp;"&lt;/s&gt;&lt;/t&gt;","//s"),"cm",""))),MAX(VALUE(SUBSTITUTE(_xlfn.FILTERXML("&lt;t&gt;&lt;s&gt;"&amp;SUBSTITUTE(L108,",","&lt;/s&gt;&lt;s&gt;")&amp;"&lt;/s&gt;&lt;/t&gt;","//s"),"mm","")))/10))</f>
        <v>0.6</v>
      </c>
      <c r="N108" t="str">
        <f>IF('Model output'!L107="","",'Model output'!L107)</f>
        <v>Papillary carcinoma</v>
      </c>
      <c r="O108" t="str">
        <f>IF('Model output'!M107="","",'Model output'!M107)</f>
        <v>Tall cell variant</v>
      </c>
      <c r="P108" t="str">
        <f>IF('Model output'!N107="","",'Model output'!N107)</f>
        <v>1.0 cm</v>
      </c>
      <c r="Q108" t="str">
        <f t="shared" si="13"/>
        <v>1.0cm</v>
      </c>
      <c r="R108" cm="1">
        <f t="array" ref="R108">IF(Q108="","",IF(ISNUMBER(SEARCH("cm",Q108)),MAX(VALUE(SUBSTITUTE(_xlfn.FILTERXML("&lt;t&gt;&lt;s&gt;"&amp;SUBSTITUTE(Q108,",","&lt;/s&gt;&lt;s&gt;")&amp;"&lt;/s&gt;&lt;/t&gt;","//s"),"cm",""))),MAX(VALUE(SUBSTITUTE(_xlfn.FILTERXML("&lt;t&gt;&lt;s&gt;"&amp;SUBSTITUTE(Q108,",","&lt;/s&gt;&lt;s&gt;")&amp;"&lt;/s&gt;&lt;/t&gt;","//s"),"mm","")))/10))</f>
        <v>1</v>
      </c>
      <c r="S108" t="str">
        <f>IF(OR('Model output'!P107="",ISNUMBER(SEARCH("Not identified", 'Model output'!P107)),ISNUMBER(SEARCH("Absent",'Model output'!P107)),AND(ISNUMBER(SEARCH("No",'Model output'!P107)),NOT(ISNUMBER(SEARCH("diagnostic",'Model output'!P107)))),ISNUMBER(SEARCH("Negative",'Model output'!P107))),"negative","positive")</f>
        <v>negative</v>
      </c>
      <c r="T108">
        <f>IF('Model output'!O107="","",'Model output'!O107)</f>
        <v>1</v>
      </c>
      <c r="U108" t="str">
        <f>IF('Model output'!Q107&lt;&gt;"",'Model output'!Q107,IF('Classification result'!S108="positive",IF(ISNUMBER(SEARCH("single",'Model output'!P107)),1,IF(OR(ISNUMBER(SEARCH("&lt;4",'Model output'!P107)),ISNUMBER(SEARCH("&lt; 4",'Model output'!P107)),ISNUMBER(SEARCH("less than 4",'Model output'!P107))),"&lt;4",IF(OR(ISNUMBER(SEARCH("&gt;4",'Model output'!P107)),ISNUMBER(SEARCH("&gt; 4",'Model output'!P107)),ISNUMBER(SEARCH("4 or more",'Model output'!P107))),"&gt;4",""))), ""))</f>
        <v/>
      </c>
      <c r="V108" t="str">
        <f>IF(S108="negative","",IF(OR(ISNUMBER(SEARCH("Focal",'Model output'!P107)),'Classification result'!U108&lt;4,ISNUMBER(SEARCH("Focal",'Classification result'!U108)),ISNUMBER(SEARCH("&lt;4",'Classification result'!U108)),ISNUMBER(SEARCH("&lt; 4",'Classification result'!U108))),"minimal", IF(OR(ISNUMBER(SEARCH("Extensive",'Model output'!P107)),ISNUMBER(SEARCH("Extensive",'Classification result'!U108)),ISNUMBER(SEARCH("&gt;4",'Classification result'!U108)),ISNUMBER(SEARCH("&gt; 4",'Classification result'!U108)),ISNUMBER(SEARCH("4 or more",'Classification result'!U108))),"extensive","")))</f>
        <v/>
      </c>
      <c r="W108" t="str">
        <f>IF(OR('Model output'!R107="",ISNUMBER(SEARCH("Not identified", 'Model output'!R107)),ISNUMBER(SEARCH("Absent",'Model output'!R107)),ISNUMBER(SEARCH("No",'Model output'!R107)),ISNUMBER(SEARCH("Negative",'Model output'!R107)),ISNUMBER(SEARCH("None seen",'Model output'!R107)),ISNUMBER(SEARCH("Free",'Model output'!R107)),ISNUMBER(SEARCH("Cannot be assessed",'Model output'!R107))),"negative","positive")</f>
        <v>negative</v>
      </c>
      <c r="X108" s="16" t="str">
        <f>IF('Model output'!S107="","",'Model output'!S107)</f>
        <v>Invades:perithyroidal fibroadipose tissue</v>
      </c>
      <c r="Y108" t="str">
        <f>IF(OR('Model output'!S107="",ISNUMBER(SEARCH("Absent",'Model output'!S107)),ISNUMBER(SEARCH("Not identified",'Model output'!S107)),AND(ISNUMBER(SEARCH("No",'Model output'!S107)),NOT(ISNUMBER(SEARCH("carcinoma",'Model output'!S107)))),ISNUMBER(SEARCH("negative",'Model output'!S107))),"negative",IF(Z108="positive","gETE", "positive"))</f>
        <v>positive</v>
      </c>
      <c r="Z108" t="str">
        <f>IF(OR('Model output'!S107="",ISNUMBER(SEARCH("Absent",'Model output'!S107)),ISNUMBER(SEARCH("Not identified",'Model output'!S107)),ISNUMBER(SEARCH("No",'Model output'!S107)),ISNUMBER(SEARCH("Minimal",'Model output'!S107)),ISNUMBER(SEARCH("negative",'Model output'!S107))),"negative",IF(OR(ISNUMBER(SEARCH("extensive",X108)),ISNUMBER(SEARCH("skeletal muscle",X108)),ISNUMBER(SEARCH("larynx",X108)),ISNUMBER(SEARCH("trachea",X108)),ISNUMBER(SEARCH("esophagus",X108)),ISNUMBER(SEARCH("recurrent laryngeal nerve",X108))),"positive","negative"))</f>
        <v>negative</v>
      </c>
      <c r="AA108" t="str">
        <f>IF('Model output'!T107="","",IF('Model output'!T107="Not mentioned", "No", "Yes"))</f>
        <v/>
      </c>
      <c r="AB108" t="str">
        <f>IF(AA108&lt;&gt;"Yes","",IF(OR('Model output'!U107="",ISNUMBER(SEARCH("Not identified",'Model output'!U107))),"",'Model output'!U107))</f>
        <v/>
      </c>
      <c r="AC108" s="1" t="str">
        <f>IF(OR('Model output'!V107="", 'Model output'!V107="No", AND(ISERROR(SEARCH("Positive",'Model output'!V107)), ISNUMBER(SEARCH("Negative",'Model output'!V107))), AND(ISNUMBER(SEARCH("Uninvolved",'Model output'!V107)),NOT(ISNUMBER(SEARCH("margins involved",'Model output'!V107)))), ISNUMBER(SEARCH("None",'Model output'!V107)), ISNUMBER(SEARCH("Free",'Model output'!V107)), ISNUMBER(SEARCH("1 mm",'Model output'!V107)), ISNUMBER(SEARCH("0.1 CM",'Model output'!V107)), ISNUMBER(SEARCH("less than 0.2 mm",'Model output'!V107)), ISNUMBER(SEARCH("less than 0.5 mm",'Model output'!V107)), ISNUMBER(SEARCH("less than 1.0 mm",'Model output'!V107)), ISNUMBER(SEARCH("noted very close",'Model output'!V107)), ISNUMBER(SEARCH("abut",'Model output'!V107)), ISNUMBER(SEARCH("not mentioned",'Model output'!V107)), ISNUMBER(SEARCH("Cannot be assessed",'Model output'!V107)), ISNUMBER(SEARCH("Not specified",'Model output'!V107)), ISNUMBER(SEARCH("Lymphocyte invasion - present",'Model output'!V107))), "negative", "positive")</f>
        <v>negative</v>
      </c>
      <c r="AE108" s="35" t="str" cm="1">
        <f t="array" aca="1" ref="AE108" ca="1">IF(OR(AC108="positive",Z108="positive",AND(OR(ISNUMBER(SEARCH("Follicular carcinoma",N108)),ISNUMBER(SEARCH("Follicular thyroid carcinoma",N108))),V108="extensive"),AND(AND(ISNUMBER(J108),J108&gt;0),AND(ISNUMBER(M108),M108&gt;3)),OR(H108="positive",AH108=1)),"high",IF(OR(ISNUMBER(SEARCH("lateral",G108,1)),ISNUMBER(SEARCH("positive",Y108,1)),ISNUMBER(SEARCH("tall",O108,1)),ISNUMBER(SEARCH("hobnail",O108,1)),ISNUMBER(SEARCH("cribriform",O108,1)),ISNUMBER(SEARCH("diffuse",O108,1)),ISNUMBER(SEARCH("columnar",O108,1)),ISNUMBER(SEARCH("solid",O108,1)),ISNUMBER(SEARCH("tall",N108,1)),ISNUMBER(SEARCH("hobnail",N108,1)),ISNUMBER(SEARCH("cribriform",N108,1)),ISNUMBER(SEARCH("diffuse",N108,1)),ISNUMBER(SEARCH("columnar",N108,1)),ISNUMBER(SEARCH("solid",N108,1)),AND(ISNUMBER(SEARCH("papillary",N108,1)),S108="positive"),AND(AND(ISNUMBER(J108),J108&gt;=5),M108=""),AND(AND(ISNUMBER(J108),J108&gt;=5),AND(ISNUMBER(M108),M108&gt;=1)),AND(ISNUMBER(SERACH("papillary",N108)),OR(Y108="positive",Z108="positive"), ISNUMBER(SEARCH("BRAF",AB108)))),"intermediate","low"))</f>
        <v>intermediate</v>
      </c>
      <c r="AF108" s="36" t="str">
        <f t="shared" si="15"/>
        <v>1a</v>
      </c>
      <c r="AG108" s="36" t="str">
        <f t="shared" si="16"/>
        <v>1b</v>
      </c>
      <c r="AH108" s="36" t="str">
        <f t="shared" si="23"/>
        <v>0</v>
      </c>
      <c r="AI108" s="42" t="str">
        <f t="shared" si="24"/>
        <v>II</v>
      </c>
      <c r="AJ108" s="39" t="s">
        <v>809</v>
      </c>
      <c r="AK108" s="41" t="s">
        <v>651</v>
      </c>
      <c r="AL108" s="41" t="s">
        <v>1119</v>
      </c>
      <c r="AM108" s="41" t="s">
        <v>1123</v>
      </c>
      <c r="AN108" s="41" t="s">
        <v>1121</v>
      </c>
      <c r="AO108" s="22">
        <f t="shared" ca="1" si="17"/>
        <v>1</v>
      </c>
      <c r="AP108" s="1">
        <f t="shared" si="18"/>
        <v>1</v>
      </c>
      <c r="AQ108" s="1">
        <f t="shared" si="19"/>
        <v>1</v>
      </c>
      <c r="AR108" s="1">
        <f t="shared" si="20"/>
        <v>1</v>
      </c>
      <c r="AS108" s="14">
        <f t="shared" si="21"/>
        <v>1</v>
      </c>
    </row>
    <row r="109" spans="1:45">
      <c r="A109" t="str">
        <f>'Model output'!A108</f>
        <v>TCGA-DJ-A3VG</v>
      </c>
      <c r="B109" s="33">
        <v>40</v>
      </c>
      <c r="C109" s="1" t="str">
        <f>IF(OR(ISNUMBER(SEARCH("0",'Model output'!D108)), ISNUMBER(SEARCH("1",'Model output'!D108)), ISNUMBER(SEARCH("1a",'Model output'!D108)), ISNUMBER(SEARCH("1b",'Model output'!D108)), ISNUMBER(SEARCH("2",'Model output'!D108)), ISNUMBER(SEARCH("3",'Model output'!D108)), ISNUMBER(SEARCH("4a",'Model output'!D108)), ISNUMBER(SEARCH("4b",'Model output'!D108))), IF(ISNUMBER(SEARCH("pT",'Model output'!D108)),IF(OR(ISNUMBER(SEARCH("a",'Model output'!D108)),ISNUMBER(SEARCH("b",'Model output'!D108))),MID(SUBSTITUTE('Model output'!D108," ",""),SEARCH("pT",'Model output'!D108)+2,2),MID(SUBSTITUTE('Model output'!D108," ",""),SEARCH("pT",'Model output'!D108)+2,1)),IF(ISNUMBER(SEARCH("T",'Model output'!D108)),IF(OR(ISNUMBER(SEARCH("a",'Model output'!D108)),ISNUMBER(SEARCH("b",'Model output'!D108))),MID(SUBSTITUTE('Model output'!D108," ",""),SEARCH("T",'Model output'!D108)+1,2),MID(SUBSTITUTE('Model output'!D108," ",""),SEARCH("T",'Model output'!D108)+1,1)),SUBSTITUTE('Model output'!D108," ",""))),"")</f>
        <v>1</v>
      </c>
      <c r="D109" s="1" t="str">
        <f>IF(ISNUMBER(SEARCH("lymph node",'Model output'!E108)),"1", IF(AND('Model output'!E108&lt;&gt;"",ISNUMBER('Model output'!E108),'Model output'!E108&gt;0),"1",IF(OR(ISNUMBER(SEARCH("0",'Model output'!E108)), ISNUMBER(SEARCH("1",'Model output'!E108)), ISNUMBER(SEARCH("1a",'Model output'!E108)), ISNUMBER(SEARCH("1b",'Model output'!E108)), ISNUMBER(SEARCH("X",'Model output'!E108))), IF(ISNUMBER(SEARCH("pN",'Model output'!E108)),IF(OR(ISNUMBER(SEARCH("a",'Model output'!E108)),ISNUMBER(SEARCH("b",'Model output'!E108))),MID(SUBSTITUTE('Model output'!E108," ",""),SEARCH("pN",'Model output'!E108)+2,2),MID(SUBSTITUTE('Model output'!E108," ",""),SEARCH("pN",'Model output'!E108)+2,1)),IF(ISNUMBER(SEARCH("N",'Model output'!E108)),IF(OR(ISNUMBER(SEARCH("a",'Model output'!E108)),ISNUMBER(SEARCH("b",'Model output'!E108))),MID(SUBSTITUTE('Model output'!E108," ",""),SEARCH("N",'Model output'!E108)+1,2),MID(SUBSTITUTE('Model output'!E108," ",""),SEARCH("N",'Model output'!E108)+1,1)),SUBSTITUTE('Model output'!E108," ",""))),"")))</f>
        <v>0</v>
      </c>
      <c r="E109" s="1" t="str">
        <f>IF(OR(ISNUMBER(SEARCH("Not applicable",'Model output'!F108)), ISNUMBER(SEARCH("N/A",'Model output'!F108))),"0",IF(OR(ISNUMBER(SEARCH("0",'Model output'!F108)), ISNUMBER(SEARCH("1",'Model output'!F108)), ISNUMBER(SEARCH("X",'Model output'!F108))), IF(ISNUMBER(SEARCH("pM",'Model output'!F108)),MID(SUBSTITUTE('Model output'!F108," ",""),SEARCH("pM",'Model output'!F108)+2,1),IF(ISNUMBER(SEARCH("M",'Model output'!F108)),MID(SUBSTITUTE('Model output'!F108," ",""),SEARCH("M",'Model output'!F108)+1,1),SUBSTITUTE('Model output'!F108," ",""))),""))</f>
        <v>0</v>
      </c>
      <c r="F109" t="str">
        <f t="shared" si="22"/>
        <v>positive</v>
      </c>
      <c r="G109" t="str">
        <f>IF(OR('Model output'!G108="",AND(ISNUMBER('Model output'!J108),'Model output'!J108&lt;1)),"",IF(OR(ISNUMBER(SEARCH("lateral",'Model output'!G108)),ISNUMBER(SEARCH("cervical",'Model output'!G108)),ISNUMBER(SEARCH("jugular",'Model output'!G108)),ISNUMBER(SEARCH("left neck",'Model output'!G108)),ISNUMBER(SEARCH("left anterior neck",'Model output'!G108)),ISNUMBER(SEARCH("left posterior neck",'Model output'!G108)),ISNUMBER(SEARCH("right neck",'Model output'!G108)),ISNUMBER(SEARCH("right anterior neck",'Model output'!G108)),ISNUMBER(SEARCH("right posterior neck",'Model output'!G108)),AND(ISNUMBER(SEARCH("level",'Model output'!G108)),OR(,ISNUMBER(SEARCH("II",'Model output'!G108)),ISNUMBER(SEARCH("two",'Model output'!G108)),AND(ISNUMBER(SEARCH("2",'Model output'!G108)),NOT(ISNUMBER(SEARCH("1 of 2",'Model output'!G108)))),ISNUMBER(SEARCH("III",'Model output'!G108)),ISNUMBER(SEARCH("three",'Model output'!G108)),ISNUMBER(SEARCH("3",'Model output'!G108)),ISNUMBER(SEARCH("IV",'Model output'!G108)),ISNUMBER(SEARCH("four",'Model output'!G108)),ISNUMBER(SEARCH("4",'Model output'!G108)),ISNUMBER(SEARCH("V ",'Model output'!G108)),ISNUMBER(SEARCH("five",'Model output'!G108)),ISNUMBER(SEARCH("5",'Model output'!G108))))), "lateral", "central"))</f>
        <v/>
      </c>
      <c r="H109" t="str">
        <f>IF('Model output'!H108="","negative",IF(OR(ISNUMBER(SEARCH("lymph node",'Model output'!H108)),ISNUMBER(SEARCH("gland",'Model output'!H108)),ISNUMBER(SEARCH("lobe",'Model output'!H108)),ISNUMBER(SEARCH("isthmus",'Model output'!H108)),ISNUMBER(SEARCH("mediastinum",'Model output'!H108)),ISNUMBER(SEARCH("Not mentioned",'Model output'!H108)), ISNUMBER(SEARCH("Not applicable",'Model output'!H108)), ISNUMBER(SEARCH("paratracheal",'Model output'!H108)),ISNUMBER(SEARCH("fibroadipose tissue",'Model output'!H108)),ISNUMBER(SEARCH("thyroid node",'Model output'!H108)),ISNUMBER(SEARCH("skeletal muscle",'Model output'!H108)),ISNUMBER(SEARCH("Extranodal extension",'Model output'!H108)),ISNUMBER(SEARCH("right",'Model output'!H108)),ISNUMBER(SEARCH("left",'Model output'!H108)),ISNUMBER(SEARCH("Not specified",'Model output'!H108))),"negative","positive"))</f>
        <v>negative</v>
      </c>
      <c r="I109">
        <f>IF(OR('Model output'!I108="",'Model output'!I108="Not answered",'Model output'!I108="Not mentioned"),"",IF(ISNUMBER('Model output'!I108),'Model output'!I108,1))</f>
        <v>1</v>
      </c>
      <c r="J109">
        <f>IF(OR('Model output'!J108="",'Model output'!J108="Not answered",'Model output'!J108="Not mentioned"),"",IF(AND(ISNUMBER('Model output'!J108),'Model output'!J108&lt;=I109),'Model output'!J108,IF(AND(ISNUMBER('Model output'!J108), 'Model output'!J108&gt;=DATE(2024,1,1)), MIN(DAY('Model output'!J108), MONTH('Model output'!J108), YEAR('Model output'!J108)), IF(ISNUMBER(SEARCH("0/",'Model output'!J108)),0,IF(ISNUMBER(SEARCH("/",'Model output'!J108)), VALUE(LEFT('Model output'!J108, SEARCH("/",'Model output'!J108)-1)),1)))))</f>
        <v>1</v>
      </c>
      <c r="K109" t="str" cm="1">
        <f t="array" ref="K109">IF(COUNT(FIND({0,1,2,3,4,5,6,7,8,9},'Model output'!K108))&gt;0,'Model output'!K108,"")</f>
        <v/>
      </c>
      <c r="L109" s="25" t="str">
        <f t="shared" si="14"/>
        <v/>
      </c>
      <c r="M109" t="str" cm="1">
        <f t="array" ref="M109">IF(L109="","",IF(ISNUMBER(SEARCH("cm",L109)),MAX(VALUE(SUBSTITUTE(_xlfn.FILTERXML("&lt;t&gt;&lt;s&gt;"&amp;SUBSTITUTE(L109,",","&lt;/s&gt;&lt;s&gt;")&amp;"&lt;/s&gt;&lt;/t&gt;","//s"),"cm",""))),MAX(VALUE(SUBSTITUTE(_xlfn.FILTERXML("&lt;t&gt;&lt;s&gt;"&amp;SUBSTITUTE(L109,",","&lt;/s&gt;&lt;s&gt;")&amp;"&lt;/s&gt;&lt;/t&gt;","//s"),"mm","")))/10))</f>
        <v/>
      </c>
      <c r="N109" t="str">
        <f>IF('Model output'!L108="","",'Model output'!L108)</f>
        <v>Papillary carcinoma, follicular variant</v>
      </c>
      <c r="O109" t="str">
        <f>IF('Model output'!M108="","",'Model output'!M108)</f>
        <v>Well differentiated</v>
      </c>
      <c r="P109" t="str">
        <f>IF('Model output'!N108="","",'Model output'!N108)</f>
        <v>1.1 cm</v>
      </c>
      <c r="Q109" t="str">
        <f t="shared" si="13"/>
        <v>1.1cm</v>
      </c>
      <c r="R109" cm="1">
        <f t="array" ref="R109">IF(Q109="","",IF(ISNUMBER(SEARCH("cm",Q109)),MAX(VALUE(SUBSTITUTE(_xlfn.FILTERXML("&lt;t&gt;&lt;s&gt;"&amp;SUBSTITUTE(Q109,",","&lt;/s&gt;&lt;s&gt;")&amp;"&lt;/s&gt;&lt;/t&gt;","//s"),"cm",""))),MAX(VALUE(SUBSTITUTE(_xlfn.FILTERXML("&lt;t&gt;&lt;s&gt;"&amp;SUBSTITUTE(Q109,",","&lt;/s&gt;&lt;s&gt;")&amp;"&lt;/s&gt;&lt;/t&gt;","//s"),"mm","")))/10))</f>
        <v>1.1000000000000001</v>
      </c>
      <c r="S109" t="str">
        <f>IF(OR('Model output'!P108="",ISNUMBER(SEARCH("Not identified", 'Model output'!P108)),ISNUMBER(SEARCH("Absent",'Model output'!P108)),AND(ISNUMBER(SEARCH("No",'Model output'!P108)),NOT(ISNUMBER(SEARCH("diagnostic",'Model output'!P108)))),ISNUMBER(SEARCH("Negative",'Model output'!P108))),"negative","positive")</f>
        <v>negative</v>
      </c>
      <c r="T109">
        <f>IF('Model output'!O108="","",'Model output'!O108)</f>
        <v>1</v>
      </c>
      <c r="U109" t="str">
        <f>IF('Model output'!Q108&lt;&gt;"",'Model output'!Q108,IF('Classification result'!S109="positive",IF(ISNUMBER(SEARCH("single",'Model output'!P108)),1,IF(OR(ISNUMBER(SEARCH("&lt;4",'Model output'!P108)),ISNUMBER(SEARCH("&lt; 4",'Model output'!P108)),ISNUMBER(SEARCH("less than 4",'Model output'!P108))),"&lt;4",IF(OR(ISNUMBER(SEARCH("&gt;4",'Model output'!P108)),ISNUMBER(SEARCH("&gt; 4",'Model output'!P108)),ISNUMBER(SEARCH("4 or more",'Model output'!P108))),"&gt;4",""))), ""))</f>
        <v/>
      </c>
      <c r="V109" t="str">
        <f>IF(S109="negative","",IF(OR(ISNUMBER(SEARCH("Focal",'Model output'!P108)),'Classification result'!U109&lt;4,ISNUMBER(SEARCH("Focal",'Classification result'!U109)),ISNUMBER(SEARCH("&lt;4",'Classification result'!U109)),ISNUMBER(SEARCH("&lt; 4",'Classification result'!U109))),"minimal", IF(OR(ISNUMBER(SEARCH("Extensive",'Model output'!P108)),ISNUMBER(SEARCH("Extensive",'Classification result'!U109)),ISNUMBER(SEARCH("&gt;4",'Classification result'!U109)),ISNUMBER(SEARCH("&gt; 4",'Classification result'!U109)),ISNUMBER(SEARCH("4 or more",'Classification result'!U109))),"extensive","")))</f>
        <v/>
      </c>
      <c r="W109" t="str">
        <f>IF(OR('Model output'!R108="",ISNUMBER(SEARCH("Not identified", 'Model output'!R108)),ISNUMBER(SEARCH("Absent",'Model output'!R108)),ISNUMBER(SEARCH("No",'Model output'!R108)),ISNUMBER(SEARCH("Negative",'Model output'!R108)),ISNUMBER(SEARCH("None seen",'Model output'!R108)),ISNUMBER(SEARCH("Free",'Model output'!R108)),ISNUMBER(SEARCH("Cannot be assessed",'Model output'!R108))),"negative","positive")</f>
        <v>negative</v>
      </c>
      <c r="X109" s="16" t="str">
        <f>IF('Model output'!S108="","",'Model output'!S108)</f>
        <v>Not Identified</v>
      </c>
      <c r="Y109" t="str">
        <f>IF(OR('Model output'!S108="",ISNUMBER(SEARCH("Absent",'Model output'!S108)),ISNUMBER(SEARCH("Not identified",'Model output'!S108)),AND(ISNUMBER(SEARCH("No",'Model output'!S108)),NOT(ISNUMBER(SEARCH("carcinoma",'Model output'!S108)))),ISNUMBER(SEARCH("negative",'Model output'!S108))),"negative",IF(Z109="positive","gETE", "positive"))</f>
        <v>negative</v>
      </c>
      <c r="Z109" t="str">
        <f>IF(OR('Model output'!S108="",ISNUMBER(SEARCH("Absent",'Model output'!S108)),ISNUMBER(SEARCH("Not identified",'Model output'!S108)),ISNUMBER(SEARCH("No",'Model output'!S108)),ISNUMBER(SEARCH("Minimal",'Model output'!S108)),ISNUMBER(SEARCH("negative",'Model output'!S108))),"negative",IF(OR(ISNUMBER(SEARCH("extensive",X109)),ISNUMBER(SEARCH("skeletal muscle",X109)),ISNUMBER(SEARCH("larynx",X109)),ISNUMBER(SEARCH("trachea",X109)),ISNUMBER(SEARCH("esophagus",X109)),ISNUMBER(SEARCH("recurrent laryngeal nerve",X109))),"positive","negative"))</f>
        <v>negative</v>
      </c>
      <c r="AA109" t="str">
        <f>IF('Model output'!T108="","",IF('Model output'!T108="Not mentioned", "No", "Yes"))</f>
        <v/>
      </c>
      <c r="AB109" t="str">
        <f>IF(AA109&lt;&gt;"Yes","",IF(OR('Model output'!U108="",ISNUMBER(SEARCH("Not identified",'Model output'!U108))),"",'Model output'!U108))</f>
        <v/>
      </c>
      <c r="AC109" s="1" t="str">
        <f>IF(OR('Model output'!V108="", 'Model output'!V108="No", AND(ISERROR(SEARCH("Positive",'Model output'!V108)), ISNUMBER(SEARCH("Negative",'Model output'!V108))), AND(ISNUMBER(SEARCH("Uninvolved",'Model output'!V108)),NOT(ISNUMBER(SEARCH("margins involved",'Model output'!V108)))), ISNUMBER(SEARCH("None",'Model output'!V108)), ISNUMBER(SEARCH("Free",'Model output'!V108)), ISNUMBER(SEARCH("1 mm",'Model output'!V108)), ISNUMBER(SEARCH("0.1 CM",'Model output'!V108)), ISNUMBER(SEARCH("less than 0.2 mm",'Model output'!V108)), ISNUMBER(SEARCH("less than 0.5 mm",'Model output'!V108)), ISNUMBER(SEARCH("less than 1.0 mm",'Model output'!V108)), ISNUMBER(SEARCH("noted very close",'Model output'!V108)), ISNUMBER(SEARCH("abut",'Model output'!V108)), ISNUMBER(SEARCH("not mentioned",'Model output'!V108)), ISNUMBER(SEARCH("Cannot be assessed",'Model output'!V108)), ISNUMBER(SEARCH("Not specified",'Model output'!V108)), ISNUMBER(SEARCH("Lymphocyte invasion - present",'Model output'!V108))), "negative", "positive")</f>
        <v>negative</v>
      </c>
      <c r="AE109" s="35" t="str" cm="1">
        <f t="array" aca="1" ref="AE109" ca="1">IF(OR(AC109="positive",Z109="positive",AND(OR(ISNUMBER(SEARCH("Follicular carcinoma",N109)),ISNUMBER(SEARCH("Follicular thyroid carcinoma",N109))),V109="extensive"),AND(AND(ISNUMBER(J109),J109&gt;0),AND(ISNUMBER(M109),M109&gt;3)),OR(H109="positive",AH109=1)),"high",IF(OR(ISNUMBER(SEARCH("lateral",G109,1)),ISNUMBER(SEARCH("positive",Y109,1)),ISNUMBER(SEARCH("tall",O109,1)),ISNUMBER(SEARCH("hobnail",O109,1)),ISNUMBER(SEARCH("cribriform",O109,1)),ISNUMBER(SEARCH("diffuse",O109,1)),ISNUMBER(SEARCH("columnar",O109,1)),ISNUMBER(SEARCH("solid",O109,1)),ISNUMBER(SEARCH("tall",N109,1)),ISNUMBER(SEARCH("hobnail",N109,1)),ISNUMBER(SEARCH("cribriform",N109,1)),ISNUMBER(SEARCH("diffuse",N109,1)),ISNUMBER(SEARCH("columnar",N109,1)),ISNUMBER(SEARCH("solid",N109,1)),AND(ISNUMBER(SEARCH("papillary",N109,1)),S109="positive"),AND(AND(ISNUMBER(J109),J109&gt;=5),M109=""),AND(AND(ISNUMBER(J109),J109&gt;=5),AND(ISNUMBER(M109),M109&gt;=1)),AND(ISNUMBER(SERACH("papillary",N109)),OR(Y109="positive",Z109="positive"), ISNUMBER(SEARCH("BRAF",AB109)))),"intermediate","low"))</f>
        <v>low</v>
      </c>
      <c r="AF109" s="36" t="str">
        <f t="shared" si="15"/>
        <v>1b</v>
      </c>
      <c r="AG109" s="36" t="str">
        <f t="shared" si="16"/>
        <v>1a</v>
      </c>
      <c r="AH109" s="36" t="str">
        <f t="shared" si="23"/>
        <v>0</v>
      </c>
      <c r="AI109" s="42" t="str">
        <f t="shared" si="24"/>
        <v>I</v>
      </c>
      <c r="AJ109" s="39" t="s">
        <v>807</v>
      </c>
      <c r="AK109" s="41" t="s">
        <v>1119</v>
      </c>
      <c r="AL109" s="41" t="s">
        <v>1120</v>
      </c>
      <c r="AM109" s="41" t="s">
        <v>1123</v>
      </c>
      <c r="AN109" s="41" t="s">
        <v>68</v>
      </c>
      <c r="AO109" s="22">
        <f t="shared" ca="1" si="17"/>
        <v>1</v>
      </c>
      <c r="AP109" s="1">
        <f t="shared" si="18"/>
        <v>1</v>
      </c>
      <c r="AQ109" s="1">
        <f t="shared" si="19"/>
        <v>0</v>
      </c>
      <c r="AR109" s="1">
        <f t="shared" si="20"/>
        <v>1</v>
      </c>
      <c r="AS109" s="14">
        <f t="shared" si="21"/>
        <v>1</v>
      </c>
    </row>
    <row r="110" spans="1:45">
      <c r="A110" t="str">
        <f>'Model output'!A109</f>
        <v>TCGA-DJ-A3VJ</v>
      </c>
      <c r="B110" s="33">
        <v>22</v>
      </c>
      <c r="C110" s="1" t="str">
        <f>IF(OR(ISNUMBER(SEARCH("0",'Model output'!D109)), ISNUMBER(SEARCH("1",'Model output'!D109)), ISNUMBER(SEARCH("1a",'Model output'!D109)), ISNUMBER(SEARCH("1b",'Model output'!D109)), ISNUMBER(SEARCH("2",'Model output'!D109)), ISNUMBER(SEARCH("3",'Model output'!D109)), ISNUMBER(SEARCH("4a",'Model output'!D109)), ISNUMBER(SEARCH("4b",'Model output'!D109))), IF(ISNUMBER(SEARCH("pT",'Model output'!D109)),IF(OR(ISNUMBER(SEARCH("a",'Model output'!D109)),ISNUMBER(SEARCH("b",'Model output'!D109))),MID(SUBSTITUTE('Model output'!D109," ",""),SEARCH("pT",'Model output'!D109)+2,2),MID(SUBSTITUTE('Model output'!D109," ",""),SEARCH("pT",'Model output'!D109)+2,1)),IF(ISNUMBER(SEARCH("T",'Model output'!D109)),IF(OR(ISNUMBER(SEARCH("a",'Model output'!D109)),ISNUMBER(SEARCH("b",'Model output'!D109))),MID(SUBSTITUTE('Model output'!D109," ",""),SEARCH("T",'Model output'!D109)+1,2),MID(SUBSTITUTE('Model output'!D109," ",""),SEARCH("T",'Model output'!D109)+1,1)),SUBSTITUTE('Model output'!D109," ",""))),"")</f>
        <v/>
      </c>
      <c r="D110" s="1" t="str">
        <f>IF(ISNUMBER(SEARCH("lymph node",'Model output'!E109)),"1", IF(AND('Model output'!E109&lt;&gt;"",ISNUMBER('Model output'!E109),'Model output'!E109&gt;0),"1",IF(OR(ISNUMBER(SEARCH("0",'Model output'!E109)), ISNUMBER(SEARCH("1",'Model output'!E109)), ISNUMBER(SEARCH("1a",'Model output'!E109)), ISNUMBER(SEARCH("1b",'Model output'!E109)), ISNUMBER(SEARCH("X",'Model output'!E109))), IF(ISNUMBER(SEARCH("pN",'Model output'!E109)),IF(OR(ISNUMBER(SEARCH("a",'Model output'!E109)),ISNUMBER(SEARCH("b",'Model output'!E109))),MID(SUBSTITUTE('Model output'!E109," ",""),SEARCH("pN",'Model output'!E109)+2,2),MID(SUBSTITUTE('Model output'!E109," ",""),SEARCH("pN",'Model output'!E109)+2,1)),IF(ISNUMBER(SEARCH("N",'Model output'!E109)),IF(OR(ISNUMBER(SEARCH("a",'Model output'!E109)),ISNUMBER(SEARCH("b",'Model output'!E109))),MID(SUBSTITUTE('Model output'!E109," ",""),SEARCH("N",'Model output'!E109)+1,2),MID(SUBSTITUTE('Model output'!E109," ",""),SEARCH("N",'Model output'!E109)+1,1)),SUBSTITUTE('Model output'!E109," ",""))),"")))</f>
        <v/>
      </c>
      <c r="E110" s="1" t="str">
        <f>IF(OR(ISNUMBER(SEARCH("Not applicable",'Model output'!F109)), ISNUMBER(SEARCH("N/A",'Model output'!F109))),"0",IF(OR(ISNUMBER(SEARCH("0",'Model output'!F109)), ISNUMBER(SEARCH("1",'Model output'!F109)), ISNUMBER(SEARCH("X",'Model output'!F109))), IF(ISNUMBER(SEARCH("pM",'Model output'!F109)),MID(SUBSTITUTE('Model output'!F109," ",""),SEARCH("pM",'Model output'!F109)+2,1),IF(ISNUMBER(SEARCH("M",'Model output'!F109)),MID(SUBSTITUTE('Model output'!F109," ",""),SEARCH("M",'Model output'!F109)+1,1),SUBSTITUTE('Model output'!F109," ",""))),""))</f>
        <v/>
      </c>
      <c r="F110" t="str">
        <f t="shared" si="22"/>
        <v>positive</v>
      </c>
      <c r="G110" t="str">
        <f>IF(OR('Model output'!G109="",AND(ISNUMBER('Model output'!J109),'Model output'!J109&lt;1)),"",IF(OR(ISNUMBER(SEARCH("lateral",'Model output'!G109)),ISNUMBER(SEARCH("cervical",'Model output'!G109)),ISNUMBER(SEARCH("jugular",'Model output'!G109)),ISNUMBER(SEARCH("left neck",'Model output'!G109)),ISNUMBER(SEARCH("left anterior neck",'Model output'!G109)),ISNUMBER(SEARCH("left posterior neck",'Model output'!G109)),ISNUMBER(SEARCH("right neck",'Model output'!G109)),ISNUMBER(SEARCH("right anterior neck",'Model output'!G109)),ISNUMBER(SEARCH("right posterior neck",'Model output'!G109)),AND(ISNUMBER(SEARCH("level",'Model output'!G109)),OR(,ISNUMBER(SEARCH("II",'Model output'!G109)),ISNUMBER(SEARCH("two",'Model output'!G109)),AND(ISNUMBER(SEARCH("2",'Model output'!G109)),NOT(ISNUMBER(SEARCH("1 of 2",'Model output'!G109)))),ISNUMBER(SEARCH("III",'Model output'!G109)),ISNUMBER(SEARCH("three",'Model output'!G109)),ISNUMBER(SEARCH("3",'Model output'!G109)),ISNUMBER(SEARCH("IV",'Model output'!G109)),ISNUMBER(SEARCH("four",'Model output'!G109)),ISNUMBER(SEARCH("4",'Model output'!G109)),ISNUMBER(SEARCH("V ",'Model output'!G109)),ISNUMBER(SEARCH("five",'Model output'!G109)),ISNUMBER(SEARCH("5",'Model output'!G109))))), "lateral", "central"))</f>
        <v>central</v>
      </c>
      <c r="H110" t="str">
        <f>IF('Model output'!H109="","negative",IF(OR(ISNUMBER(SEARCH("lymph node",'Model output'!H109)),ISNUMBER(SEARCH("gland",'Model output'!H109)),ISNUMBER(SEARCH("lobe",'Model output'!H109)),ISNUMBER(SEARCH("isthmus",'Model output'!H109)),ISNUMBER(SEARCH("mediastinum",'Model output'!H109)),ISNUMBER(SEARCH("Not mentioned",'Model output'!H109)), ISNUMBER(SEARCH("Not applicable",'Model output'!H109)), ISNUMBER(SEARCH("paratracheal",'Model output'!H109)),ISNUMBER(SEARCH("fibroadipose tissue",'Model output'!H109)),ISNUMBER(SEARCH("thyroid node",'Model output'!H109)),ISNUMBER(SEARCH("skeletal muscle",'Model output'!H109)),ISNUMBER(SEARCH("Extranodal extension",'Model output'!H109)),ISNUMBER(SEARCH("right",'Model output'!H109)),ISNUMBER(SEARCH("left",'Model output'!H109)),ISNUMBER(SEARCH("Not specified",'Model output'!H109))),"negative","positive"))</f>
        <v>negative</v>
      </c>
      <c r="I110">
        <f>IF(OR('Model output'!I109="",'Model output'!I109="Not answered",'Model output'!I109="Not mentioned"),"",IF(ISNUMBER('Model output'!I109),'Model output'!I109,1))</f>
        <v>4</v>
      </c>
      <c r="J110">
        <f>IF(OR('Model output'!J109="",'Model output'!J109="Not answered",'Model output'!J109="Not mentioned"),"",IF(AND(ISNUMBER('Model output'!J109),'Model output'!J109&lt;=I110),'Model output'!J109,IF(AND(ISNUMBER('Model output'!J109), 'Model output'!J109&gt;=DATE(2024,1,1)), MIN(DAY('Model output'!J109), MONTH('Model output'!J109), YEAR('Model output'!J109)), IF(ISNUMBER(SEARCH("0/",'Model output'!J109)),0,IF(ISNUMBER(SEARCH("/",'Model output'!J109)), VALUE(LEFT('Model output'!J109, SEARCH("/",'Model output'!J109)-1)),1)))))</f>
        <v>1</v>
      </c>
      <c r="K110" t="str" cm="1">
        <f t="array" ref="K110">IF(COUNT(FIND({0,1,2,3,4,5,6,7,8,9},'Model output'!K109))&gt;0,'Model output'!K109,"")</f>
        <v>0.7cm</v>
      </c>
      <c r="L110" s="25" t="str">
        <f t="shared" si="14"/>
        <v>0.7cm</v>
      </c>
      <c r="M110" cm="1">
        <f t="array" ref="M110">IF(L110="","",IF(ISNUMBER(SEARCH("cm",L110)),MAX(VALUE(SUBSTITUTE(_xlfn.FILTERXML("&lt;t&gt;&lt;s&gt;"&amp;SUBSTITUTE(L110,",","&lt;/s&gt;&lt;s&gt;")&amp;"&lt;/s&gt;&lt;/t&gt;","//s"),"cm",""))),MAX(VALUE(SUBSTITUTE(_xlfn.FILTERXML("&lt;t&gt;&lt;s&gt;"&amp;SUBSTITUTE(L110,",","&lt;/s&gt;&lt;s&gt;")&amp;"&lt;/s&gt;&lt;/t&gt;","//s"),"mm","")))/10))</f>
        <v>0.7</v>
      </c>
      <c r="N110" t="str">
        <f>IF('Model output'!L109="","",'Model output'!L109)</f>
        <v>Papillary carcinoma, diffuse sclerosing variant</v>
      </c>
      <c r="O110" t="str">
        <f>IF('Model output'!M109="","",'Model output'!M109)</f>
        <v/>
      </c>
      <c r="P110" t="str">
        <f>IF('Model output'!N109="","",'Model output'!N109)</f>
        <v>2.0 cm</v>
      </c>
      <c r="Q110" t="str">
        <f t="shared" si="13"/>
        <v>2.0cm</v>
      </c>
      <c r="R110" cm="1">
        <f t="array" ref="R110">IF(Q110="","",IF(ISNUMBER(SEARCH("cm",Q110)),MAX(VALUE(SUBSTITUTE(_xlfn.FILTERXML("&lt;t&gt;&lt;s&gt;"&amp;SUBSTITUTE(Q110,",","&lt;/s&gt;&lt;s&gt;")&amp;"&lt;/s&gt;&lt;/t&gt;","//s"),"cm",""))),MAX(VALUE(SUBSTITUTE(_xlfn.FILTERXML("&lt;t&gt;&lt;s&gt;"&amp;SUBSTITUTE(Q110,",","&lt;/s&gt;&lt;s&gt;")&amp;"&lt;/s&gt;&lt;/t&gt;","//s"),"mm","")))/10))</f>
        <v>2</v>
      </c>
      <c r="S110" t="str">
        <f>IF(OR('Model output'!P109="",ISNUMBER(SEARCH("Not identified", 'Model output'!P109)),ISNUMBER(SEARCH("Absent",'Model output'!P109)),AND(ISNUMBER(SEARCH("No",'Model output'!P109)),NOT(ISNUMBER(SEARCH("diagnostic",'Model output'!P109)))),ISNUMBER(SEARCH("Negative",'Model output'!P109))),"negative","positive")</f>
        <v>positive</v>
      </c>
      <c r="T110">
        <f>IF('Model output'!O109="","",'Model output'!O109)</f>
        <v>1</v>
      </c>
      <c r="U110" t="str">
        <f>IF('Model output'!Q109&lt;&gt;"",'Model output'!Q109,IF('Classification result'!S110="positive",IF(ISNUMBER(SEARCH("single",'Model output'!P109)),1,IF(OR(ISNUMBER(SEARCH("&lt;4",'Model output'!P109)),ISNUMBER(SEARCH("&lt; 4",'Model output'!P109)),ISNUMBER(SEARCH("less than 4",'Model output'!P109))),"&lt;4",IF(OR(ISNUMBER(SEARCH("&gt;4",'Model output'!P109)),ISNUMBER(SEARCH("&gt; 4",'Model output'!P109)),ISNUMBER(SEARCH("4 or more",'Model output'!P109))),"&gt;4",""))), ""))</f>
        <v/>
      </c>
      <c r="V110" t="str">
        <f>IF(S110="negative","",IF(OR(ISNUMBER(SEARCH("Focal",'Model output'!P109)),'Classification result'!U110&lt;4,ISNUMBER(SEARCH("Focal",'Classification result'!U110)),ISNUMBER(SEARCH("&lt;4",'Classification result'!U110)),ISNUMBER(SEARCH("&lt; 4",'Classification result'!U110))),"minimal", IF(OR(ISNUMBER(SEARCH("Extensive",'Model output'!P109)),ISNUMBER(SEARCH("Extensive",'Classification result'!U110)),ISNUMBER(SEARCH("&gt;4",'Classification result'!U110)),ISNUMBER(SEARCH("&gt; 4",'Classification result'!U110)),ISNUMBER(SEARCH("4 or more",'Classification result'!U110))),"extensive","")))</f>
        <v>extensive</v>
      </c>
      <c r="W110" t="str">
        <f>IF(OR('Model output'!R109="",ISNUMBER(SEARCH("Not identified", 'Model output'!R109)),ISNUMBER(SEARCH("Absent",'Model output'!R109)),ISNUMBER(SEARCH("No",'Model output'!R109)),ISNUMBER(SEARCH("Negative",'Model output'!R109)),ISNUMBER(SEARCH("None seen",'Model output'!R109)),ISNUMBER(SEARCH("Free",'Model output'!R109)),ISNUMBER(SEARCH("Cannot be assessed",'Model output'!R109))),"negative","positive")</f>
        <v>negative</v>
      </c>
      <c r="X110" s="16" t="str">
        <f>IF('Model output'!S109="","",'Model output'!S109)</f>
        <v>Invades:fibroadipose tissue</v>
      </c>
      <c r="Y110" t="str">
        <f>IF(OR('Model output'!S109="",ISNUMBER(SEARCH("Absent",'Model output'!S109)),ISNUMBER(SEARCH("Not identified",'Model output'!S109)),AND(ISNUMBER(SEARCH("No",'Model output'!S109)),NOT(ISNUMBER(SEARCH("carcinoma",'Model output'!S109)))),ISNUMBER(SEARCH("negative",'Model output'!S109))),"negative",IF(Z110="positive","gETE", "positive"))</f>
        <v>positive</v>
      </c>
      <c r="Z110" t="str">
        <f>IF(OR('Model output'!S109="",ISNUMBER(SEARCH("Absent",'Model output'!S109)),ISNUMBER(SEARCH("Not identified",'Model output'!S109)),ISNUMBER(SEARCH("No",'Model output'!S109)),ISNUMBER(SEARCH("Minimal",'Model output'!S109)),ISNUMBER(SEARCH("negative",'Model output'!S109))),"negative",IF(OR(ISNUMBER(SEARCH("extensive",X110)),ISNUMBER(SEARCH("skeletal muscle",X110)),ISNUMBER(SEARCH("larynx",X110)),ISNUMBER(SEARCH("trachea",X110)),ISNUMBER(SEARCH("esophagus",X110)),ISNUMBER(SEARCH("recurrent laryngeal nerve",X110))),"positive","negative"))</f>
        <v>negative</v>
      </c>
      <c r="AA110" t="str">
        <f>IF('Model output'!T109="","",IF('Model output'!T109="Not mentioned", "No", "Yes"))</f>
        <v/>
      </c>
      <c r="AB110" t="str">
        <f>IF(AA110&lt;&gt;"Yes","",IF(OR('Model output'!U109="",ISNUMBER(SEARCH("Not identified",'Model output'!U109))),"",'Model output'!U109))</f>
        <v/>
      </c>
      <c r="AC110" s="1" t="str">
        <f>IF(OR('Model output'!V109="", 'Model output'!V109="No", AND(ISERROR(SEARCH("Positive",'Model output'!V109)), ISNUMBER(SEARCH("Negative",'Model output'!V109))), AND(ISNUMBER(SEARCH("Uninvolved",'Model output'!V109)),NOT(ISNUMBER(SEARCH("margins involved",'Model output'!V109)))), ISNUMBER(SEARCH("None",'Model output'!V109)), ISNUMBER(SEARCH("Free",'Model output'!V109)), ISNUMBER(SEARCH("1 mm",'Model output'!V109)), ISNUMBER(SEARCH("0.1 CM",'Model output'!V109)), ISNUMBER(SEARCH("less than 0.2 mm",'Model output'!V109)), ISNUMBER(SEARCH("less than 0.5 mm",'Model output'!V109)), ISNUMBER(SEARCH("less than 1.0 mm",'Model output'!V109)), ISNUMBER(SEARCH("noted very close",'Model output'!V109)), ISNUMBER(SEARCH("abut",'Model output'!V109)), ISNUMBER(SEARCH("not mentioned",'Model output'!V109)), ISNUMBER(SEARCH("Cannot be assessed",'Model output'!V109)), ISNUMBER(SEARCH("Not specified",'Model output'!V109)), ISNUMBER(SEARCH("Lymphocyte invasion - present",'Model output'!V109))), "negative", "positive")</f>
        <v>negative</v>
      </c>
      <c r="AE110" s="35" t="str" cm="1">
        <f t="array" aca="1" ref="AE110" ca="1">IF(OR(AC110="positive",Z110="positive",AND(OR(ISNUMBER(SEARCH("Follicular carcinoma",N110)),ISNUMBER(SEARCH("Follicular thyroid carcinoma",N110))),V110="extensive"),AND(AND(ISNUMBER(J110),J110&gt;0),AND(ISNUMBER(M110),M110&gt;3)),OR(H110="positive",AH110=1)),"high",IF(OR(ISNUMBER(SEARCH("lateral",G110,1)),ISNUMBER(SEARCH("positive",Y110,1)),ISNUMBER(SEARCH("tall",O110,1)),ISNUMBER(SEARCH("hobnail",O110,1)),ISNUMBER(SEARCH("cribriform",O110,1)),ISNUMBER(SEARCH("diffuse",O110,1)),ISNUMBER(SEARCH("columnar",O110,1)),ISNUMBER(SEARCH("solid",O110,1)),ISNUMBER(SEARCH("tall",N110,1)),ISNUMBER(SEARCH("hobnail",N110,1)),ISNUMBER(SEARCH("cribriform",N110,1)),ISNUMBER(SEARCH("diffuse",N110,1)),ISNUMBER(SEARCH("columnar",N110,1)),ISNUMBER(SEARCH("solid",N110,1)),AND(ISNUMBER(SEARCH("papillary",N110,1)),S110="positive"),AND(AND(ISNUMBER(J110),J110&gt;=5),M110=""),AND(AND(ISNUMBER(J110),J110&gt;=5),AND(ISNUMBER(M110),M110&gt;=1)),AND(ISNUMBER(SERACH("papillary",N110)),OR(Y110="positive",Z110="positive"), ISNUMBER(SEARCH("BRAF",AB110)))),"intermediate","low"))</f>
        <v>intermediate</v>
      </c>
      <c r="AF110" s="36" t="str">
        <f t="shared" si="15"/>
        <v>1b</v>
      </c>
      <c r="AG110" s="36" t="str">
        <f t="shared" si="16"/>
        <v>1a</v>
      </c>
      <c r="AH110" s="36" t="str">
        <f t="shared" si="23"/>
        <v>0</v>
      </c>
      <c r="AI110" s="42" t="str">
        <f t="shared" si="24"/>
        <v>I</v>
      </c>
      <c r="AJ110" s="39" t="s">
        <v>809</v>
      </c>
      <c r="AK110" s="41" t="s">
        <v>1119</v>
      </c>
      <c r="AL110" s="41" t="s">
        <v>651</v>
      </c>
      <c r="AM110" s="41" t="s">
        <v>1123</v>
      </c>
      <c r="AN110" s="41" t="s">
        <v>68</v>
      </c>
      <c r="AO110" s="22">
        <f t="shared" ca="1" si="17"/>
        <v>1</v>
      </c>
      <c r="AP110" s="1">
        <f t="shared" si="18"/>
        <v>1</v>
      </c>
      <c r="AQ110" s="1">
        <f t="shared" si="19"/>
        <v>1</v>
      </c>
      <c r="AR110" s="1">
        <f t="shared" si="20"/>
        <v>1</v>
      </c>
      <c r="AS110" s="14">
        <f t="shared" si="21"/>
        <v>1</v>
      </c>
    </row>
    <row r="111" spans="1:45">
      <c r="A111" t="str">
        <f>'Model output'!A110</f>
        <v>TCGA-DJ-A3VK</v>
      </c>
      <c r="B111" s="33">
        <v>63</v>
      </c>
      <c r="C111" s="1" t="str">
        <f>IF(OR(ISNUMBER(SEARCH("0",'Model output'!D110)), ISNUMBER(SEARCH("1",'Model output'!D110)), ISNUMBER(SEARCH("1a",'Model output'!D110)), ISNUMBER(SEARCH("1b",'Model output'!D110)), ISNUMBER(SEARCH("2",'Model output'!D110)), ISNUMBER(SEARCH("3",'Model output'!D110)), ISNUMBER(SEARCH("4a",'Model output'!D110)), ISNUMBER(SEARCH("4b",'Model output'!D110))), IF(ISNUMBER(SEARCH("pT",'Model output'!D110)),IF(OR(ISNUMBER(SEARCH("a",'Model output'!D110)),ISNUMBER(SEARCH("b",'Model output'!D110))),MID(SUBSTITUTE('Model output'!D110," ",""),SEARCH("pT",'Model output'!D110)+2,2),MID(SUBSTITUTE('Model output'!D110," ",""),SEARCH("pT",'Model output'!D110)+2,1)),IF(ISNUMBER(SEARCH("T",'Model output'!D110)),IF(OR(ISNUMBER(SEARCH("a",'Model output'!D110)),ISNUMBER(SEARCH("b",'Model output'!D110))),MID(SUBSTITUTE('Model output'!D110," ",""),SEARCH("T",'Model output'!D110)+1,2),MID(SUBSTITUTE('Model output'!D110," ",""),SEARCH("T",'Model output'!D110)+1,1)),SUBSTITUTE('Model output'!D110," ",""))),"")</f>
        <v>1</v>
      </c>
      <c r="D111" s="1" t="str">
        <f>IF(ISNUMBER(SEARCH("lymph node",'Model output'!E110)),"1", IF(AND('Model output'!E110&lt;&gt;"",ISNUMBER('Model output'!E110),'Model output'!E110&gt;0),"1",IF(OR(ISNUMBER(SEARCH("0",'Model output'!E110)), ISNUMBER(SEARCH("1",'Model output'!E110)), ISNUMBER(SEARCH("1a",'Model output'!E110)), ISNUMBER(SEARCH("1b",'Model output'!E110)), ISNUMBER(SEARCH("X",'Model output'!E110))), IF(ISNUMBER(SEARCH("pN",'Model output'!E110)),IF(OR(ISNUMBER(SEARCH("a",'Model output'!E110)),ISNUMBER(SEARCH("b",'Model output'!E110))),MID(SUBSTITUTE('Model output'!E110," ",""),SEARCH("pN",'Model output'!E110)+2,2),MID(SUBSTITUTE('Model output'!E110," ",""),SEARCH("pN",'Model output'!E110)+2,1)),IF(ISNUMBER(SEARCH("N",'Model output'!E110)),IF(OR(ISNUMBER(SEARCH("a",'Model output'!E110)),ISNUMBER(SEARCH("b",'Model output'!E110))),MID(SUBSTITUTE('Model output'!E110," ",""),SEARCH("N",'Model output'!E110)+1,2),MID(SUBSTITUTE('Model output'!E110," ",""),SEARCH("N",'Model output'!E110)+1,1)),SUBSTITUTE('Model output'!E110," ",""))),"")))</f>
        <v>0</v>
      </c>
      <c r="E111" s="1" t="str">
        <f>IF(OR(ISNUMBER(SEARCH("Not applicable",'Model output'!F110)), ISNUMBER(SEARCH("N/A",'Model output'!F110))),"0",IF(OR(ISNUMBER(SEARCH("0",'Model output'!F110)), ISNUMBER(SEARCH("1",'Model output'!F110)), ISNUMBER(SEARCH("X",'Model output'!F110))), IF(ISNUMBER(SEARCH("pM",'Model output'!F110)),MID(SUBSTITUTE('Model output'!F110," ",""),SEARCH("pM",'Model output'!F110)+2,1),IF(ISNUMBER(SEARCH("M",'Model output'!F110)),MID(SUBSTITUTE('Model output'!F110," ",""),SEARCH("M",'Model output'!F110)+1,1),SUBSTITUTE('Model output'!F110," ",""))),""))</f>
        <v>0</v>
      </c>
      <c r="F111" t="str">
        <f t="shared" si="22"/>
        <v>positive</v>
      </c>
      <c r="G111" t="str">
        <f>IF(OR('Model output'!G110="",AND(ISNUMBER('Model output'!J110),'Model output'!J110&lt;1)),"",IF(OR(ISNUMBER(SEARCH("lateral",'Model output'!G110)),ISNUMBER(SEARCH("cervical",'Model output'!G110)),ISNUMBER(SEARCH("jugular",'Model output'!G110)),ISNUMBER(SEARCH("left neck",'Model output'!G110)),ISNUMBER(SEARCH("left anterior neck",'Model output'!G110)),ISNUMBER(SEARCH("left posterior neck",'Model output'!G110)),ISNUMBER(SEARCH("right neck",'Model output'!G110)),ISNUMBER(SEARCH("right anterior neck",'Model output'!G110)),ISNUMBER(SEARCH("right posterior neck",'Model output'!G110)),AND(ISNUMBER(SEARCH("level",'Model output'!G110)),OR(,ISNUMBER(SEARCH("II",'Model output'!G110)),ISNUMBER(SEARCH("two",'Model output'!G110)),AND(ISNUMBER(SEARCH("2",'Model output'!G110)),NOT(ISNUMBER(SEARCH("1 of 2",'Model output'!G110)))),ISNUMBER(SEARCH("III",'Model output'!G110)),ISNUMBER(SEARCH("three",'Model output'!G110)),ISNUMBER(SEARCH("3",'Model output'!G110)),ISNUMBER(SEARCH("IV",'Model output'!G110)),ISNUMBER(SEARCH("four",'Model output'!G110)),ISNUMBER(SEARCH("4",'Model output'!G110)),ISNUMBER(SEARCH("V ",'Model output'!G110)),ISNUMBER(SEARCH("five",'Model output'!G110)),ISNUMBER(SEARCH("5",'Model output'!G110))))), "lateral", "central"))</f>
        <v>central</v>
      </c>
      <c r="H111" t="str">
        <f>IF('Model output'!H110="","negative",IF(OR(ISNUMBER(SEARCH("lymph node",'Model output'!H110)),ISNUMBER(SEARCH("gland",'Model output'!H110)),ISNUMBER(SEARCH("lobe",'Model output'!H110)),ISNUMBER(SEARCH("isthmus",'Model output'!H110)),ISNUMBER(SEARCH("mediastinum",'Model output'!H110)),ISNUMBER(SEARCH("Not mentioned",'Model output'!H110)), ISNUMBER(SEARCH("Not applicable",'Model output'!H110)), ISNUMBER(SEARCH("paratracheal",'Model output'!H110)),ISNUMBER(SEARCH("fibroadipose tissue",'Model output'!H110)),ISNUMBER(SEARCH("thyroid node",'Model output'!H110)),ISNUMBER(SEARCH("skeletal muscle",'Model output'!H110)),ISNUMBER(SEARCH("Extranodal extension",'Model output'!H110)),ISNUMBER(SEARCH("right",'Model output'!H110)),ISNUMBER(SEARCH("left",'Model output'!H110)),ISNUMBER(SEARCH("Not specified",'Model output'!H110))),"negative","positive"))</f>
        <v>negative</v>
      </c>
      <c r="I111">
        <f>IF(OR('Model output'!I110="",'Model output'!I110="Not answered",'Model output'!I110="Not mentioned"),"",IF(ISNUMBER('Model output'!I110),'Model output'!I110,1))</f>
        <v>1</v>
      </c>
      <c r="J111">
        <f>IF(OR('Model output'!J110="",'Model output'!J110="Not answered",'Model output'!J110="Not mentioned"),"",IF(AND(ISNUMBER('Model output'!J110),'Model output'!J110&lt;=I111),'Model output'!J110,IF(AND(ISNUMBER('Model output'!J110), 'Model output'!J110&gt;=DATE(2024,1,1)), MIN(DAY('Model output'!J110), MONTH('Model output'!J110), YEAR('Model output'!J110)), IF(ISNUMBER(SEARCH("0/",'Model output'!J110)),0,IF(ISNUMBER(SEARCH("/",'Model output'!J110)), VALUE(LEFT('Model output'!J110, SEARCH("/",'Model output'!J110)-1)),1)))))</f>
        <v>1</v>
      </c>
      <c r="K111" t="str" cm="1">
        <f t="array" ref="K111">IF(COUNT(FIND({0,1,2,3,4,5,6,7,8,9},'Model output'!K110))&gt;0,'Model output'!K110,"")</f>
        <v>0.8 cm</v>
      </c>
      <c r="L111" s="25" t="str">
        <f t="shared" si="14"/>
        <v>0.8cm</v>
      </c>
      <c r="M111" cm="1">
        <f t="array" ref="M111">IF(L111="","",IF(ISNUMBER(SEARCH("cm",L111)),MAX(VALUE(SUBSTITUTE(_xlfn.FILTERXML("&lt;t&gt;&lt;s&gt;"&amp;SUBSTITUTE(L111,",","&lt;/s&gt;&lt;s&gt;")&amp;"&lt;/s&gt;&lt;/t&gt;","//s"),"cm",""))),MAX(VALUE(SUBSTITUTE(_xlfn.FILTERXML("&lt;t&gt;&lt;s&gt;"&amp;SUBSTITUTE(L111,",","&lt;/s&gt;&lt;s&gt;")&amp;"&lt;/s&gt;&lt;/t&gt;","//s"),"mm","")))/10))</f>
        <v>0.8</v>
      </c>
      <c r="N111" t="str">
        <f>IF('Model output'!L110="","",'Model output'!L110)</f>
        <v>Papillary carcinoma, follicular variant</v>
      </c>
      <c r="O111" t="str">
        <f>IF('Model output'!M110="","",'Model output'!M110)</f>
        <v>Not mentioned</v>
      </c>
      <c r="P111" t="str">
        <f>IF('Model output'!N110="","",'Model output'!N110)</f>
        <v>1.0 cm</v>
      </c>
      <c r="Q111" t="str">
        <f t="shared" si="13"/>
        <v>1.0cm</v>
      </c>
      <c r="R111" cm="1">
        <f t="array" ref="R111">IF(Q111="","",IF(ISNUMBER(SEARCH("cm",Q111)),MAX(VALUE(SUBSTITUTE(_xlfn.FILTERXML("&lt;t&gt;&lt;s&gt;"&amp;SUBSTITUTE(Q111,",","&lt;/s&gt;&lt;s&gt;")&amp;"&lt;/s&gt;&lt;/t&gt;","//s"),"cm",""))),MAX(VALUE(SUBSTITUTE(_xlfn.FILTERXML("&lt;t&gt;&lt;s&gt;"&amp;SUBSTITUTE(Q111,",","&lt;/s&gt;&lt;s&gt;")&amp;"&lt;/s&gt;&lt;/t&gt;","//s"),"mm","")))/10))</f>
        <v>1</v>
      </c>
      <c r="S111" t="str">
        <f>IF(OR('Model output'!P110="",ISNUMBER(SEARCH("Not identified", 'Model output'!P110)),ISNUMBER(SEARCH("Absent",'Model output'!P110)),AND(ISNUMBER(SEARCH("No",'Model output'!P110)),NOT(ISNUMBER(SEARCH("diagnostic",'Model output'!P110)))),ISNUMBER(SEARCH("Negative",'Model output'!P110))),"negative","positive")</f>
        <v>negative</v>
      </c>
      <c r="T111">
        <f>IF('Model output'!O110="","",'Model output'!O110)</f>
        <v>3</v>
      </c>
      <c r="U111" t="str">
        <f>IF('Model output'!Q110&lt;&gt;"",'Model output'!Q110,IF('Classification result'!S111="positive",IF(ISNUMBER(SEARCH("single",'Model output'!P110)),1,IF(OR(ISNUMBER(SEARCH("&lt;4",'Model output'!P110)),ISNUMBER(SEARCH("&lt; 4",'Model output'!P110)),ISNUMBER(SEARCH("less than 4",'Model output'!P110))),"&lt;4",IF(OR(ISNUMBER(SEARCH("&gt;4",'Model output'!P110)),ISNUMBER(SEARCH("&gt; 4",'Model output'!P110)),ISNUMBER(SEARCH("4 or more",'Model output'!P110))),"&gt;4",""))), ""))</f>
        <v/>
      </c>
      <c r="V111" t="str">
        <f>IF(S111="negative","",IF(OR(ISNUMBER(SEARCH("Focal",'Model output'!P110)),'Classification result'!U111&lt;4,ISNUMBER(SEARCH("Focal",'Classification result'!U111)),ISNUMBER(SEARCH("&lt;4",'Classification result'!U111)),ISNUMBER(SEARCH("&lt; 4",'Classification result'!U111))),"minimal", IF(OR(ISNUMBER(SEARCH("Extensive",'Model output'!P110)),ISNUMBER(SEARCH("Extensive",'Classification result'!U111)),ISNUMBER(SEARCH("&gt;4",'Classification result'!U111)),ISNUMBER(SEARCH("&gt; 4",'Classification result'!U111)),ISNUMBER(SEARCH("4 or more",'Classification result'!U111))),"extensive","")))</f>
        <v/>
      </c>
      <c r="W111" t="str">
        <f>IF(OR('Model output'!R110="",ISNUMBER(SEARCH("Not identified", 'Model output'!R110)),ISNUMBER(SEARCH("Absent",'Model output'!R110)),ISNUMBER(SEARCH("No",'Model output'!R110)),ISNUMBER(SEARCH("Negative",'Model output'!R110)),ISNUMBER(SEARCH("None seen",'Model output'!R110)),ISNUMBER(SEARCH("Free",'Model output'!R110)),ISNUMBER(SEARCH("Cannot be assessed",'Model output'!R110))),"negative","positive")</f>
        <v>positive</v>
      </c>
      <c r="X111" s="16" t="str">
        <f>IF('Model output'!S110="","",'Model output'!S110)</f>
        <v>Focal extrathyroidal extension into the fibroadipose tissue of papillary microcarcinoma (left lobe, 0.8 cm)</v>
      </c>
      <c r="Y111" t="str">
        <f>IF(OR('Model output'!S110="",ISNUMBER(SEARCH("Absent",'Model output'!S110)),ISNUMBER(SEARCH("Not identified",'Model output'!S110)),AND(ISNUMBER(SEARCH("No",'Model output'!S110)),NOT(ISNUMBER(SEARCH("carcinoma",'Model output'!S110)))),ISNUMBER(SEARCH("negative",'Model output'!S110))),"negative",IF(Z111="positive","gETE", "positive"))</f>
        <v>positive</v>
      </c>
      <c r="Z111" t="str">
        <f>IF(OR('Model output'!S110="",ISNUMBER(SEARCH("Absent",'Model output'!S110)),ISNUMBER(SEARCH("Not identified",'Model output'!S110)),ISNUMBER(SEARCH("No",'Model output'!S110)),ISNUMBER(SEARCH("Minimal",'Model output'!S110)),ISNUMBER(SEARCH("negative",'Model output'!S110))),"negative",IF(OR(ISNUMBER(SEARCH("extensive",X111)),ISNUMBER(SEARCH("skeletal muscle",X111)),ISNUMBER(SEARCH("larynx",X111)),ISNUMBER(SEARCH("trachea",X111)),ISNUMBER(SEARCH("esophagus",X111)),ISNUMBER(SEARCH("recurrent laryngeal nerve",X111))),"positive","negative"))</f>
        <v>negative</v>
      </c>
      <c r="AA111" t="str">
        <f>IF('Model output'!T110="","",IF('Model output'!T110="Not mentioned", "No", "Yes"))</f>
        <v/>
      </c>
      <c r="AB111" t="str">
        <f>IF(AA111&lt;&gt;"Yes","",IF(OR('Model output'!U110="",ISNUMBER(SEARCH("Not identified",'Model output'!U110))),"",'Model output'!U110))</f>
        <v/>
      </c>
      <c r="AC111" s="1" t="str">
        <f>IF(OR('Model output'!V110="", 'Model output'!V110="No", AND(ISERROR(SEARCH("Positive",'Model output'!V110)), ISNUMBER(SEARCH("Negative",'Model output'!V110))), AND(ISNUMBER(SEARCH("Uninvolved",'Model output'!V110)),NOT(ISNUMBER(SEARCH("margins involved",'Model output'!V110)))), ISNUMBER(SEARCH("None",'Model output'!V110)), ISNUMBER(SEARCH("Free",'Model output'!V110)), ISNUMBER(SEARCH("1 mm",'Model output'!V110)), ISNUMBER(SEARCH("0.1 CM",'Model output'!V110)), ISNUMBER(SEARCH("less than 0.2 mm",'Model output'!V110)), ISNUMBER(SEARCH("less than 0.5 mm",'Model output'!V110)), ISNUMBER(SEARCH("less than 1.0 mm",'Model output'!V110)), ISNUMBER(SEARCH("noted very close",'Model output'!V110)), ISNUMBER(SEARCH("abut",'Model output'!V110)), ISNUMBER(SEARCH("not mentioned",'Model output'!V110)), ISNUMBER(SEARCH("Cannot be assessed",'Model output'!V110)), ISNUMBER(SEARCH("Not specified",'Model output'!V110)), ISNUMBER(SEARCH("Lymphocyte invasion - present",'Model output'!V110))), "negative", "positive")</f>
        <v>negative</v>
      </c>
      <c r="AE111" s="35" t="str" cm="1">
        <f t="array" aca="1" ref="AE111" ca="1">IF(OR(AC111="positive",Z111="positive",AND(OR(ISNUMBER(SEARCH("Follicular carcinoma",N111)),ISNUMBER(SEARCH("Follicular thyroid carcinoma",N111))),V111="extensive"),AND(AND(ISNUMBER(J111),J111&gt;0),AND(ISNUMBER(M111),M111&gt;3)),OR(H111="positive",AH111=1)),"high",IF(OR(ISNUMBER(SEARCH("lateral",G111,1)),ISNUMBER(SEARCH("positive",Y111,1)),ISNUMBER(SEARCH("tall",O111,1)),ISNUMBER(SEARCH("hobnail",O111,1)),ISNUMBER(SEARCH("cribriform",O111,1)),ISNUMBER(SEARCH("diffuse",O111,1)),ISNUMBER(SEARCH("columnar",O111,1)),ISNUMBER(SEARCH("solid",O111,1)),ISNUMBER(SEARCH("tall",N111,1)),ISNUMBER(SEARCH("hobnail",N111,1)),ISNUMBER(SEARCH("cribriform",N111,1)),ISNUMBER(SEARCH("diffuse",N111,1)),ISNUMBER(SEARCH("columnar",N111,1)),ISNUMBER(SEARCH("solid",N111,1)),AND(ISNUMBER(SEARCH("papillary",N111,1)),S111="positive"),AND(AND(ISNUMBER(J111),J111&gt;=5),M111=""),AND(AND(ISNUMBER(J111),J111&gt;=5),AND(ISNUMBER(M111),M111&gt;=1)),AND(ISNUMBER(SERACH("papillary",N111)),OR(Y111="positive",Z111="positive"), ISNUMBER(SEARCH("BRAF",AB111)))),"intermediate","low"))</f>
        <v>intermediate</v>
      </c>
      <c r="AF111" s="36" t="str">
        <f t="shared" si="15"/>
        <v>1a</v>
      </c>
      <c r="AG111" s="36" t="str">
        <f t="shared" si="16"/>
        <v>1a</v>
      </c>
      <c r="AH111" s="36" t="str">
        <f t="shared" si="23"/>
        <v>0</v>
      </c>
      <c r="AI111" s="42" t="str">
        <f t="shared" si="24"/>
        <v>II</v>
      </c>
      <c r="AJ111" s="39" t="s">
        <v>809</v>
      </c>
      <c r="AK111" s="41" t="s">
        <v>651</v>
      </c>
      <c r="AL111" s="41" t="s">
        <v>1120</v>
      </c>
      <c r="AM111" s="41" t="s">
        <v>1123</v>
      </c>
      <c r="AN111" s="41" t="s">
        <v>68</v>
      </c>
      <c r="AO111" s="22">
        <f t="shared" ca="1" si="17"/>
        <v>1</v>
      </c>
      <c r="AP111" s="1">
        <f t="shared" si="18"/>
        <v>1</v>
      </c>
      <c r="AQ111" s="1">
        <f t="shared" si="19"/>
        <v>0</v>
      </c>
      <c r="AR111" s="1">
        <f t="shared" si="20"/>
        <v>1</v>
      </c>
      <c r="AS111" s="14">
        <f t="shared" si="21"/>
        <v>0</v>
      </c>
    </row>
    <row r="112" spans="1:45">
      <c r="A112" t="str">
        <f>'Model output'!A111</f>
        <v>TCGA-DJ-A3VL</v>
      </c>
      <c r="B112" s="33">
        <v>38</v>
      </c>
      <c r="C112" s="1" t="str">
        <f>IF(OR(ISNUMBER(SEARCH("0",'Model output'!D111)), ISNUMBER(SEARCH("1",'Model output'!D111)), ISNUMBER(SEARCH("1a",'Model output'!D111)), ISNUMBER(SEARCH("1b",'Model output'!D111)), ISNUMBER(SEARCH("2",'Model output'!D111)), ISNUMBER(SEARCH("3",'Model output'!D111)), ISNUMBER(SEARCH("4a",'Model output'!D111)), ISNUMBER(SEARCH("4b",'Model output'!D111))), IF(ISNUMBER(SEARCH("pT",'Model output'!D111)),IF(OR(ISNUMBER(SEARCH("a",'Model output'!D111)),ISNUMBER(SEARCH("b",'Model output'!D111))),MID(SUBSTITUTE('Model output'!D111," ",""),SEARCH("pT",'Model output'!D111)+2,2),MID(SUBSTITUTE('Model output'!D111," ",""),SEARCH("pT",'Model output'!D111)+2,1)),IF(ISNUMBER(SEARCH("T",'Model output'!D111)),IF(OR(ISNUMBER(SEARCH("a",'Model output'!D111)),ISNUMBER(SEARCH("b",'Model output'!D111))),MID(SUBSTITUTE('Model output'!D111," ",""),SEARCH("T",'Model output'!D111)+1,2),MID(SUBSTITUTE('Model output'!D111," ",""),SEARCH("T",'Model output'!D111)+1,1)),SUBSTITUTE('Model output'!D111," ",""))),"")</f>
        <v>1a</v>
      </c>
      <c r="D112" s="1" t="str">
        <f>IF(ISNUMBER(SEARCH("lymph node",'Model output'!E111)),"1", IF(AND('Model output'!E111&lt;&gt;"",ISNUMBER('Model output'!E111),'Model output'!E111&gt;0),"1",IF(OR(ISNUMBER(SEARCH("0",'Model output'!E111)), ISNUMBER(SEARCH("1",'Model output'!E111)), ISNUMBER(SEARCH("1a",'Model output'!E111)), ISNUMBER(SEARCH("1b",'Model output'!E111)), ISNUMBER(SEARCH("X",'Model output'!E111))), IF(ISNUMBER(SEARCH("pN",'Model output'!E111)),IF(OR(ISNUMBER(SEARCH("a",'Model output'!E111)),ISNUMBER(SEARCH("b",'Model output'!E111))),MID(SUBSTITUTE('Model output'!E111," ",""),SEARCH("pN",'Model output'!E111)+2,2),MID(SUBSTITUTE('Model output'!E111," ",""),SEARCH("pN",'Model output'!E111)+2,1)),IF(ISNUMBER(SEARCH("N",'Model output'!E111)),IF(OR(ISNUMBER(SEARCH("a",'Model output'!E111)),ISNUMBER(SEARCH("b",'Model output'!E111))),MID(SUBSTITUTE('Model output'!E111," ",""),SEARCH("N",'Model output'!E111)+1,2),MID(SUBSTITUTE('Model output'!E111," ",""),SEARCH("N",'Model output'!E111)+1,1)),SUBSTITUTE('Model output'!E111," ",""))),"")))</f>
        <v>0</v>
      </c>
      <c r="E112" s="1" t="str">
        <f>IF(OR(ISNUMBER(SEARCH("Not applicable",'Model output'!F111)), ISNUMBER(SEARCH("N/A",'Model output'!F111))),"0",IF(OR(ISNUMBER(SEARCH("0",'Model output'!F111)), ISNUMBER(SEARCH("1",'Model output'!F111)), ISNUMBER(SEARCH("X",'Model output'!F111))), IF(ISNUMBER(SEARCH("pM",'Model output'!F111)),MID(SUBSTITUTE('Model output'!F111," ",""),SEARCH("pM",'Model output'!F111)+2,1),IF(ISNUMBER(SEARCH("M",'Model output'!F111)),MID(SUBSTITUTE('Model output'!F111," ",""),SEARCH("M",'Model output'!F111)+1,1),SUBSTITUTE('Model output'!F111," ",""))),""))</f>
        <v>0</v>
      </c>
      <c r="F112" t="str">
        <f t="shared" si="22"/>
        <v>negative</v>
      </c>
      <c r="G112" t="str">
        <f>IF(OR('Model output'!G111="",AND(ISNUMBER('Model output'!J111),'Model output'!J111&lt;1)),"",IF(OR(ISNUMBER(SEARCH("lateral",'Model output'!G111)),ISNUMBER(SEARCH("cervical",'Model output'!G111)),ISNUMBER(SEARCH("jugular",'Model output'!G111)),ISNUMBER(SEARCH("left neck",'Model output'!G111)),ISNUMBER(SEARCH("left anterior neck",'Model output'!G111)),ISNUMBER(SEARCH("left posterior neck",'Model output'!G111)),ISNUMBER(SEARCH("right neck",'Model output'!G111)),ISNUMBER(SEARCH("right anterior neck",'Model output'!G111)),ISNUMBER(SEARCH("right posterior neck",'Model output'!G111)),AND(ISNUMBER(SEARCH("level",'Model output'!G111)),OR(,ISNUMBER(SEARCH("II",'Model output'!G111)),ISNUMBER(SEARCH("two",'Model output'!G111)),AND(ISNUMBER(SEARCH("2",'Model output'!G111)),NOT(ISNUMBER(SEARCH("1 of 2",'Model output'!G111)))),ISNUMBER(SEARCH("III",'Model output'!G111)),ISNUMBER(SEARCH("three",'Model output'!G111)),ISNUMBER(SEARCH("3",'Model output'!G111)),ISNUMBER(SEARCH("IV",'Model output'!G111)),ISNUMBER(SEARCH("four",'Model output'!G111)),ISNUMBER(SEARCH("4",'Model output'!G111)),ISNUMBER(SEARCH("V ",'Model output'!G111)),ISNUMBER(SEARCH("five",'Model output'!G111)),ISNUMBER(SEARCH("5",'Model output'!G111))))), "lateral", "central"))</f>
        <v/>
      </c>
      <c r="H112" t="str">
        <f>IF('Model output'!H111="","negative",IF(OR(ISNUMBER(SEARCH("lymph node",'Model output'!H111)),ISNUMBER(SEARCH("gland",'Model output'!H111)),ISNUMBER(SEARCH("lobe",'Model output'!H111)),ISNUMBER(SEARCH("isthmus",'Model output'!H111)),ISNUMBER(SEARCH("mediastinum",'Model output'!H111)),ISNUMBER(SEARCH("Not mentioned",'Model output'!H111)), ISNUMBER(SEARCH("Not applicable",'Model output'!H111)), ISNUMBER(SEARCH("paratracheal",'Model output'!H111)),ISNUMBER(SEARCH("fibroadipose tissue",'Model output'!H111)),ISNUMBER(SEARCH("thyroid node",'Model output'!H111)),ISNUMBER(SEARCH("skeletal muscle",'Model output'!H111)),ISNUMBER(SEARCH("Extranodal extension",'Model output'!H111)),ISNUMBER(SEARCH("right",'Model output'!H111)),ISNUMBER(SEARCH("left",'Model output'!H111)),ISNUMBER(SEARCH("Not specified",'Model output'!H111))),"negative","positive"))</f>
        <v>negative</v>
      </c>
      <c r="I112">
        <f>IF(OR('Model output'!I111="",'Model output'!I111="Not answered",'Model output'!I111="Not mentioned"),"",IF(ISNUMBER('Model output'!I111),'Model output'!I111,1))</f>
        <v>1</v>
      </c>
      <c r="J112">
        <f>IF(OR('Model output'!J111="",'Model output'!J111="Not answered",'Model output'!J111="Not mentioned"),"",IF(AND(ISNUMBER('Model output'!J111),'Model output'!J111&lt;=I112),'Model output'!J111,IF(AND(ISNUMBER('Model output'!J111), 'Model output'!J111&gt;=DATE(2024,1,1)), MIN(DAY('Model output'!J111), MONTH('Model output'!J111), YEAR('Model output'!J111)), IF(ISNUMBER(SEARCH("0/",'Model output'!J111)),0,IF(ISNUMBER(SEARCH("/",'Model output'!J111)), VALUE(LEFT('Model output'!J111, SEARCH("/",'Model output'!J111)-1)),1)))))</f>
        <v>0</v>
      </c>
      <c r="K112" t="str" cm="1">
        <f t="array" ref="K112">IF(COUNT(FIND({0,1,2,3,4,5,6,7,8,9},'Model output'!K111))&gt;0,'Model output'!K111,"")</f>
        <v/>
      </c>
      <c r="L112" s="25" t="str">
        <f t="shared" si="14"/>
        <v/>
      </c>
      <c r="M112" t="str" cm="1">
        <f t="array" ref="M112">IF(L112="","",IF(ISNUMBER(SEARCH("cm",L112)),MAX(VALUE(SUBSTITUTE(_xlfn.FILTERXML("&lt;t&gt;&lt;s&gt;"&amp;SUBSTITUTE(L112,",","&lt;/s&gt;&lt;s&gt;")&amp;"&lt;/s&gt;&lt;/t&gt;","//s"),"cm",""))),MAX(VALUE(SUBSTITUTE(_xlfn.FILTERXML("&lt;t&gt;&lt;s&gt;"&amp;SUBSTITUTE(L112,",","&lt;/s&gt;&lt;s&gt;")&amp;"&lt;/s&gt;&lt;/t&gt;","//s"),"mm","")))/10))</f>
        <v/>
      </c>
      <c r="N112" t="str">
        <f>IF('Model output'!L111="","",'Model output'!L111)</f>
        <v>Papillary microcarcinoma</v>
      </c>
      <c r="O112" t="str">
        <f>IF('Model output'!M111="","",'Model output'!M111)</f>
        <v>Well differentiated</v>
      </c>
      <c r="P112" t="str">
        <f>IF('Model output'!N111="","",'Model output'!N111)</f>
        <v>0.6 cm</v>
      </c>
      <c r="Q112" t="str">
        <f t="shared" ref="Q112:Q171" si="25">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112,"cm.","cm"), "the", ""), "The", ""), "dominant", ""), "superior", ""), "by gross examination", ""), "second",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"tall cell", ""), "largest", ""), "upper", ""), "lower", ""), "left", ""), "right", ""), "Left", ""), "Right", ""), "middle", ""), "for", ""), "up to", ","), "range from", ""), "Not mentioned", ""), "entire", ""), "and is", ""), "is", ""), "in", ""), "In", ""), "and", ","), "(", ""), ")", ""), "A", ""), "B", ""), "x", ","), ":", ""), "focus", ""), "multiple", ""), "to", ","), "/", ""), "less than", ""), "&lt;", ""), " ",""))</f>
        <v>0.6cm</v>
      </c>
      <c r="R112" cm="1">
        <f t="array" ref="R112">IF(Q112="","",IF(ISNUMBER(SEARCH("cm",Q112)),MAX(VALUE(SUBSTITUTE(_xlfn.FILTERXML("&lt;t&gt;&lt;s&gt;"&amp;SUBSTITUTE(Q112,",","&lt;/s&gt;&lt;s&gt;")&amp;"&lt;/s&gt;&lt;/t&gt;","//s"),"cm",""))),MAX(VALUE(SUBSTITUTE(_xlfn.FILTERXML("&lt;t&gt;&lt;s&gt;"&amp;SUBSTITUTE(Q112,",","&lt;/s&gt;&lt;s&gt;")&amp;"&lt;/s&gt;&lt;/t&gt;","//s"),"mm","")))/10))</f>
        <v>0.6</v>
      </c>
      <c r="S112" t="str">
        <f>IF(OR('Model output'!P111="",ISNUMBER(SEARCH("Not identified", 'Model output'!P111)),ISNUMBER(SEARCH("Absent",'Model output'!P111)),AND(ISNUMBER(SEARCH("No",'Model output'!P111)),NOT(ISNUMBER(SEARCH("diagnostic",'Model output'!P111)))),ISNUMBER(SEARCH("Negative",'Model output'!P111))),"negative","positive")</f>
        <v>negative</v>
      </c>
      <c r="T112">
        <f>IF('Model output'!O111="","",'Model output'!O111)</f>
        <v>1</v>
      </c>
      <c r="U112" t="str">
        <f>IF('Model output'!Q111&lt;&gt;"",'Model output'!Q111,IF('Classification result'!S112="positive",IF(ISNUMBER(SEARCH("single",'Model output'!P111)),1,IF(OR(ISNUMBER(SEARCH("&lt;4",'Model output'!P111)),ISNUMBER(SEARCH("&lt; 4",'Model output'!P111)),ISNUMBER(SEARCH("less than 4",'Model output'!P111))),"&lt;4",IF(OR(ISNUMBER(SEARCH("&gt;4",'Model output'!P111)),ISNUMBER(SEARCH("&gt; 4",'Model output'!P111)),ISNUMBER(SEARCH("4 or more",'Model output'!P111))),"&gt;4",""))), ""))</f>
        <v/>
      </c>
      <c r="V112" t="str">
        <f>IF(S112="negative","",IF(OR(ISNUMBER(SEARCH("Focal",'Model output'!P111)),'Classification result'!U112&lt;4,ISNUMBER(SEARCH("Focal",'Classification result'!U112)),ISNUMBER(SEARCH("&lt;4",'Classification result'!U112)),ISNUMBER(SEARCH("&lt; 4",'Classification result'!U112))),"minimal", IF(OR(ISNUMBER(SEARCH("Extensive",'Model output'!P111)),ISNUMBER(SEARCH("Extensive",'Classification result'!U112)),ISNUMBER(SEARCH("&gt;4",'Classification result'!U112)),ISNUMBER(SEARCH("&gt; 4",'Classification result'!U112)),ISNUMBER(SEARCH("4 or more",'Classification result'!U112))),"extensive","")))</f>
        <v/>
      </c>
      <c r="W112" t="str">
        <f>IF(OR('Model output'!R111="",ISNUMBER(SEARCH("Not identified", 'Model output'!R111)),ISNUMBER(SEARCH("Absent",'Model output'!R111)),ISNUMBER(SEARCH("No",'Model output'!R111)),ISNUMBER(SEARCH("Negative",'Model output'!R111)),ISNUMBER(SEARCH("None seen",'Model output'!R111)),ISNUMBER(SEARCH("Free",'Model output'!R111)),ISNUMBER(SEARCH("Cannot be assessed",'Model output'!R111))),"negative","positive")</f>
        <v>negative</v>
      </c>
      <c r="X112" s="16" t="str">
        <f>IF('Model output'!S111="","",'Model output'!S111)</f>
        <v>Not identified</v>
      </c>
      <c r="Y112" t="str">
        <f>IF(OR('Model output'!S111="",ISNUMBER(SEARCH("Absent",'Model output'!S111)),ISNUMBER(SEARCH("Not identified",'Model output'!S111)),AND(ISNUMBER(SEARCH("No",'Model output'!S111)),NOT(ISNUMBER(SEARCH("carcinoma",'Model output'!S111)))),ISNUMBER(SEARCH("negative",'Model output'!S111))),"negative",IF(Z112="positive","gETE", "positive"))</f>
        <v>negative</v>
      </c>
      <c r="Z112" t="str">
        <f>IF(OR('Model output'!S111="",ISNUMBER(SEARCH("Absent",'Model output'!S111)),ISNUMBER(SEARCH("Not identified",'Model output'!S111)),ISNUMBER(SEARCH("No",'Model output'!S111)),ISNUMBER(SEARCH("Minimal",'Model output'!S111)),ISNUMBER(SEARCH("negative",'Model output'!S111))),"negative",IF(OR(ISNUMBER(SEARCH("extensive",X112)),ISNUMBER(SEARCH("skeletal muscle",X112)),ISNUMBER(SEARCH("larynx",X112)),ISNUMBER(SEARCH("trachea",X112)),ISNUMBER(SEARCH("esophagus",X112)),ISNUMBER(SEARCH("recurrent laryngeal nerve",X112))),"positive","negative"))</f>
        <v>negative</v>
      </c>
      <c r="AA112" t="str">
        <f>IF('Model output'!T111="","",IF('Model output'!T111="Not mentioned", "No", "Yes"))</f>
        <v/>
      </c>
      <c r="AB112" t="str">
        <f>IF(AA112&lt;&gt;"Yes","",IF(OR('Model output'!U111="",ISNUMBER(SEARCH("Not identified",'Model output'!U111))),"",'Model output'!U111))</f>
        <v/>
      </c>
      <c r="AC112" s="1" t="str">
        <f>IF(OR('Model output'!V111="", 'Model output'!V111="No", AND(ISERROR(SEARCH("Positive",'Model output'!V111)), ISNUMBER(SEARCH("Negative",'Model output'!V111))), AND(ISNUMBER(SEARCH("Uninvolved",'Model output'!V111)),NOT(ISNUMBER(SEARCH("margins involved",'Model output'!V111)))), ISNUMBER(SEARCH("None",'Model output'!V111)), ISNUMBER(SEARCH("Free",'Model output'!V111)), ISNUMBER(SEARCH("1 mm",'Model output'!V111)), ISNUMBER(SEARCH("0.1 CM",'Model output'!V111)), ISNUMBER(SEARCH("less than 0.2 mm",'Model output'!V111)), ISNUMBER(SEARCH("less than 0.5 mm",'Model output'!V111)), ISNUMBER(SEARCH("less than 1.0 mm",'Model output'!V111)), ISNUMBER(SEARCH("noted very close",'Model output'!V111)), ISNUMBER(SEARCH("abut",'Model output'!V111)), ISNUMBER(SEARCH("not mentioned",'Model output'!V111)), ISNUMBER(SEARCH("Cannot be assessed",'Model output'!V111)), ISNUMBER(SEARCH("Not specified",'Model output'!V111)), ISNUMBER(SEARCH("Lymphocyte invasion - present",'Model output'!V111))), "negative", "positive")</f>
        <v>negative</v>
      </c>
      <c r="AE112" s="35" t="str" cm="1">
        <f t="array" aca="1" ref="AE112" ca="1">IF(OR(AC112="positive",Z112="positive",AND(OR(ISNUMBER(SEARCH("Follicular carcinoma",N112)),ISNUMBER(SEARCH("Follicular thyroid carcinoma",N112))),V112="extensive"),AND(AND(ISNUMBER(J112),J112&gt;0),AND(ISNUMBER(M112),M112&gt;3)),OR(H112="positive",AH112=1)),"high",IF(OR(ISNUMBER(SEARCH("lateral",G112,1)),ISNUMBER(SEARCH("positive",Y112,1)),ISNUMBER(SEARCH("tall",O112,1)),ISNUMBER(SEARCH("hobnail",O112,1)),ISNUMBER(SEARCH("cribriform",O112,1)),ISNUMBER(SEARCH("diffuse",O112,1)),ISNUMBER(SEARCH("columnar",O112,1)),ISNUMBER(SEARCH("solid",O112,1)),ISNUMBER(SEARCH("tall",N112,1)),ISNUMBER(SEARCH("hobnail",N112,1)),ISNUMBER(SEARCH("cribriform",N112,1)),ISNUMBER(SEARCH("diffuse",N112,1)),ISNUMBER(SEARCH("columnar",N112,1)),ISNUMBER(SEARCH("solid",N112,1)),AND(ISNUMBER(SEARCH("papillary",N112,1)),S112="positive"),AND(AND(ISNUMBER(J112),J112&gt;=5),M112=""),AND(AND(ISNUMBER(J112),J112&gt;=5),AND(ISNUMBER(M112),M112&gt;=1)),AND(ISNUMBER(SERACH("papillary",N112)),OR(Y112="positive",Z112="positive"), ISNUMBER(SEARCH("BRAF",AB112)))),"intermediate","low"))</f>
        <v>low</v>
      </c>
      <c r="AF112" s="36" t="str">
        <f t="shared" si="15"/>
        <v>1a</v>
      </c>
      <c r="AG112" s="36" t="str">
        <f t="shared" si="16"/>
        <v>0</v>
      </c>
      <c r="AH112" s="36" t="str">
        <f t="shared" si="23"/>
        <v>0</v>
      </c>
      <c r="AI112" s="42" t="str">
        <f t="shared" si="24"/>
        <v>I</v>
      </c>
      <c r="AJ112" s="39" t="s">
        <v>807</v>
      </c>
      <c r="AK112" s="41" t="s">
        <v>651</v>
      </c>
      <c r="AL112" s="41" t="s">
        <v>1120</v>
      </c>
      <c r="AM112" s="41" t="s">
        <v>1123</v>
      </c>
      <c r="AN112" s="41" t="s">
        <v>68</v>
      </c>
      <c r="AO112" s="22">
        <f t="shared" ca="1" si="17"/>
        <v>1</v>
      </c>
      <c r="AP112" s="1">
        <f t="shared" si="18"/>
        <v>1</v>
      </c>
      <c r="AQ112" s="1">
        <f t="shared" si="19"/>
        <v>1</v>
      </c>
      <c r="AR112" s="1">
        <f t="shared" si="20"/>
        <v>1</v>
      </c>
      <c r="AS112" s="14">
        <f t="shared" si="21"/>
        <v>1</v>
      </c>
    </row>
    <row r="113" spans="1:45">
      <c r="A113" t="str">
        <f>'Model output'!A112</f>
        <v>TCGA-DJ-A3VM</v>
      </c>
      <c r="B113" s="33">
        <v>68</v>
      </c>
      <c r="C113" s="1" t="str">
        <f>IF(OR(ISNUMBER(SEARCH("0",'Model output'!D112)), ISNUMBER(SEARCH("1",'Model output'!D112)), ISNUMBER(SEARCH("1a",'Model output'!D112)), ISNUMBER(SEARCH("1b",'Model output'!D112)), ISNUMBER(SEARCH("2",'Model output'!D112)), ISNUMBER(SEARCH("3",'Model output'!D112)), ISNUMBER(SEARCH("4a",'Model output'!D112)), ISNUMBER(SEARCH("4b",'Model output'!D112))), IF(ISNUMBER(SEARCH("pT",'Model output'!D112)),IF(OR(ISNUMBER(SEARCH("a",'Model output'!D112)),ISNUMBER(SEARCH("b",'Model output'!D112))),MID(SUBSTITUTE('Model output'!D112," ",""),SEARCH("pT",'Model output'!D112)+2,2),MID(SUBSTITUTE('Model output'!D112," ",""),SEARCH("pT",'Model output'!D112)+2,1)),IF(ISNUMBER(SEARCH("T",'Model output'!D112)),IF(OR(ISNUMBER(SEARCH("a",'Model output'!D112)),ISNUMBER(SEARCH("b",'Model output'!D112))),MID(SUBSTITUTE('Model output'!D112," ",""),SEARCH("T",'Model output'!D112)+1,2),MID(SUBSTITUTE('Model output'!D112," ",""),SEARCH("T",'Model output'!D112)+1,1)),SUBSTITUTE('Model output'!D112," ",""))),"")</f>
        <v>1</v>
      </c>
      <c r="D113" s="1" t="str">
        <f>IF(ISNUMBER(SEARCH("lymph node",'Model output'!E112)),"1", IF(AND('Model output'!E112&lt;&gt;"",ISNUMBER('Model output'!E112),'Model output'!E112&gt;0),"1",IF(OR(ISNUMBER(SEARCH("0",'Model output'!E112)), ISNUMBER(SEARCH("1",'Model output'!E112)), ISNUMBER(SEARCH("1a",'Model output'!E112)), ISNUMBER(SEARCH("1b",'Model output'!E112)), ISNUMBER(SEARCH("X",'Model output'!E112))), IF(ISNUMBER(SEARCH("pN",'Model output'!E112)),IF(OR(ISNUMBER(SEARCH("a",'Model output'!E112)),ISNUMBER(SEARCH("b",'Model output'!E112))),MID(SUBSTITUTE('Model output'!E112," ",""),SEARCH("pN",'Model output'!E112)+2,2),MID(SUBSTITUTE('Model output'!E112," ",""),SEARCH("pN",'Model output'!E112)+2,1)),IF(ISNUMBER(SEARCH("N",'Model output'!E112)),IF(OR(ISNUMBER(SEARCH("a",'Model output'!E112)),ISNUMBER(SEARCH("b",'Model output'!E112))),MID(SUBSTITUTE('Model output'!E112," ",""),SEARCH("N",'Model output'!E112)+1,2),MID(SUBSTITUTE('Model output'!E112," ",""),SEARCH("N",'Model output'!E112)+1,1)),SUBSTITUTE('Model output'!E112," ",""))),"")))</f>
        <v/>
      </c>
      <c r="E113" s="1" t="str">
        <f>IF(OR(ISNUMBER(SEARCH("Not applicable",'Model output'!F112)), ISNUMBER(SEARCH("N/A",'Model output'!F112))),"0",IF(OR(ISNUMBER(SEARCH("0",'Model output'!F112)), ISNUMBER(SEARCH("1",'Model output'!F112)), ISNUMBER(SEARCH("X",'Model output'!F112))), IF(ISNUMBER(SEARCH("pM",'Model output'!F112)),MID(SUBSTITUTE('Model output'!F112," ",""),SEARCH("pM",'Model output'!F112)+2,1),IF(ISNUMBER(SEARCH("M",'Model output'!F112)),MID(SUBSTITUTE('Model output'!F112," ",""),SEARCH("M",'Model output'!F112)+1,1),SUBSTITUTE('Model output'!F112," ",""))),""))</f>
        <v/>
      </c>
      <c r="F113" t="str">
        <f t="shared" si="22"/>
        <v>positive</v>
      </c>
      <c r="G113" t="str">
        <f>IF(OR('Model output'!G112="",AND(ISNUMBER('Model output'!J112),'Model output'!J112&lt;1)),"",IF(OR(ISNUMBER(SEARCH("lateral",'Model output'!G112)),ISNUMBER(SEARCH("cervical",'Model output'!G112)),ISNUMBER(SEARCH("jugular",'Model output'!G112)),ISNUMBER(SEARCH("left neck",'Model output'!G112)),ISNUMBER(SEARCH("left anterior neck",'Model output'!G112)),ISNUMBER(SEARCH("left posterior neck",'Model output'!G112)),ISNUMBER(SEARCH("right neck",'Model output'!G112)),ISNUMBER(SEARCH("right anterior neck",'Model output'!G112)),ISNUMBER(SEARCH("right posterior neck",'Model output'!G112)),AND(ISNUMBER(SEARCH("level",'Model output'!G112)),OR(,ISNUMBER(SEARCH("II",'Model output'!G112)),ISNUMBER(SEARCH("two",'Model output'!G112)),AND(ISNUMBER(SEARCH("2",'Model output'!G112)),NOT(ISNUMBER(SEARCH("1 of 2",'Model output'!G112)))),ISNUMBER(SEARCH("III",'Model output'!G112)),ISNUMBER(SEARCH("three",'Model output'!G112)),ISNUMBER(SEARCH("3",'Model output'!G112)),ISNUMBER(SEARCH("IV",'Model output'!G112)),ISNUMBER(SEARCH("four",'Model output'!G112)),ISNUMBER(SEARCH("4",'Model output'!G112)),ISNUMBER(SEARCH("V ",'Model output'!G112)),ISNUMBER(SEARCH("five",'Model output'!G112)),ISNUMBER(SEARCH("5",'Model output'!G112))))), "lateral", "central"))</f>
        <v/>
      </c>
      <c r="H113" t="str">
        <f>IF('Model output'!H112="","negative",IF(OR(ISNUMBER(SEARCH("lymph node",'Model output'!H112)),ISNUMBER(SEARCH("gland",'Model output'!H112)),ISNUMBER(SEARCH("lobe",'Model output'!H112)),ISNUMBER(SEARCH("isthmus",'Model output'!H112)),ISNUMBER(SEARCH("mediastinum",'Model output'!H112)),ISNUMBER(SEARCH("Not mentioned",'Model output'!H112)), ISNUMBER(SEARCH("Not applicable",'Model output'!H112)), ISNUMBER(SEARCH("paratracheal",'Model output'!H112)),ISNUMBER(SEARCH("fibroadipose tissue",'Model output'!H112)),ISNUMBER(SEARCH("thyroid node",'Model output'!H112)),ISNUMBER(SEARCH("skeletal muscle",'Model output'!H112)),ISNUMBER(SEARCH("Extranodal extension",'Model output'!H112)),ISNUMBER(SEARCH("right",'Model output'!H112)),ISNUMBER(SEARCH("left",'Model output'!H112)),ISNUMBER(SEARCH("Not specified",'Model output'!H112))),"negative","positive"))</f>
        <v>negative</v>
      </c>
      <c r="I113">
        <f>IF(OR('Model output'!I112="",'Model output'!I112="Not answered",'Model output'!I112="Not mentioned"),"",IF(ISNUMBER('Model output'!I112),'Model output'!I112,1))</f>
        <v>8</v>
      </c>
      <c r="J113">
        <f>IF(OR('Model output'!J112="",'Model output'!J112="Not answered",'Model output'!J112="Not mentioned"),"",IF(AND(ISNUMBER('Model output'!J112),'Model output'!J112&lt;=I113),'Model output'!J112,IF(AND(ISNUMBER('Model output'!J112), 'Model output'!J112&gt;=DATE(2024,1,1)), MIN(DAY('Model output'!J112), MONTH('Model output'!J112), YEAR('Model output'!J112)), IF(ISNUMBER(SEARCH("0/",'Model output'!J112)),0,IF(ISNUMBER(SEARCH("/",'Model output'!J112)), VALUE(LEFT('Model output'!J112, SEARCH("/",'Model output'!J112)-1)),1)))))</f>
        <v>2</v>
      </c>
      <c r="K113" t="str" cm="1">
        <f t="array" ref="K113">IF(COUNT(FIND({0,1,2,3,4,5,6,7,8,9},'Model output'!K112))&gt;0,'Model output'!K112,"")</f>
        <v/>
      </c>
      <c r="L113" s="25" t="str">
        <f t="shared" si="14"/>
        <v/>
      </c>
      <c r="M113" t="str" cm="1">
        <f t="array" ref="M113">IF(L113="","",IF(ISNUMBER(SEARCH("cm",L113)),MAX(VALUE(SUBSTITUTE(_xlfn.FILTERXML("&lt;t&gt;&lt;s&gt;"&amp;SUBSTITUTE(L113,",","&lt;/s&gt;&lt;s&gt;")&amp;"&lt;/s&gt;&lt;/t&gt;","//s"),"cm",""))),MAX(VALUE(SUBSTITUTE(_xlfn.FILTERXML("&lt;t&gt;&lt;s&gt;"&amp;SUBSTITUTE(L113,",","&lt;/s&gt;&lt;s&gt;")&amp;"&lt;/s&gt;&lt;/t&gt;","//s"),"mm","")))/10))</f>
        <v/>
      </c>
      <c r="N113" t="str">
        <f>IF('Model output'!L112="","",'Model output'!L112)</f>
        <v>Papillary carcinoma, follicular variant with oncocytic features</v>
      </c>
      <c r="O113" t="str">
        <f>IF('Model output'!M112="","",'Model output'!M112)</f>
        <v>Oncocytic features</v>
      </c>
      <c r="P113" t="str">
        <f>IF('Model output'!N112="","",'Model output'!N112)</f>
        <v>3 cm</v>
      </c>
      <c r="Q113" t="str">
        <f t="shared" si="25"/>
        <v>3cm</v>
      </c>
      <c r="R113" cm="1">
        <f t="array" ref="R113">IF(Q113="","",IF(ISNUMBER(SEARCH("cm",Q113)),MAX(VALUE(SUBSTITUTE(_xlfn.FILTERXML("&lt;t&gt;&lt;s&gt;"&amp;SUBSTITUTE(Q113,",","&lt;/s&gt;&lt;s&gt;")&amp;"&lt;/s&gt;&lt;/t&gt;","//s"),"cm",""))),MAX(VALUE(SUBSTITUTE(_xlfn.FILTERXML("&lt;t&gt;&lt;s&gt;"&amp;SUBSTITUTE(Q113,",","&lt;/s&gt;&lt;s&gt;")&amp;"&lt;/s&gt;&lt;/t&gt;","//s"),"mm","")))/10))</f>
        <v>3</v>
      </c>
      <c r="S113" t="str">
        <f>IF(OR('Model output'!P112="",ISNUMBER(SEARCH("Not identified", 'Model output'!P112)),ISNUMBER(SEARCH("Absent",'Model output'!P112)),AND(ISNUMBER(SEARCH("No",'Model output'!P112)),NOT(ISNUMBER(SEARCH("diagnostic",'Model output'!P112)))),ISNUMBER(SEARCH("Negative",'Model output'!P112))),"negative","positive")</f>
        <v>positive</v>
      </c>
      <c r="T113">
        <f>IF('Model output'!O112="","",'Model output'!O112)</f>
        <v>1</v>
      </c>
      <c r="U113" t="str">
        <f>IF('Model output'!Q112&lt;&gt;"",'Model output'!Q112,IF('Classification result'!S113="positive",IF(ISNUMBER(SEARCH("single",'Model output'!P112)),1,IF(OR(ISNUMBER(SEARCH("&lt;4",'Model output'!P112)),ISNUMBER(SEARCH("&lt; 4",'Model output'!P112)),ISNUMBER(SEARCH("less than 4",'Model output'!P112))),"&lt;4",IF(OR(ISNUMBER(SEARCH("&gt;4",'Model output'!P112)),ISNUMBER(SEARCH("&gt; 4",'Model output'!P112)),ISNUMBER(SEARCH("4 or more",'Model output'!P112))),"&gt;4",""))), ""))</f>
        <v>Two foci</v>
      </c>
      <c r="V113" t="str">
        <f>IF(S113="negative","",IF(OR(ISNUMBER(SEARCH("Focal",'Model output'!P112)),'Classification result'!U113&lt;4,ISNUMBER(SEARCH("Focal",'Classification result'!U113)),ISNUMBER(SEARCH("&lt;4",'Classification result'!U113)),ISNUMBER(SEARCH("&lt; 4",'Classification result'!U113))),"minimal", IF(OR(ISNUMBER(SEARCH("Extensive",'Model output'!P112)),ISNUMBER(SEARCH("Extensive",'Classification result'!U113)),ISNUMBER(SEARCH("&gt;4",'Classification result'!U113)),ISNUMBER(SEARCH("&gt; 4",'Classification result'!U113)),ISNUMBER(SEARCH("4 or more",'Classification result'!U113))),"extensive","")))</f>
        <v/>
      </c>
      <c r="W113" t="str">
        <f>IF(OR('Model output'!R112="",ISNUMBER(SEARCH("Not identified", 'Model output'!R112)),ISNUMBER(SEARCH("Absent",'Model output'!R112)),ISNUMBER(SEARCH("No",'Model output'!R112)),ISNUMBER(SEARCH("Negative",'Model output'!R112)),ISNUMBER(SEARCH("None seen",'Model output'!R112)),ISNUMBER(SEARCH("Free",'Model output'!R112)),ISNUMBER(SEARCH("Cannot be assessed",'Model output'!R112))),"negative","positive")</f>
        <v>negative</v>
      </c>
      <c r="X113" s="16" t="str">
        <f>IF('Model output'!S112="","",'Model output'!S112)</f>
        <v/>
      </c>
      <c r="Y113" t="str">
        <f>IF(OR('Model output'!S112="",ISNUMBER(SEARCH("Absent",'Model output'!S112)),ISNUMBER(SEARCH("Not identified",'Model output'!S112)),AND(ISNUMBER(SEARCH("No",'Model output'!S112)),NOT(ISNUMBER(SEARCH("carcinoma",'Model output'!S112)))),ISNUMBER(SEARCH("negative",'Model output'!S112))),"negative",IF(Z113="positive","gETE", "positive"))</f>
        <v>negative</v>
      </c>
      <c r="Z113" t="str">
        <f>IF(OR('Model output'!S112="",ISNUMBER(SEARCH("Absent",'Model output'!S112)),ISNUMBER(SEARCH("Not identified",'Model output'!S112)),ISNUMBER(SEARCH("No",'Model output'!S112)),ISNUMBER(SEARCH("Minimal",'Model output'!S112)),ISNUMBER(SEARCH("negative",'Model output'!S112))),"negative",IF(OR(ISNUMBER(SEARCH("extensive",X113)),ISNUMBER(SEARCH("skeletal muscle",X113)),ISNUMBER(SEARCH("larynx",X113)),ISNUMBER(SEARCH("trachea",X113)),ISNUMBER(SEARCH("esophagus",X113)),ISNUMBER(SEARCH("recurrent laryngeal nerve",X113))),"positive","negative"))</f>
        <v>negative</v>
      </c>
      <c r="AA113" t="str">
        <f>IF('Model output'!T112="","",IF('Model output'!T112="Not mentioned", "No", "Yes"))</f>
        <v/>
      </c>
      <c r="AB113" t="str">
        <f>IF(AA113&lt;&gt;"Yes","",IF(OR('Model output'!U112="",ISNUMBER(SEARCH("Not identified",'Model output'!U112))),"",'Model output'!U112))</f>
        <v/>
      </c>
      <c r="AC113" s="1" t="str">
        <f>IF(OR('Model output'!V112="", 'Model output'!V112="No", AND(ISERROR(SEARCH("Positive",'Model output'!V112)), ISNUMBER(SEARCH("Negative",'Model output'!V112))), AND(ISNUMBER(SEARCH("Uninvolved",'Model output'!V112)),NOT(ISNUMBER(SEARCH("margins involved",'Model output'!V112)))), ISNUMBER(SEARCH("None",'Model output'!V112)), ISNUMBER(SEARCH("Free",'Model output'!V112)), ISNUMBER(SEARCH("1 mm",'Model output'!V112)), ISNUMBER(SEARCH("0.1 CM",'Model output'!V112)), ISNUMBER(SEARCH("less than 0.2 mm",'Model output'!V112)), ISNUMBER(SEARCH("less than 0.5 mm",'Model output'!V112)), ISNUMBER(SEARCH("less than 1.0 mm",'Model output'!V112)), ISNUMBER(SEARCH("noted very close",'Model output'!V112)), ISNUMBER(SEARCH("abut",'Model output'!V112)), ISNUMBER(SEARCH("not mentioned",'Model output'!V112)), ISNUMBER(SEARCH("Cannot be assessed",'Model output'!V112)), ISNUMBER(SEARCH("Not specified",'Model output'!V112)), ISNUMBER(SEARCH("Lymphocyte invasion - present",'Model output'!V112))), "negative", "positive")</f>
        <v>negative</v>
      </c>
      <c r="AE113" s="35" t="str" cm="1">
        <f t="array" aca="1" ref="AE113" ca="1">IF(OR(AC113="positive",Z113="positive",AND(OR(ISNUMBER(SEARCH("Follicular carcinoma",N113)),ISNUMBER(SEARCH("Follicular thyroid carcinoma",N113))),V113="extensive"),AND(AND(ISNUMBER(J113),J113&gt;0),AND(ISNUMBER(M113),M113&gt;3)),OR(H113="positive",AH113=1)),"high",IF(OR(ISNUMBER(SEARCH("lateral",G113,1)),ISNUMBER(SEARCH("positive",Y113,1)),ISNUMBER(SEARCH("tall",O113,1)),ISNUMBER(SEARCH("hobnail",O113,1)),ISNUMBER(SEARCH("cribriform",O113,1)),ISNUMBER(SEARCH("diffuse",O113,1)),ISNUMBER(SEARCH("columnar",O113,1)),ISNUMBER(SEARCH("solid",O113,1)),ISNUMBER(SEARCH("tall",N113,1)),ISNUMBER(SEARCH("hobnail",N113,1)),ISNUMBER(SEARCH("cribriform",N113,1)),ISNUMBER(SEARCH("diffuse",N113,1)),ISNUMBER(SEARCH("columnar",N113,1)),ISNUMBER(SEARCH("solid",N113,1)),AND(ISNUMBER(SEARCH("papillary",N113,1)),S113="positive"),AND(AND(ISNUMBER(J113),J113&gt;=5),M113=""),AND(AND(ISNUMBER(J113),J113&gt;=5),AND(ISNUMBER(M113),M113&gt;=1)),AND(ISNUMBER(SERACH("papillary",N113)),OR(Y113="positive",Z113="positive"), ISNUMBER(SEARCH("BRAF",AB113)))),"intermediate","low"))</f>
        <v>intermediate</v>
      </c>
      <c r="AF113" s="36" t="str">
        <f t="shared" si="15"/>
        <v>2</v>
      </c>
      <c r="AG113" s="36" t="str">
        <f t="shared" si="16"/>
        <v>1a</v>
      </c>
      <c r="AH113" s="36" t="str">
        <f t="shared" si="23"/>
        <v>0</v>
      </c>
      <c r="AI113" s="42" t="str">
        <f t="shared" si="24"/>
        <v>II</v>
      </c>
      <c r="AJ113" s="39" t="s">
        <v>809</v>
      </c>
      <c r="AK113" s="41" t="s">
        <v>1122</v>
      </c>
      <c r="AL113" s="41" t="s">
        <v>1123</v>
      </c>
      <c r="AM113" s="41" t="s">
        <v>1123</v>
      </c>
      <c r="AN113" s="41" t="s">
        <v>68</v>
      </c>
      <c r="AO113" s="22">
        <f t="shared" ca="1" si="17"/>
        <v>1</v>
      </c>
      <c r="AP113" s="1">
        <f t="shared" si="18"/>
        <v>1</v>
      </c>
      <c r="AQ113" s="1">
        <f t="shared" si="19"/>
        <v>0</v>
      </c>
      <c r="AR113" s="1">
        <f t="shared" si="20"/>
        <v>1</v>
      </c>
      <c r="AS113" s="14">
        <f t="shared" si="21"/>
        <v>0</v>
      </c>
    </row>
    <row r="114" spans="1:45">
      <c r="A114" t="str">
        <f>'Model output'!A113</f>
        <v>TCGA-DJ-A4UL</v>
      </c>
      <c r="B114" s="33">
        <v>68</v>
      </c>
      <c r="C114" s="1" t="str">
        <f>IF(OR(ISNUMBER(SEARCH("0",'Model output'!D113)), ISNUMBER(SEARCH("1",'Model output'!D113)), ISNUMBER(SEARCH("1a",'Model output'!D113)), ISNUMBER(SEARCH("1b",'Model output'!D113)), ISNUMBER(SEARCH("2",'Model output'!D113)), ISNUMBER(SEARCH("3",'Model output'!D113)), ISNUMBER(SEARCH("4a",'Model output'!D113)), ISNUMBER(SEARCH("4b",'Model output'!D113))), IF(ISNUMBER(SEARCH("pT",'Model output'!D113)),IF(OR(ISNUMBER(SEARCH("a",'Model output'!D113)),ISNUMBER(SEARCH("b",'Model output'!D113))),MID(SUBSTITUTE('Model output'!D113," ",""),SEARCH("pT",'Model output'!D113)+2,2),MID(SUBSTITUTE('Model output'!D113," ",""),SEARCH("pT",'Model output'!D113)+2,1)),IF(ISNUMBER(SEARCH("T",'Model output'!D113)),IF(OR(ISNUMBER(SEARCH("a",'Model output'!D113)),ISNUMBER(SEARCH("b",'Model output'!D113))),MID(SUBSTITUTE('Model output'!D113," ",""),SEARCH("T",'Model output'!D113)+1,2),MID(SUBSTITUTE('Model output'!D113," ",""),SEARCH("T",'Model output'!D113)+1,1)),SUBSTITUTE('Model output'!D113," ",""))),"")</f>
        <v>1</v>
      </c>
      <c r="D114" s="1" t="str">
        <f>IF(ISNUMBER(SEARCH("lymph node",'Model output'!E113)),"1", IF(AND('Model output'!E113&lt;&gt;"",ISNUMBER('Model output'!E113),'Model output'!E113&gt;0),"1",IF(OR(ISNUMBER(SEARCH("0",'Model output'!E113)), ISNUMBER(SEARCH("1",'Model output'!E113)), ISNUMBER(SEARCH("1a",'Model output'!E113)), ISNUMBER(SEARCH("1b",'Model output'!E113)), ISNUMBER(SEARCH("X",'Model output'!E113))), IF(ISNUMBER(SEARCH("pN",'Model output'!E113)),IF(OR(ISNUMBER(SEARCH("a",'Model output'!E113)),ISNUMBER(SEARCH("b",'Model output'!E113))),MID(SUBSTITUTE('Model output'!E113," ",""),SEARCH("pN",'Model output'!E113)+2,2),MID(SUBSTITUTE('Model output'!E113," ",""),SEARCH("pN",'Model output'!E113)+2,1)),IF(ISNUMBER(SEARCH("N",'Model output'!E113)),IF(OR(ISNUMBER(SEARCH("a",'Model output'!E113)),ISNUMBER(SEARCH("b",'Model output'!E113))),MID(SUBSTITUTE('Model output'!E113," ",""),SEARCH("N",'Model output'!E113)+1,2),MID(SUBSTITUTE('Model output'!E113," ",""),SEARCH("N",'Model output'!E113)+1,1)),SUBSTITUTE('Model output'!E113," ",""))),"")))</f>
        <v>0</v>
      </c>
      <c r="E114" s="1" t="str">
        <f>IF(OR(ISNUMBER(SEARCH("Not applicable",'Model output'!F113)), ISNUMBER(SEARCH("N/A",'Model output'!F113))),"0",IF(OR(ISNUMBER(SEARCH("0",'Model output'!F113)), ISNUMBER(SEARCH("1",'Model output'!F113)), ISNUMBER(SEARCH("X",'Model output'!F113))), IF(ISNUMBER(SEARCH("pM",'Model output'!F113)),MID(SUBSTITUTE('Model output'!F113," ",""),SEARCH("pM",'Model output'!F113)+2,1),IF(ISNUMBER(SEARCH("M",'Model output'!F113)),MID(SUBSTITUTE('Model output'!F113," ",""),SEARCH("M",'Model output'!F113)+1,1),SUBSTITUTE('Model output'!F113," ",""))),""))</f>
        <v>0</v>
      </c>
      <c r="F114" t="str">
        <f t="shared" si="22"/>
        <v>positive</v>
      </c>
      <c r="G114" t="str">
        <f>IF(OR('Model output'!G113="",AND(ISNUMBER('Model output'!J113),'Model output'!J113&lt;1)),"",IF(OR(ISNUMBER(SEARCH("lateral",'Model output'!G113)),ISNUMBER(SEARCH("cervical",'Model output'!G113)),ISNUMBER(SEARCH("jugular",'Model output'!G113)),ISNUMBER(SEARCH("left neck",'Model output'!G113)),ISNUMBER(SEARCH("left anterior neck",'Model output'!G113)),ISNUMBER(SEARCH("left posterior neck",'Model output'!G113)),ISNUMBER(SEARCH("right neck",'Model output'!G113)),ISNUMBER(SEARCH("right anterior neck",'Model output'!G113)),ISNUMBER(SEARCH("right posterior neck",'Model output'!G113)),AND(ISNUMBER(SEARCH("level",'Model output'!G113)),OR(,ISNUMBER(SEARCH("II",'Model output'!G113)),ISNUMBER(SEARCH("two",'Model output'!G113)),AND(ISNUMBER(SEARCH("2",'Model output'!G113)),NOT(ISNUMBER(SEARCH("1 of 2",'Model output'!G113)))),ISNUMBER(SEARCH("III",'Model output'!G113)),ISNUMBER(SEARCH("three",'Model output'!G113)),ISNUMBER(SEARCH("3",'Model output'!G113)),ISNUMBER(SEARCH("IV",'Model output'!G113)),ISNUMBER(SEARCH("four",'Model output'!G113)),ISNUMBER(SEARCH("4",'Model output'!G113)),ISNUMBER(SEARCH("V ",'Model output'!G113)),ISNUMBER(SEARCH("five",'Model output'!G113)),ISNUMBER(SEARCH("5",'Model output'!G113))))), "lateral", "central"))</f>
        <v>central</v>
      </c>
      <c r="H114" t="str">
        <f>IF('Model output'!H113="","negative",IF(OR(ISNUMBER(SEARCH("lymph node",'Model output'!H113)),ISNUMBER(SEARCH("gland",'Model output'!H113)),ISNUMBER(SEARCH("lobe",'Model output'!H113)),ISNUMBER(SEARCH("isthmus",'Model output'!H113)),ISNUMBER(SEARCH("mediastinum",'Model output'!H113)),ISNUMBER(SEARCH("Not mentioned",'Model output'!H113)), ISNUMBER(SEARCH("Not applicable",'Model output'!H113)), ISNUMBER(SEARCH("paratracheal",'Model output'!H113)),ISNUMBER(SEARCH("fibroadipose tissue",'Model output'!H113)),ISNUMBER(SEARCH("thyroid node",'Model output'!H113)),ISNUMBER(SEARCH("skeletal muscle",'Model output'!H113)),ISNUMBER(SEARCH("Extranodal extension",'Model output'!H113)),ISNUMBER(SEARCH("right",'Model output'!H113)),ISNUMBER(SEARCH("left",'Model output'!H113)),ISNUMBER(SEARCH("Not specified",'Model output'!H113))),"negative","positive"))</f>
        <v>negative</v>
      </c>
      <c r="I114">
        <f>IF(OR('Model output'!I113="",'Model output'!I113="Not answered",'Model output'!I113="Not mentioned"),"",IF(ISNUMBER('Model output'!I113),'Model output'!I113,1))</f>
        <v>3</v>
      </c>
      <c r="J114">
        <f>IF(OR('Model output'!J113="",'Model output'!J113="Not answered",'Model output'!J113="Not mentioned"),"",IF(AND(ISNUMBER('Model output'!J113),'Model output'!J113&lt;=I114),'Model output'!J113,IF(AND(ISNUMBER('Model output'!J113), 'Model output'!J113&gt;=DATE(2024,1,1)), MIN(DAY('Model output'!J113), MONTH('Model output'!J113), YEAR('Model output'!J113)), IF(ISNUMBER(SEARCH("0/",'Model output'!J113)),0,IF(ISNUMBER(SEARCH("/",'Model output'!J113)), VALUE(LEFT('Model output'!J113, SEARCH("/",'Model output'!J113)-1)),1)))))</f>
        <v>1</v>
      </c>
      <c r="K114" t="str" cm="1">
        <f t="array" ref="K114">IF(COUNT(FIND({0,1,2,3,4,5,6,7,8,9},'Model output'!K113))&gt;0,'Model output'!K113,"")</f>
        <v>0.3 cm</v>
      </c>
      <c r="L114" s="25" t="str">
        <f t="shared" si="14"/>
        <v>0.3cm</v>
      </c>
      <c r="M114" cm="1">
        <f t="array" ref="M114">IF(L114="","",IF(ISNUMBER(SEARCH("cm",L114)),MAX(VALUE(SUBSTITUTE(_xlfn.FILTERXML("&lt;t&gt;&lt;s&gt;"&amp;SUBSTITUTE(L114,",","&lt;/s&gt;&lt;s&gt;")&amp;"&lt;/s&gt;&lt;/t&gt;","//s"),"cm",""))),MAX(VALUE(SUBSTITUTE(_xlfn.FILTERXML("&lt;t&gt;&lt;s&gt;"&amp;SUBSTITUTE(L114,",","&lt;/s&gt;&lt;s&gt;")&amp;"&lt;/s&gt;&lt;/t&gt;","//s"),"mm","")))/10))</f>
        <v>0.3</v>
      </c>
      <c r="N114" t="str">
        <f>IF('Model output'!L113="","",'Model output'!L113)</f>
        <v>Papillary carcinoma</v>
      </c>
      <c r="O114" t="str">
        <f>IF('Model output'!M113="","",'Model output'!M113)</f>
        <v>classical type</v>
      </c>
      <c r="P114" t="str">
        <f>IF('Model output'!N113="","",'Model output'!N113)</f>
        <v>1.1 cm</v>
      </c>
      <c r="Q114" t="str">
        <f t="shared" si="25"/>
        <v>1.1cm</v>
      </c>
      <c r="R114" cm="1">
        <f t="array" ref="R114">IF(Q114="","",IF(ISNUMBER(SEARCH("cm",Q114)),MAX(VALUE(SUBSTITUTE(_xlfn.FILTERXML("&lt;t&gt;&lt;s&gt;"&amp;SUBSTITUTE(Q114,",","&lt;/s&gt;&lt;s&gt;")&amp;"&lt;/s&gt;&lt;/t&gt;","//s"),"cm",""))),MAX(VALUE(SUBSTITUTE(_xlfn.FILTERXML("&lt;t&gt;&lt;s&gt;"&amp;SUBSTITUTE(Q114,",","&lt;/s&gt;&lt;s&gt;")&amp;"&lt;/s&gt;&lt;/t&gt;","//s"),"mm","")))/10))</f>
        <v>1.1000000000000001</v>
      </c>
      <c r="S114" t="str">
        <f>IF(OR('Model output'!P113="",ISNUMBER(SEARCH("Not identified", 'Model output'!P113)),ISNUMBER(SEARCH("Absent",'Model output'!P113)),AND(ISNUMBER(SEARCH("No",'Model output'!P113)),NOT(ISNUMBER(SEARCH("diagnostic",'Model output'!P113)))),ISNUMBER(SEARCH("Negative",'Model output'!P113))),"negative","positive")</f>
        <v>negative</v>
      </c>
      <c r="T114">
        <f>IF('Model output'!O113="","",'Model output'!O113)</f>
        <v>2</v>
      </c>
      <c r="U114" t="str">
        <f>IF('Model output'!Q113&lt;&gt;"",'Model output'!Q113,IF('Classification result'!S114="positive",IF(ISNUMBER(SEARCH("single",'Model output'!P113)),1,IF(OR(ISNUMBER(SEARCH("&lt;4",'Model output'!P113)),ISNUMBER(SEARCH("&lt; 4",'Model output'!P113)),ISNUMBER(SEARCH("less than 4",'Model output'!P113))),"&lt;4",IF(OR(ISNUMBER(SEARCH("&gt;4",'Model output'!P113)),ISNUMBER(SEARCH("&gt; 4",'Model output'!P113)),ISNUMBER(SEARCH("4 or more",'Model output'!P113))),"&gt;4",""))), ""))</f>
        <v/>
      </c>
      <c r="V114" t="str">
        <f>IF(S114="negative","",IF(OR(ISNUMBER(SEARCH("Focal",'Model output'!P113)),'Classification result'!U114&lt;4,ISNUMBER(SEARCH("Focal",'Classification result'!U114)),ISNUMBER(SEARCH("&lt;4",'Classification result'!U114)),ISNUMBER(SEARCH("&lt; 4",'Classification result'!U114))),"minimal", IF(OR(ISNUMBER(SEARCH("Extensive",'Model output'!P113)),ISNUMBER(SEARCH("Extensive",'Classification result'!U114)),ISNUMBER(SEARCH("&gt;4",'Classification result'!U114)),ISNUMBER(SEARCH("&gt; 4",'Classification result'!U114)),ISNUMBER(SEARCH("4 or more",'Classification result'!U114))),"extensive","")))</f>
        <v/>
      </c>
      <c r="W114" t="str">
        <f>IF(OR('Model output'!R113="",ISNUMBER(SEARCH("Not identified", 'Model output'!R113)),ISNUMBER(SEARCH("Absent",'Model output'!R113)),ISNUMBER(SEARCH("No",'Model output'!R113)),ISNUMBER(SEARCH("Negative",'Model output'!R113)),ISNUMBER(SEARCH("None seen",'Model output'!R113)),ISNUMBER(SEARCH("Free",'Model output'!R113)),ISNUMBER(SEARCH("Cannot be assessed",'Model output'!R113))),"negative","positive")</f>
        <v>negative</v>
      </c>
      <c r="X114" s="16" t="str">
        <f>IF('Model output'!S113="","",'Model output'!S113)</f>
        <v>Not Identified</v>
      </c>
      <c r="Y114" t="str">
        <f>IF(OR('Model output'!S113="",ISNUMBER(SEARCH("Absent",'Model output'!S113)),ISNUMBER(SEARCH("Not identified",'Model output'!S113)),AND(ISNUMBER(SEARCH("No",'Model output'!S113)),NOT(ISNUMBER(SEARCH("carcinoma",'Model output'!S113)))),ISNUMBER(SEARCH("negative",'Model output'!S113))),"negative",IF(Z114="positive","gETE", "positive"))</f>
        <v>negative</v>
      </c>
      <c r="Z114" t="str">
        <f>IF(OR('Model output'!S113="",ISNUMBER(SEARCH("Absent",'Model output'!S113)),ISNUMBER(SEARCH("Not identified",'Model output'!S113)),ISNUMBER(SEARCH("No",'Model output'!S113)),ISNUMBER(SEARCH("Minimal",'Model output'!S113)),ISNUMBER(SEARCH("negative",'Model output'!S113))),"negative",IF(OR(ISNUMBER(SEARCH("extensive",X114)),ISNUMBER(SEARCH("skeletal muscle",X114)),ISNUMBER(SEARCH("larynx",X114)),ISNUMBER(SEARCH("trachea",X114)),ISNUMBER(SEARCH("esophagus",X114)),ISNUMBER(SEARCH("recurrent laryngeal nerve",X114))),"positive","negative"))</f>
        <v>negative</v>
      </c>
      <c r="AA114" t="str">
        <f>IF('Model output'!T113="","",IF('Model output'!T113="Not mentioned", "No", "Yes"))</f>
        <v/>
      </c>
      <c r="AB114" t="str">
        <f>IF(AA114&lt;&gt;"Yes","",IF(OR('Model output'!U113="",ISNUMBER(SEARCH("Not identified",'Model output'!U113))),"",'Model output'!U113))</f>
        <v/>
      </c>
      <c r="AC114" s="1" t="str">
        <f>IF(OR('Model output'!V113="", 'Model output'!V113="No", AND(ISERROR(SEARCH("Positive",'Model output'!V113)), ISNUMBER(SEARCH("Negative",'Model output'!V113))), AND(ISNUMBER(SEARCH("Uninvolved",'Model output'!V113)),NOT(ISNUMBER(SEARCH("margins involved",'Model output'!V113)))), ISNUMBER(SEARCH("None",'Model output'!V113)), ISNUMBER(SEARCH("Free",'Model output'!V113)), ISNUMBER(SEARCH("1 mm",'Model output'!V113)), ISNUMBER(SEARCH("0.1 CM",'Model output'!V113)), ISNUMBER(SEARCH("less than 0.2 mm",'Model output'!V113)), ISNUMBER(SEARCH("less than 0.5 mm",'Model output'!V113)), ISNUMBER(SEARCH("less than 1.0 mm",'Model output'!V113)), ISNUMBER(SEARCH("noted very close",'Model output'!V113)), ISNUMBER(SEARCH("abut",'Model output'!V113)), ISNUMBER(SEARCH("not mentioned",'Model output'!V113)), ISNUMBER(SEARCH("Cannot be assessed",'Model output'!V113)), ISNUMBER(SEARCH("Not specified",'Model output'!V113)), ISNUMBER(SEARCH("Lymphocyte invasion - present",'Model output'!V113))), "negative", "positive")</f>
        <v>positive</v>
      </c>
      <c r="AE114" s="35" t="str" cm="1">
        <f t="array" ref="AE114">IF(OR(AC114="positive",Z114="positive",AND(OR(ISNUMBER(SEARCH("Follicular carcinoma",N114)),ISNUMBER(SEARCH("Follicular thyroid carcinoma",N114))),V114="extensive"),AND(AND(ISNUMBER(J114),J114&gt;0),AND(ISNUMBER(M114),M114&gt;3)),OR(H114="positive",AH114=1)),"high",IF(OR(ISNUMBER(SEARCH("lateral",G114,1)),ISNUMBER(SEARCH("positive",Y114,1)),ISNUMBER(SEARCH("tall",O114,1)),ISNUMBER(SEARCH("hobnail",O114,1)),ISNUMBER(SEARCH("cribriform",O114,1)),ISNUMBER(SEARCH("diffuse",O114,1)),ISNUMBER(SEARCH("columnar",O114,1)),ISNUMBER(SEARCH("solid",O114,1)),ISNUMBER(SEARCH("tall",N114,1)),ISNUMBER(SEARCH("hobnail",N114,1)),ISNUMBER(SEARCH("cribriform",N114,1)),ISNUMBER(SEARCH("diffuse",N114,1)),ISNUMBER(SEARCH("columnar",N114,1)),ISNUMBER(SEARCH("solid",N114,1)),AND(ISNUMBER(SEARCH("papillary",N114,1)),S114="positive"),AND(AND(ISNUMBER(J114),J114&gt;=5),M114=""),AND(AND(ISNUMBER(J114),J114&gt;=5),AND(ISNUMBER(M114),M114&gt;=1)),AND(ISNUMBER(SERACH("papillary",N114)),OR(Y114="positive",Z114="positive"), ISNUMBER(SEARCH("BRAF",AB114)))),"intermediate","low"))</f>
        <v>high</v>
      </c>
      <c r="AF114" s="36" t="str">
        <f t="shared" si="15"/>
        <v>1b</v>
      </c>
      <c r="AG114" s="36" t="str">
        <f t="shared" si="16"/>
        <v>1a</v>
      </c>
      <c r="AH114" s="36" t="str">
        <f t="shared" si="23"/>
        <v>0</v>
      </c>
      <c r="AI114" s="42" t="str">
        <f t="shared" si="24"/>
        <v>II</v>
      </c>
      <c r="AJ114" s="39" t="s">
        <v>805</v>
      </c>
      <c r="AK114" s="41" t="s">
        <v>1119</v>
      </c>
      <c r="AL114" s="41" t="s">
        <v>1120</v>
      </c>
      <c r="AM114" s="41" t="s">
        <v>1123</v>
      </c>
      <c r="AN114" s="41" t="s">
        <v>68</v>
      </c>
      <c r="AO114" s="22">
        <f t="shared" si="17"/>
        <v>1</v>
      </c>
      <c r="AP114" s="1">
        <f t="shared" si="18"/>
        <v>1</v>
      </c>
      <c r="AQ114" s="1">
        <f t="shared" si="19"/>
        <v>0</v>
      </c>
      <c r="AR114" s="1">
        <f t="shared" si="20"/>
        <v>1</v>
      </c>
      <c r="AS114" s="14">
        <f t="shared" si="21"/>
        <v>0</v>
      </c>
    </row>
    <row r="115" spans="1:45">
      <c r="A115" t="str">
        <f>'Model output'!A114</f>
        <v>TCGA-DJ-A4UQ</v>
      </c>
      <c r="B115" s="33">
        <v>60</v>
      </c>
      <c r="C115" s="1" t="str">
        <f>IF(OR(ISNUMBER(SEARCH("0",'Model output'!D114)), ISNUMBER(SEARCH("1",'Model output'!D114)), ISNUMBER(SEARCH("1a",'Model output'!D114)), ISNUMBER(SEARCH("1b",'Model output'!D114)), ISNUMBER(SEARCH("2",'Model output'!D114)), ISNUMBER(SEARCH("3",'Model output'!D114)), ISNUMBER(SEARCH("4a",'Model output'!D114)), ISNUMBER(SEARCH("4b",'Model output'!D114))), IF(ISNUMBER(SEARCH("pT",'Model output'!D114)),IF(OR(ISNUMBER(SEARCH("a",'Model output'!D114)),ISNUMBER(SEARCH("b",'Model output'!D114))),MID(SUBSTITUTE('Model output'!D114," ",""),SEARCH("pT",'Model output'!D114)+2,2),MID(SUBSTITUTE('Model output'!D114," ",""),SEARCH("pT",'Model output'!D114)+2,1)),IF(ISNUMBER(SEARCH("T",'Model output'!D114)),IF(OR(ISNUMBER(SEARCH("a",'Model output'!D114)),ISNUMBER(SEARCH("b",'Model output'!D114))),MID(SUBSTITUTE('Model output'!D114," ",""),SEARCH("T",'Model output'!D114)+1,2),MID(SUBSTITUTE('Model output'!D114," ",""),SEARCH("T",'Model output'!D114)+1,1)),SUBSTITUTE('Model output'!D114," ",""))),"")</f>
        <v/>
      </c>
      <c r="D115" s="1" t="str">
        <f>IF(ISNUMBER(SEARCH("lymph node",'Model output'!E114)),"1", IF(AND('Model output'!E114&lt;&gt;"",ISNUMBER('Model output'!E114),'Model output'!E114&gt;0),"1",IF(OR(ISNUMBER(SEARCH("0",'Model output'!E114)), ISNUMBER(SEARCH("1",'Model output'!E114)), ISNUMBER(SEARCH("1a",'Model output'!E114)), ISNUMBER(SEARCH("1b",'Model output'!E114)), ISNUMBER(SEARCH("X",'Model output'!E114))), IF(ISNUMBER(SEARCH("pN",'Model output'!E114)),IF(OR(ISNUMBER(SEARCH("a",'Model output'!E114)),ISNUMBER(SEARCH("b",'Model output'!E114))),MID(SUBSTITUTE('Model output'!E114," ",""),SEARCH("pN",'Model output'!E114)+2,2),MID(SUBSTITUTE('Model output'!E114," ",""),SEARCH("pN",'Model output'!E114)+2,1)),IF(ISNUMBER(SEARCH("N",'Model output'!E114)),IF(OR(ISNUMBER(SEARCH("a",'Model output'!E114)),ISNUMBER(SEARCH("b",'Model output'!E114))),MID(SUBSTITUTE('Model output'!E114," ",""),SEARCH("N",'Model output'!E114)+1,2),MID(SUBSTITUTE('Model output'!E114," ",""),SEARCH("N",'Model output'!E114)+1,1)),SUBSTITUTE('Model output'!E114," ",""))),"")))</f>
        <v>1</v>
      </c>
      <c r="E115" s="1" t="str">
        <f>IF(OR(ISNUMBER(SEARCH("Not applicable",'Model output'!F114)), ISNUMBER(SEARCH("N/A",'Model output'!F114))),"0",IF(OR(ISNUMBER(SEARCH("0",'Model output'!F114)), ISNUMBER(SEARCH("1",'Model output'!F114)), ISNUMBER(SEARCH("X",'Model output'!F114))), IF(ISNUMBER(SEARCH("pM",'Model output'!F114)),MID(SUBSTITUTE('Model output'!F114," ",""),SEARCH("pM",'Model output'!F114)+2,1),IF(ISNUMBER(SEARCH("M",'Model output'!F114)),MID(SUBSTITUTE('Model output'!F114," ",""),SEARCH("M",'Model output'!F114)+1,1),SUBSTITUTE('Model output'!F114," ",""))),""))</f>
        <v>1</v>
      </c>
      <c r="F115" t="str">
        <f t="shared" si="22"/>
        <v>positive</v>
      </c>
      <c r="G115" t="str">
        <f>IF(OR('Model output'!G114="",AND(ISNUMBER('Model output'!J114),'Model output'!J114&lt;1)),"",IF(OR(ISNUMBER(SEARCH("lateral",'Model output'!G114)),ISNUMBER(SEARCH("cervical",'Model output'!G114)),ISNUMBER(SEARCH("jugular",'Model output'!G114)),ISNUMBER(SEARCH("left neck",'Model output'!G114)),ISNUMBER(SEARCH("left anterior neck",'Model output'!G114)),ISNUMBER(SEARCH("left posterior neck",'Model output'!G114)),ISNUMBER(SEARCH("right neck",'Model output'!G114)),ISNUMBER(SEARCH("right anterior neck",'Model output'!G114)),ISNUMBER(SEARCH("right posterior neck",'Model output'!G114)),AND(ISNUMBER(SEARCH("level",'Model output'!G114)),OR(,ISNUMBER(SEARCH("II",'Model output'!G114)),ISNUMBER(SEARCH("two",'Model output'!G114)),AND(ISNUMBER(SEARCH("2",'Model output'!G114)),NOT(ISNUMBER(SEARCH("1 of 2",'Model output'!G114)))),ISNUMBER(SEARCH("III",'Model output'!G114)),ISNUMBER(SEARCH("three",'Model output'!G114)),ISNUMBER(SEARCH("3",'Model output'!G114)),ISNUMBER(SEARCH("IV",'Model output'!G114)),ISNUMBER(SEARCH("four",'Model output'!G114)),ISNUMBER(SEARCH("4",'Model output'!G114)),ISNUMBER(SEARCH("V ",'Model output'!G114)),ISNUMBER(SEARCH("five",'Model output'!G114)),ISNUMBER(SEARCH("5",'Model output'!G114))))), "lateral", "central"))</f>
        <v>lateral</v>
      </c>
      <c r="H115" t="str">
        <f>IF('Model output'!H114="","negative",IF(OR(ISNUMBER(SEARCH("lymph node",'Model output'!H114)),ISNUMBER(SEARCH("gland",'Model output'!H114)),ISNUMBER(SEARCH("lobe",'Model output'!H114)),ISNUMBER(SEARCH("isthmus",'Model output'!H114)),ISNUMBER(SEARCH("mediastinum",'Model output'!H114)),ISNUMBER(SEARCH("Not mentioned",'Model output'!H114)), ISNUMBER(SEARCH("Not applicable",'Model output'!H114)), ISNUMBER(SEARCH("paratracheal",'Model output'!H114)),ISNUMBER(SEARCH("fibroadipose tissue",'Model output'!H114)),ISNUMBER(SEARCH("thyroid node",'Model output'!H114)),ISNUMBER(SEARCH("skeletal muscle",'Model output'!H114)),ISNUMBER(SEARCH("Extranodal extension",'Model output'!H114)),ISNUMBER(SEARCH("right",'Model output'!H114)),ISNUMBER(SEARCH("left",'Model output'!H114)),ISNUMBER(SEARCH("Not specified",'Model output'!H114))),"negative","positive"))</f>
        <v>negative</v>
      </c>
      <c r="I115">
        <f>IF(OR('Model output'!I114="",'Model output'!I114="Not answered",'Model output'!I114="Not mentioned"),"",IF(ISNUMBER('Model output'!I114),'Model output'!I114,1))</f>
        <v>10</v>
      </c>
      <c r="J115">
        <f>IF(OR('Model output'!J114="",'Model output'!J114="Not answered",'Model output'!J114="Not mentioned"),"",IF(AND(ISNUMBER('Model output'!J114),'Model output'!J114&lt;=I115),'Model output'!J114,IF(AND(ISNUMBER('Model output'!J114), 'Model output'!J114&gt;=DATE(2024,1,1)), MIN(DAY('Model output'!J114), MONTH('Model output'!J114), YEAR('Model output'!J114)), IF(ISNUMBER(SEARCH("0/",'Model output'!J114)),0,IF(ISNUMBER(SEARCH("/",'Model output'!J114)), VALUE(LEFT('Model output'!J114, SEARCH("/",'Model output'!J114)-1)),1)))))</f>
        <v>6</v>
      </c>
      <c r="K115" t="str" cm="1">
        <f t="array" ref="K115">IF(COUNT(FIND({0,1,2,3,4,5,6,7,8,9},'Model output'!K114))&gt;0,'Model output'!K114,"")</f>
        <v>1.7cm</v>
      </c>
      <c r="L115" s="25" t="str">
        <f t="shared" si="14"/>
        <v>1.7cm</v>
      </c>
      <c r="M115" cm="1">
        <f t="array" ref="M115">IF(L115="","",IF(ISNUMBER(SEARCH("cm",L115)),MAX(VALUE(SUBSTITUTE(_xlfn.FILTERXML("&lt;t&gt;&lt;s&gt;"&amp;SUBSTITUTE(L115,",","&lt;/s&gt;&lt;s&gt;")&amp;"&lt;/s&gt;&lt;/t&gt;","//s"),"cm",""))),MAX(VALUE(SUBSTITUTE(_xlfn.FILTERXML("&lt;t&gt;&lt;s&gt;"&amp;SUBSTITUTE(L115,",","&lt;/s&gt;&lt;s&gt;")&amp;"&lt;/s&gt;&lt;/t&gt;","//s"),"mm","")))/10))</f>
        <v>1.7</v>
      </c>
      <c r="N115" t="str">
        <f>IF('Model output'!L114="","",'Model output'!L114)</f>
        <v>papillary carcinoma</v>
      </c>
      <c r="O115" t="str">
        <f>IF('Model output'!M114="","",'Model output'!M114)</f>
        <v>diffuse sclerosing</v>
      </c>
      <c r="P115" t="str">
        <f>IF('Model output'!N114="","",'Model output'!N114)</f>
        <v>1.5 cm</v>
      </c>
      <c r="Q115" t="str">
        <f t="shared" si="25"/>
        <v>1.5cm</v>
      </c>
      <c r="R115" cm="1">
        <f t="array" ref="R115">IF(Q115="","",IF(ISNUMBER(SEARCH("cm",Q115)),MAX(VALUE(SUBSTITUTE(_xlfn.FILTERXML("&lt;t&gt;&lt;s&gt;"&amp;SUBSTITUTE(Q115,",","&lt;/s&gt;&lt;s&gt;")&amp;"&lt;/s&gt;&lt;/t&gt;","//s"),"cm",""))),MAX(VALUE(SUBSTITUTE(_xlfn.FILTERXML("&lt;t&gt;&lt;s&gt;"&amp;SUBSTITUTE(Q115,",","&lt;/s&gt;&lt;s&gt;")&amp;"&lt;/s&gt;&lt;/t&gt;","//s"),"mm","")))/10))</f>
        <v>1.5</v>
      </c>
      <c r="S115" t="str">
        <f>IF(OR('Model output'!P114="",ISNUMBER(SEARCH("Not identified", 'Model output'!P114)),ISNUMBER(SEARCH("Absent",'Model output'!P114)),AND(ISNUMBER(SEARCH("No",'Model output'!P114)),NOT(ISNUMBER(SEARCH("diagnostic",'Model output'!P114)))),ISNUMBER(SEARCH("Negative",'Model output'!P114))),"negative","positive")</f>
        <v>positive</v>
      </c>
      <c r="T115">
        <f>IF('Model output'!O114="","",'Model output'!O114)</f>
        <v>2</v>
      </c>
      <c r="U115" t="str">
        <f>IF('Model output'!Q114&lt;&gt;"",'Model output'!Q114,IF('Classification result'!S115="positive",IF(ISNUMBER(SEARCH("single",'Model output'!P114)),1,IF(OR(ISNUMBER(SEARCH("&lt;4",'Model output'!P114)),ISNUMBER(SEARCH("&lt; 4",'Model output'!P114)),ISNUMBER(SEARCH("less than 4",'Model output'!P114))),"&lt;4",IF(OR(ISNUMBER(SEARCH("&gt;4",'Model output'!P114)),ISNUMBER(SEARCH("&gt; 4",'Model output'!P114)),ISNUMBER(SEARCH("4 or more",'Model output'!P114))),"&gt;4",""))), ""))</f>
        <v/>
      </c>
      <c r="V115" t="str">
        <f>IF(S115="negative","",IF(OR(ISNUMBER(SEARCH("Focal",'Model output'!P114)),'Classification result'!U115&lt;4,ISNUMBER(SEARCH("Focal",'Classification result'!U115)),ISNUMBER(SEARCH("&lt;4",'Classification result'!U115)),ISNUMBER(SEARCH("&lt; 4",'Classification result'!U115))),"minimal", IF(OR(ISNUMBER(SEARCH("Extensive",'Model output'!P114)),ISNUMBER(SEARCH("Extensive",'Classification result'!U115)),ISNUMBER(SEARCH("&gt;4",'Classification result'!U115)),ISNUMBER(SEARCH("&gt; 4",'Classification result'!U115)),ISNUMBER(SEARCH("4 or more",'Classification result'!U115))),"extensive","")))</f>
        <v/>
      </c>
      <c r="W115" t="str">
        <f>IF(OR('Model output'!R114="",ISNUMBER(SEARCH("Not identified", 'Model output'!R114)),ISNUMBER(SEARCH("Absent",'Model output'!R114)),ISNUMBER(SEARCH("No",'Model output'!R114)),ISNUMBER(SEARCH("Negative",'Model output'!R114)),ISNUMBER(SEARCH("None seen",'Model output'!R114)),ISNUMBER(SEARCH("Free",'Model output'!R114)),ISNUMBER(SEARCH("Cannot be assessed",'Model output'!R114))),"negative","positive")</f>
        <v>negative</v>
      </c>
      <c r="X115" s="16" t="str">
        <f>IF('Model output'!S114="","",'Model output'!S114)</f>
        <v>Invades:Perithyroidal adipose tissue</v>
      </c>
      <c r="Y115" t="str">
        <f>IF(OR('Model output'!S114="",ISNUMBER(SEARCH("Absent",'Model output'!S114)),ISNUMBER(SEARCH("Not identified",'Model output'!S114)),AND(ISNUMBER(SEARCH("No",'Model output'!S114)),NOT(ISNUMBER(SEARCH("carcinoma",'Model output'!S114)))),ISNUMBER(SEARCH("negative",'Model output'!S114))),"negative",IF(Z115="positive","gETE", "positive"))</f>
        <v>positive</v>
      </c>
      <c r="Z115" t="str">
        <f>IF(OR('Model output'!S114="",ISNUMBER(SEARCH("Absent",'Model output'!S114)),ISNUMBER(SEARCH("Not identified",'Model output'!S114)),ISNUMBER(SEARCH("No",'Model output'!S114)),ISNUMBER(SEARCH("Minimal",'Model output'!S114)),ISNUMBER(SEARCH("negative",'Model output'!S114))),"negative",IF(OR(ISNUMBER(SEARCH("extensive",X115)),ISNUMBER(SEARCH("skeletal muscle",X115)),ISNUMBER(SEARCH("larynx",X115)),ISNUMBER(SEARCH("trachea",X115)),ISNUMBER(SEARCH("esophagus",X115)),ISNUMBER(SEARCH("recurrent laryngeal nerve",X115))),"positive","negative"))</f>
        <v>negative</v>
      </c>
      <c r="AA115" t="str">
        <f>IF('Model output'!T114="","",IF('Model output'!T114="Not mentioned", "No", "Yes"))</f>
        <v/>
      </c>
      <c r="AB115" t="str">
        <f>IF(AA115&lt;&gt;"Yes","",IF(OR('Model output'!U114="",ISNUMBER(SEARCH("Not identified",'Model output'!U114))),"",'Model output'!U114))</f>
        <v/>
      </c>
      <c r="AC115" s="1" t="str">
        <f>IF(OR('Model output'!V114="", 'Model output'!V114="No", AND(ISERROR(SEARCH("Positive",'Model output'!V114)), ISNUMBER(SEARCH("Negative",'Model output'!V114))), AND(ISNUMBER(SEARCH("Uninvolved",'Model output'!V114)),NOT(ISNUMBER(SEARCH("margins involved",'Model output'!V114)))), ISNUMBER(SEARCH("None",'Model output'!V114)), ISNUMBER(SEARCH("Free",'Model output'!V114)), ISNUMBER(SEARCH("1 mm",'Model output'!V114)), ISNUMBER(SEARCH("0.1 CM",'Model output'!V114)), ISNUMBER(SEARCH("less than 0.2 mm",'Model output'!V114)), ISNUMBER(SEARCH("less than 0.5 mm",'Model output'!V114)), ISNUMBER(SEARCH("less than 1.0 mm",'Model output'!V114)), ISNUMBER(SEARCH("noted very close",'Model output'!V114)), ISNUMBER(SEARCH("abut",'Model output'!V114)), ISNUMBER(SEARCH("not mentioned",'Model output'!V114)), ISNUMBER(SEARCH("Cannot be assessed",'Model output'!V114)), ISNUMBER(SEARCH("Not specified",'Model output'!V114)), ISNUMBER(SEARCH("Lymphocyte invasion - present",'Model output'!V114))), "negative", "positive")</f>
        <v>negative</v>
      </c>
      <c r="AE115" s="35" t="str" cm="1">
        <f t="array" aca="1" ref="AE115" ca="1">IF(OR(AC115="positive",Z115="positive",AND(OR(ISNUMBER(SEARCH("Follicular carcinoma",N115)),ISNUMBER(SEARCH("Follicular thyroid carcinoma",N115))),V115="extensive"),AND(AND(ISNUMBER(J115),J115&gt;0),AND(ISNUMBER(M115),M115&gt;3)),OR(H115="positive",AH115=1)),"high",IF(OR(ISNUMBER(SEARCH("lateral",G115,1)),ISNUMBER(SEARCH("positive",Y115,1)),ISNUMBER(SEARCH("tall",O115,1)),ISNUMBER(SEARCH("hobnail",O115,1)),ISNUMBER(SEARCH("cribriform",O115,1)),ISNUMBER(SEARCH("diffuse",O115,1)),ISNUMBER(SEARCH("columnar",O115,1)),ISNUMBER(SEARCH("solid",O115,1)),ISNUMBER(SEARCH("tall",N115,1)),ISNUMBER(SEARCH("hobnail",N115,1)),ISNUMBER(SEARCH("cribriform",N115,1)),ISNUMBER(SEARCH("diffuse",N115,1)),ISNUMBER(SEARCH("columnar",N115,1)),ISNUMBER(SEARCH("solid",N115,1)),AND(ISNUMBER(SEARCH("papillary",N115,1)),S115="positive"),AND(AND(ISNUMBER(J115),J115&gt;=5),M115=""),AND(AND(ISNUMBER(J115),J115&gt;=5),AND(ISNUMBER(M115),M115&gt;=1)),AND(ISNUMBER(SERACH("papillary",N115)),OR(Y115="positive",Z115="positive"), ISNUMBER(SEARCH("BRAF",AB115)))),"intermediate","low"))</f>
        <v>intermediate</v>
      </c>
      <c r="AF115" s="36" t="str">
        <f t="shared" si="15"/>
        <v>1b</v>
      </c>
      <c r="AG115" s="36" t="str">
        <f t="shared" si="16"/>
        <v>1b</v>
      </c>
      <c r="AH115" s="36" t="str">
        <f t="shared" si="23"/>
        <v>0</v>
      </c>
      <c r="AI115" s="42" t="str">
        <f t="shared" si="24"/>
        <v>II</v>
      </c>
      <c r="AJ115" s="39" t="s">
        <v>809</v>
      </c>
      <c r="AK115" s="41" t="s">
        <v>1119</v>
      </c>
      <c r="AL115" s="41" t="s">
        <v>1119</v>
      </c>
      <c r="AM115" s="41" t="s">
        <v>1123</v>
      </c>
      <c r="AN115" s="41" t="s">
        <v>1121</v>
      </c>
      <c r="AO115" s="22">
        <f t="shared" ca="1" si="17"/>
        <v>1</v>
      </c>
      <c r="AP115" s="1">
        <f t="shared" si="18"/>
        <v>1</v>
      </c>
      <c r="AQ115" s="1">
        <f t="shared" si="19"/>
        <v>1</v>
      </c>
      <c r="AR115" s="1">
        <f t="shared" si="20"/>
        <v>1</v>
      </c>
      <c r="AS115" s="14">
        <f t="shared" si="21"/>
        <v>1</v>
      </c>
    </row>
    <row r="116" spans="1:45">
      <c r="A116" t="str">
        <f>'Model output'!A115</f>
        <v>TCGA-DJ-A4UW</v>
      </c>
      <c r="B116" s="33">
        <v>34</v>
      </c>
      <c r="C116" s="1" t="str">
        <f>IF(OR(ISNUMBER(SEARCH("0",'Model output'!D115)), ISNUMBER(SEARCH("1",'Model output'!D115)), ISNUMBER(SEARCH("1a",'Model output'!D115)), ISNUMBER(SEARCH("1b",'Model output'!D115)), ISNUMBER(SEARCH("2",'Model output'!D115)), ISNUMBER(SEARCH("3",'Model output'!D115)), ISNUMBER(SEARCH("4a",'Model output'!D115)), ISNUMBER(SEARCH("4b",'Model output'!D115))), IF(ISNUMBER(SEARCH("pT",'Model output'!D115)),IF(OR(ISNUMBER(SEARCH("a",'Model output'!D115)),ISNUMBER(SEARCH("b",'Model output'!D115))),MID(SUBSTITUTE('Model output'!D115," ",""),SEARCH("pT",'Model output'!D115)+2,2),MID(SUBSTITUTE('Model output'!D115," ",""),SEARCH("pT",'Model output'!D115)+2,1)),IF(ISNUMBER(SEARCH("T",'Model output'!D115)),IF(OR(ISNUMBER(SEARCH("a",'Model output'!D115)),ISNUMBER(SEARCH("b",'Model output'!D115))),MID(SUBSTITUTE('Model output'!D115," ",""),SEARCH("T",'Model output'!D115)+1,2),MID(SUBSTITUTE('Model output'!D115," ",""),SEARCH("T",'Model output'!D115)+1,1)),SUBSTITUTE('Model output'!D115," ",""))),"")</f>
        <v/>
      </c>
      <c r="D116" s="1" t="str">
        <f>IF(ISNUMBER(SEARCH("lymph node",'Model output'!E115)),"1", IF(AND('Model output'!E115&lt;&gt;"",ISNUMBER('Model output'!E115),'Model output'!E115&gt;0),"1",IF(OR(ISNUMBER(SEARCH("0",'Model output'!E115)), ISNUMBER(SEARCH("1",'Model output'!E115)), ISNUMBER(SEARCH("1a",'Model output'!E115)), ISNUMBER(SEARCH("1b",'Model output'!E115)), ISNUMBER(SEARCH("X",'Model output'!E115))), IF(ISNUMBER(SEARCH("pN",'Model output'!E115)),IF(OR(ISNUMBER(SEARCH("a",'Model output'!E115)),ISNUMBER(SEARCH("b",'Model output'!E115))),MID(SUBSTITUTE('Model output'!E115," ",""),SEARCH("pN",'Model output'!E115)+2,2),MID(SUBSTITUTE('Model output'!E115," ",""),SEARCH("pN",'Model output'!E115)+2,1)),IF(ISNUMBER(SEARCH("N",'Model output'!E115)),IF(OR(ISNUMBER(SEARCH("a",'Model output'!E115)),ISNUMBER(SEARCH("b",'Model output'!E115))),MID(SUBSTITUTE('Model output'!E115," ",""),SEARCH("N",'Model output'!E115)+1,2),MID(SUBSTITUTE('Model output'!E115," ",""),SEARCH("N",'Model output'!E115)+1,1)),SUBSTITUTE('Model output'!E115," ",""))),"")))</f>
        <v/>
      </c>
      <c r="E116" s="1" t="str">
        <f>IF(OR(ISNUMBER(SEARCH("Not applicable",'Model output'!F115)), ISNUMBER(SEARCH("N/A",'Model output'!F115))),"0",IF(OR(ISNUMBER(SEARCH("0",'Model output'!F115)), ISNUMBER(SEARCH("1",'Model output'!F115)), ISNUMBER(SEARCH("X",'Model output'!F115))), IF(ISNUMBER(SEARCH("pM",'Model output'!F115)),MID(SUBSTITUTE('Model output'!F115," ",""),SEARCH("pM",'Model output'!F115)+2,1),IF(ISNUMBER(SEARCH("M",'Model output'!F115)),MID(SUBSTITUTE('Model output'!F115," ",""),SEARCH("M",'Model output'!F115)+1,1),SUBSTITUTE('Model output'!F115," ",""))),""))</f>
        <v/>
      </c>
      <c r="F116" t="str">
        <f t="shared" si="22"/>
        <v>positive</v>
      </c>
      <c r="G116" t="str">
        <f>IF(OR('Model output'!G115="",AND(ISNUMBER('Model output'!J115),'Model output'!J115&lt;1)),"",IF(OR(ISNUMBER(SEARCH("lateral",'Model output'!G115)),ISNUMBER(SEARCH("cervical",'Model output'!G115)),ISNUMBER(SEARCH("jugular",'Model output'!G115)),ISNUMBER(SEARCH("left neck",'Model output'!G115)),ISNUMBER(SEARCH("left anterior neck",'Model output'!G115)),ISNUMBER(SEARCH("left posterior neck",'Model output'!G115)),ISNUMBER(SEARCH("right neck",'Model output'!G115)),ISNUMBER(SEARCH("right anterior neck",'Model output'!G115)),ISNUMBER(SEARCH("right posterior neck",'Model output'!G115)),AND(ISNUMBER(SEARCH("level",'Model output'!G115)),OR(,ISNUMBER(SEARCH("II",'Model output'!G115)),ISNUMBER(SEARCH("two",'Model output'!G115)),AND(ISNUMBER(SEARCH("2",'Model output'!G115)),NOT(ISNUMBER(SEARCH("1 of 2",'Model output'!G115)))),ISNUMBER(SEARCH("III",'Model output'!G115)),ISNUMBER(SEARCH("three",'Model output'!G115)),ISNUMBER(SEARCH("3",'Model output'!G115)),ISNUMBER(SEARCH("IV",'Model output'!G115)),ISNUMBER(SEARCH("four",'Model output'!G115)),ISNUMBER(SEARCH("4",'Model output'!G115)),ISNUMBER(SEARCH("V ",'Model output'!G115)),ISNUMBER(SEARCH("five",'Model output'!G115)),ISNUMBER(SEARCH("5",'Model output'!G115))))), "lateral", "central"))</f>
        <v>lateral</v>
      </c>
      <c r="H116" t="str">
        <f>IF('Model output'!H115="","negative",IF(OR(ISNUMBER(SEARCH("lymph node",'Model output'!H115)),ISNUMBER(SEARCH("gland",'Model output'!H115)),ISNUMBER(SEARCH("lobe",'Model output'!H115)),ISNUMBER(SEARCH("isthmus",'Model output'!H115)),ISNUMBER(SEARCH("mediastinum",'Model output'!H115)),ISNUMBER(SEARCH("Not mentioned",'Model output'!H115)), ISNUMBER(SEARCH("Not applicable",'Model output'!H115)), ISNUMBER(SEARCH("paratracheal",'Model output'!H115)),ISNUMBER(SEARCH("fibroadipose tissue",'Model output'!H115)),ISNUMBER(SEARCH("thyroid node",'Model output'!H115)),ISNUMBER(SEARCH("skeletal muscle",'Model output'!H115)),ISNUMBER(SEARCH("Extranodal extension",'Model output'!H115)),ISNUMBER(SEARCH("right",'Model output'!H115)),ISNUMBER(SEARCH("left",'Model output'!H115)),ISNUMBER(SEARCH("Not specified",'Model output'!H115))),"negative","positive"))</f>
        <v>negative</v>
      </c>
      <c r="I116">
        <f>IF(OR('Model output'!I115="",'Model output'!I115="Not answered",'Model output'!I115="Not mentioned"),"",IF(ISNUMBER('Model output'!I115),'Model output'!I115,1))</f>
        <v>16</v>
      </c>
      <c r="J116">
        <f>IF(OR('Model output'!J115="",'Model output'!J115="Not answered",'Model output'!J115="Not mentioned"),"",IF(AND(ISNUMBER('Model output'!J115),'Model output'!J115&lt;=I116),'Model output'!J115,IF(AND(ISNUMBER('Model output'!J115), 'Model output'!J115&gt;=DATE(2024,1,1)), MIN(DAY('Model output'!J115), MONTH('Model output'!J115), YEAR('Model output'!J115)), IF(ISNUMBER(SEARCH("0/",'Model output'!J115)),0,IF(ISNUMBER(SEARCH("/",'Model output'!J115)), VALUE(LEFT('Model output'!J115, SEARCH("/",'Model output'!J115)-1)),1)))))</f>
        <v>9</v>
      </c>
      <c r="K116" t="str" cm="1">
        <f t="array" ref="K116">IF(COUNT(FIND({0,1,2,3,4,5,6,7,8,9},'Model output'!K115))&gt;0,'Model output'!K115,"")</f>
        <v>0.9cm</v>
      </c>
      <c r="L116" s="25" t="str">
        <f t="shared" si="14"/>
        <v>0.9cm</v>
      </c>
      <c r="M116" cm="1">
        <f t="array" ref="M116">IF(L116="","",IF(ISNUMBER(SEARCH("cm",L116)),MAX(VALUE(SUBSTITUTE(_xlfn.FILTERXML("&lt;t&gt;&lt;s&gt;"&amp;SUBSTITUTE(L116,",","&lt;/s&gt;&lt;s&gt;")&amp;"&lt;/s&gt;&lt;/t&gt;","//s"),"cm",""))),MAX(VALUE(SUBSTITUTE(_xlfn.FILTERXML("&lt;t&gt;&lt;s&gt;"&amp;SUBSTITUTE(L116,",","&lt;/s&gt;&lt;s&gt;")&amp;"&lt;/s&gt;&lt;/t&gt;","//s"),"mm","")))/10))</f>
        <v>0.9</v>
      </c>
      <c r="N116" t="str">
        <f>IF('Model output'!L115="","",'Model output'!L115)</f>
        <v>papillary</v>
      </c>
      <c r="O116" t="str">
        <f>IF('Model output'!M115="","",'Model output'!M115)</f>
        <v>classical and microcarcinoma types</v>
      </c>
      <c r="P116" t="str">
        <f>IF('Model output'!N115="","",'Model output'!N115)</f>
        <v>1.4 cm</v>
      </c>
      <c r="Q116" t="str">
        <f t="shared" si="25"/>
        <v>1.4cm</v>
      </c>
      <c r="R116" cm="1">
        <f t="array" ref="R116">IF(Q116="","",IF(ISNUMBER(SEARCH("cm",Q116)),MAX(VALUE(SUBSTITUTE(_xlfn.FILTERXML("&lt;t&gt;&lt;s&gt;"&amp;SUBSTITUTE(Q116,",","&lt;/s&gt;&lt;s&gt;")&amp;"&lt;/s&gt;&lt;/t&gt;","//s"),"cm",""))),MAX(VALUE(SUBSTITUTE(_xlfn.FILTERXML("&lt;t&gt;&lt;s&gt;"&amp;SUBSTITUTE(Q116,",","&lt;/s&gt;&lt;s&gt;")&amp;"&lt;/s&gt;&lt;/t&gt;","//s"),"mm","")))/10))</f>
        <v>1.4</v>
      </c>
      <c r="S116" t="str">
        <f>IF(OR('Model output'!P115="",ISNUMBER(SEARCH("Not identified", 'Model output'!P115)),ISNUMBER(SEARCH("Absent",'Model output'!P115)),AND(ISNUMBER(SEARCH("No",'Model output'!P115)),NOT(ISNUMBER(SEARCH("diagnostic",'Model output'!P115)))),ISNUMBER(SEARCH("Negative",'Model output'!P115))),"negative","positive")</f>
        <v>negative</v>
      </c>
      <c r="T116" t="str">
        <f>IF('Model output'!O115="","",'Model output'!O115)</f>
        <v>Multiple</v>
      </c>
      <c r="U116" t="str">
        <f>IF('Model output'!Q115&lt;&gt;"",'Model output'!Q115,IF('Classification result'!S116="positive",IF(ISNUMBER(SEARCH("single",'Model output'!P115)),1,IF(OR(ISNUMBER(SEARCH("&lt;4",'Model output'!P115)),ISNUMBER(SEARCH("&lt; 4",'Model output'!P115)),ISNUMBER(SEARCH("less than 4",'Model output'!P115))),"&lt;4",IF(OR(ISNUMBER(SEARCH("&gt;4",'Model output'!P115)),ISNUMBER(SEARCH("&gt; 4",'Model output'!P115)),ISNUMBER(SEARCH("4 or more",'Model output'!P115))),"&gt;4",""))), ""))</f>
        <v/>
      </c>
      <c r="V116" t="str">
        <f>IF(S116="negative","",IF(OR(ISNUMBER(SEARCH("Focal",'Model output'!P115)),'Classification result'!U116&lt;4,ISNUMBER(SEARCH("Focal",'Classification result'!U116)),ISNUMBER(SEARCH("&lt;4",'Classification result'!U116)),ISNUMBER(SEARCH("&lt; 4",'Classification result'!U116))),"minimal", IF(OR(ISNUMBER(SEARCH("Extensive",'Model output'!P115)),ISNUMBER(SEARCH("Extensive",'Classification result'!U116)),ISNUMBER(SEARCH("&gt;4",'Classification result'!U116)),ISNUMBER(SEARCH("&gt; 4",'Classification result'!U116)),ISNUMBER(SEARCH("4 or more",'Classification result'!U116))),"extensive","")))</f>
        <v/>
      </c>
      <c r="W116" t="str">
        <f>IF(OR('Model output'!R115="",ISNUMBER(SEARCH("Not identified", 'Model output'!R115)),ISNUMBER(SEARCH("Absent",'Model output'!R115)),ISNUMBER(SEARCH("No",'Model output'!R115)),ISNUMBER(SEARCH("Negative",'Model output'!R115)),ISNUMBER(SEARCH("None seen",'Model output'!R115)),ISNUMBER(SEARCH("Free",'Model output'!R115)),ISNUMBER(SEARCH("Cannot be assessed",'Model output'!R115))),"negative","positive")</f>
        <v>negative</v>
      </c>
      <c r="X116" s="16" t="str">
        <f>IF('Model output'!S115="","",'Model output'!S115)</f>
        <v>Not identified</v>
      </c>
      <c r="Y116" t="str">
        <f>IF(OR('Model output'!S115="",ISNUMBER(SEARCH("Absent",'Model output'!S115)),ISNUMBER(SEARCH("Not identified",'Model output'!S115)),AND(ISNUMBER(SEARCH("No",'Model output'!S115)),NOT(ISNUMBER(SEARCH("carcinoma",'Model output'!S115)))),ISNUMBER(SEARCH("negative",'Model output'!S115))),"negative",IF(Z116="positive","gETE", "positive"))</f>
        <v>negative</v>
      </c>
      <c r="Z116" t="str">
        <f>IF(OR('Model output'!S115="",ISNUMBER(SEARCH("Absent",'Model output'!S115)),ISNUMBER(SEARCH("Not identified",'Model output'!S115)),ISNUMBER(SEARCH("No",'Model output'!S115)),ISNUMBER(SEARCH("Minimal",'Model output'!S115)),ISNUMBER(SEARCH("negative",'Model output'!S115))),"negative",IF(OR(ISNUMBER(SEARCH("extensive",X116)),ISNUMBER(SEARCH("skeletal muscle",X116)),ISNUMBER(SEARCH("larynx",X116)),ISNUMBER(SEARCH("trachea",X116)),ISNUMBER(SEARCH("esophagus",X116)),ISNUMBER(SEARCH("recurrent laryngeal nerve",X116))),"positive","negative"))</f>
        <v>negative</v>
      </c>
      <c r="AA116" t="str">
        <f>IF('Model output'!T115="","",IF('Model output'!T115="Not mentioned", "No", "Yes"))</f>
        <v/>
      </c>
      <c r="AB116" t="str">
        <f>IF(AA116&lt;&gt;"Yes","",IF(OR('Model output'!U115="",ISNUMBER(SEARCH("Not identified",'Model output'!U115))),"",'Model output'!U115))</f>
        <v/>
      </c>
      <c r="AC116" s="1" t="str">
        <f>IF(OR('Model output'!V115="", 'Model output'!V115="No", AND(ISERROR(SEARCH("Positive",'Model output'!V115)), ISNUMBER(SEARCH("Negative",'Model output'!V115))), AND(ISNUMBER(SEARCH("Uninvolved",'Model output'!V115)),NOT(ISNUMBER(SEARCH("margins involved",'Model output'!V115)))), ISNUMBER(SEARCH("None",'Model output'!V115)), ISNUMBER(SEARCH("Free",'Model output'!V115)), ISNUMBER(SEARCH("1 mm",'Model output'!V115)), ISNUMBER(SEARCH("0.1 CM",'Model output'!V115)), ISNUMBER(SEARCH("less than 0.2 mm",'Model output'!V115)), ISNUMBER(SEARCH("less than 0.5 mm",'Model output'!V115)), ISNUMBER(SEARCH("less than 1.0 mm",'Model output'!V115)), ISNUMBER(SEARCH("noted very close",'Model output'!V115)), ISNUMBER(SEARCH("abut",'Model output'!V115)), ISNUMBER(SEARCH("not mentioned",'Model output'!V115)), ISNUMBER(SEARCH("Cannot be assessed",'Model output'!V115)), ISNUMBER(SEARCH("Not specified",'Model output'!V115)), ISNUMBER(SEARCH("Lymphocyte invasion - present",'Model output'!V115))), "negative", "positive")</f>
        <v>positive</v>
      </c>
      <c r="AE116" s="35" t="str" cm="1">
        <f t="array" ref="AE116">IF(OR(AC116="positive",Z116="positive",AND(OR(ISNUMBER(SEARCH("Follicular carcinoma",N116)),ISNUMBER(SEARCH("Follicular thyroid carcinoma",N116))),V116="extensive"),AND(AND(ISNUMBER(J116),J116&gt;0),AND(ISNUMBER(M116),M116&gt;3)),OR(H116="positive",AH116=1)),"high",IF(OR(ISNUMBER(SEARCH("lateral",G116,1)),ISNUMBER(SEARCH("positive",Y116,1)),ISNUMBER(SEARCH("tall",O116,1)),ISNUMBER(SEARCH("hobnail",O116,1)),ISNUMBER(SEARCH("cribriform",O116,1)),ISNUMBER(SEARCH("diffuse",O116,1)),ISNUMBER(SEARCH("columnar",O116,1)),ISNUMBER(SEARCH("solid",O116,1)),ISNUMBER(SEARCH("tall",N116,1)),ISNUMBER(SEARCH("hobnail",N116,1)),ISNUMBER(SEARCH("cribriform",N116,1)),ISNUMBER(SEARCH("diffuse",N116,1)),ISNUMBER(SEARCH("columnar",N116,1)),ISNUMBER(SEARCH("solid",N116,1)),AND(ISNUMBER(SEARCH("papillary",N116,1)),S116="positive"),AND(AND(ISNUMBER(J116),J116&gt;=5),M116=""),AND(AND(ISNUMBER(J116),J116&gt;=5),AND(ISNUMBER(M116),M116&gt;=1)),AND(ISNUMBER(SERACH("papillary",N116)),OR(Y116="positive",Z116="positive"), ISNUMBER(SEARCH("BRAF",AB116)))),"intermediate","low"))</f>
        <v>high</v>
      </c>
      <c r="AF116" s="36" t="str">
        <f t="shared" si="15"/>
        <v>1b</v>
      </c>
      <c r="AG116" s="36" t="str">
        <f t="shared" si="16"/>
        <v>1b</v>
      </c>
      <c r="AH116" s="36" t="str">
        <f t="shared" si="23"/>
        <v>0</v>
      </c>
      <c r="AI116" s="42" t="str">
        <f t="shared" si="24"/>
        <v>I</v>
      </c>
      <c r="AJ116" s="39" t="s">
        <v>805</v>
      </c>
      <c r="AK116" s="41" t="s">
        <v>1119</v>
      </c>
      <c r="AL116" s="41" t="s">
        <v>1119</v>
      </c>
      <c r="AM116" s="41" t="s">
        <v>1123</v>
      </c>
      <c r="AN116" s="41" t="s">
        <v>68</v>
      </c>
      <c r="AO116" s="22">
        <f t="shared" si="17"/>
        <v>1</v>
      </c>
      <c r="AP116" s="1">
        <f t="shared" si="18"/>
        <v>1</v>
      </c>
      <c r="AQ116" s="1">
        <f t="shared" si="19"/>
        <v>1</v>
      </c>
      <c r="AR116" s="1">
        <f t="shared" si="20"/>
        <v>1</v>
      </c>
      <c r="AS116" s="14">
        <f t="shared" si="21"/>
        <v>1</v>
      </c>
    </row>
    <row r="117" spans="1:45">
      <c r="A117" t="str">
        <f>'Model output'!A116</f>
        <v>TCGA-DJ-A4V0</v>
      </c>
      <c r="B117" s="33">
        <v>36</v>
      </c>
      <c r="C117" s="1" t="str">
        <f>IF(OR(ISNUMBER(SEARCH("0",'Model output'!D116)), ISNUMBER(SEARCH("1",'Model output'!D116)), ISNUMBER(SEARCH("1a",'Model output'!D116)), ISNUMBER(SEARCH("1b",'Model output'!D116)), ISNUMBER(SEARCH("2",'Model output'!D116)), ISNUMBER(SEARCH("3",'Model output'!D116)), ISNUMBER(SEARCH("4a",'Model output'!D116)), ISNUMBER(SEARCH("4b",'Model output'!D116))), IF(ISNUMBER(SEARCH("pT",'Model output'!D116)),IF(OR(ISNUMBER(SEARCH("a",'Model output'!D116)),ISNUMBER(SEARCH("b",'Model output'!D116))),MID(SUBSTITUTE('Model output'!D116," ",""),SEARCH("pT",'Model output'!D116)+2,2),MID(SUBSTITUTE('Model output'!D116," ",""),SEARCH("pT",'Model output'!D116)+2,1)),IF(ISNUMBER(SEARCH("T",'Model output'!D116)),IF(OR(ISNUMBER(SEARCH("a",'Model output'!D116)),ISNUMBER(SEARCH("b",'Model output'!D116))),MID(SUBSTITUTE('Model output'!D116," ",""),SEARCH("T",'Model output'!D116)+1,2),MID(SUBSTITUTE('Model output'!D116," ",""),SEARCH("T",'Model output'!D116)+1,1)),SUBSTITUTE('Model output'!D116," ",""))),"")</f>
        <v>1</v>
      </c>
      <c r="D117" s="1" t="str">
        <f>IF(ISNUMBER(SEARCH("lymph node",'Model output'!E116)),"1", IF(AND('Model output'!E116&lt;&gt;"",ISNUMBER('Model output'!E116),'Model output'!E116&gt;0),"1",IF(OR(ISNUMBER(SEARCH("0",'Model output'!E116)), ISNUMBER(SEARCH("1",'Model output'!E116)), ISNUMBER(SEARCH("1a",'Model output'!E116)), ISNUMBER(SEARCH("1b",'Model output'!E116)), ISNUMBER(SEARCH("X",'Model output'!E116))), IF(ISNUMBER(SEARCH("pN",'Model output'!E116)),IF(OR(ISNUMBER(SEARCH("a",'Model output'!E116)),ISNUMBER(SEARCH("b",'Model output'!E116))),MID(SUBSTITUTE('Model output'!E116," ",""),SEARCH("pN",'Model output'!E116)+2,2),MID(SUBSTITUTE('Model output'!E116," ",""),SEARCH("pN",'Model output'!E116)+2,1)),IF(ISNUMBER(SEARCH("N",'Model output'!E116)),IF(OR(ISNUMBER(SEARCH("a",'Model output'!E116)),ISNUMBER(SEARCH("b",'Model output'!E116))),MID(SUBSTITUTE('Model output'!E116," ",""),SEARCH("N",'Model output'!E116)+1,2),MID(SUBSTITUTE('Model output'!E116," ",""),SEARCH("N",'Model output'!E116)+1,1)),SUBSTITUTE('Model output'!E116," ",""))),"")))</f>
        <v/>
      </c>
      <c r="E117" s="1" t="str">
        <f>IF(OR(ISNUMBER(SEARCH("Not applicable",'Model output'!F116)), ISNUMBER(SEARCH("N/A",'Model output'!F116))),"0",IF(OR(ISNUMBER(SEARCH("0",'Model output'!F116)), ISNUMBER(SEARCH("1",'Model output'!F116)), ISNUMBER(SEARCH("X",'Model output'!F116))), IF(ISNUMBER(SEARCH("pM",'Model output'!F116)),MID(SUBSTITUTE('Model output'!F116," ",""),SEARCH("pM",'Model output'!F116)+2,1),IF(ISNUMBER(SEARCH("M",'Model output'!F116)),MID(SUBSTITUTE('Model output'!F116," ",""),SEARCH("M",'Model output'!F116)+1,1),SUBSTITUTE('Model output'!F116," ",""))),""))</f>
        <v/>
      </c>
      <c r="F117" t="str">
        <f t="shared" si="22"/>
        <v>negative</v>
      </c>
      <c r="G117" t="str">
        <f>IF(OR('Model output'!G116="",AND(ISNUMBER('Model output'!J116),'Model output'!J116&lt;1)),"",IF(OR(ISNUMBER(SEARCH("lateral",'Model output'!G116)),ISNUMBER(SEARCH("cervical",'Model output'!G116)),ISNUMBER(SEARCH("jugular",'Model output'!G116)),ISNUMBER(SEARCH("left neck",'Model output'!G116)),ISNUMBER(SEARCH("left anterior neck",'Model output'!G116)),ISNUMBER(SEARCH("left posterior neck",'Model output'!G116)),ISNUMBER(SEARCH("right neck",'Model output'!G116)),ISNUMBER(SEARCH("right anterior neck",'Model output'!G116)),ISNUMBER(SEARCH("right posterior neck",'Model output'!G116)),AND(ISNUMBER(SEARCH("level",'Model output'!G116)),OR(,ISNUMBER(SEARCH("II",'Model output'!G116)),ISNUMBER(SEARCH("two",'Model output'!G116)),AND(ISNUMBER(SEARCH("2",'Model output'!G116)),NOT(ISNUMBER(SEARCH("1 of 2",'Model output'!G116)))),ISNUMBER(SEARCH("III",'Model output'!G116)),ISNUMBER(SEARCH("three",'Model output'!G116)),ISNUMBER(SEARCH("3",'Model output'!G116)),ISNUMBER(SEARCH("IV",'Model output'!G116)),ISNUMBER(SEARCH("four",'Model output'!G116)),ISNUMBER(SEARCH("4",'Model output'!G116)),ISNUMBER(SEARCH("V ",'Model output'!G116)),ISNUMBER(SEARCH("five",'Model output'!G116)),ISNUMBER(SEARCH("5",'Model output'!G116))))), "lateral", "central"))</f>
        <v/>
      </c>
      <c r="H117" t="str">
        <f>IF('Model output'!H116="","negative",IF(OR(ISNUMBER(SEARCH("lymph node",'Model output'!H116)),ISNUMBER(SEARCH("gland",'Model output'!H116)),ISNUMBER(SEARCH("lobe",'Model output'!H116)),ISNUMBER(SEARCH("isthmus",'Model output'!H116)),ISNUMBER(SEARCH("mediastinum",'Model output'!H116)),ISNUMBER(SEARCH("Not mentioned",'Model output'!H116)), ISNUMBER(SEARCH("Not applicable",'Model output'!H116)), ISNUMBER(SEARCH("paratracheal",'Model output'!H116)),ISNUMBER(SEARCH("fibroadipose tissue",'Model output'!H116)),ISNUMBER(SEARCH("thyroid node",'Model output'!H116)),ISNUMBER(SEARCH("skeletal muscle",'Model output'!H116)),ISNUMBER(SEARCH("Extranodal extension",'Model output'!H116)),ISNUMBER(SEARCH("right",'Model output'!H116)),ISNUMBER(SEARCH("left",'Model output'!H116)),ISNUMBER(SEARCH("Not specified",'Model output'!H116))),"negative","positive"))</f>
        <v>negative</v>
      </c>
      <c r="I117" t="str">
        <f>IF(OR('Model output'!I116="",'Model output'!I116="Not answered",'Model output'!I116="Not mentioned"),"",IF(ISNUMBER('Model output'!I116),'Model output'!I116,1))</f>
        <v/>
      </c>
      <c r="J117" t="str">
        <f>IF(OR('Model output'!J116="",'Model output'!J116="Not answered",'Model output'!J116="Not mentioned"),"",IF(AND(ISNUMBER('Model output'!J116),'Model output'!J116&lt;=I117),'Model output'!J116,IF(AND(ISNUMBER('Model output'!J116), 'Model output'!J116&gt;=DATE(2024,1,1)), MIN(DAY('Model output'!J116), MONTH('Model output'!J116), YEAR('Model output'!J116)), IF(ISNUMBER(SEARCH("0/",'Model output'!J116)),0,IF(ISNUMBER(SEARCH("/",'Model output'!J116)), VALUE(LEFT('Model output'!J116, SEARCH("/",'Model output'!J116)-1)),1)))))</f>
        <v/>
      </c>
      <c r="K117" t="str" cm="1">
        <f t="array" ref="K117">IF(COUNT(FIND({0,1,2,3,4,5,6,7,8,9},'Model output'!K116))&gt;0,'Model output'!K116,"")</f>
        <v/>
      </c>
      <c r="L117" s="25" t="str">
        <f t="shared" si="14"/>
        <v/>
      </c>
      <c r="M117" t="str" cm="1">
        <f t="array" ref="M117">IF(L117="","",IF(ISNUMBER(SEARCH("cm",L117)),MAX(VALUE(SUBSTITUTE(_xlfn.FILTERXML("&lt;t&gt;&lt;s&gt;"&amp;SUBSTITUTE(L117,",","&lt;/s&gt;&lt;s&gt;")&amp;"&lt;/s&gt;&lt;/t&gt;","//s"),"cm",""))),MAX(VALUE(SUBSTITUTE(_xlfn.FILTERXML("&lt;t&gt;&lt;s&gt;"&amp;SUBSTITUTE(L117,",","&lt;/s&gt;&lt;s&gt;")&amp;"&lt;/s&gt;&lt;/t&gt;","//s"),"mm","")))/10))</f>
        <v/>
      </c>
      <c r="N117" t="str">
        <f>IF('Model output'!L116="","",'Model output'!L116)</f>
        <v>Papillary carcinoma</v>
      </c>
      <c r="O117" t="str">
        <f>IF('Model output'!M116="","",'Model output'!M116)</f>
        <v>classical type</v>
      </c>
      <c r="P117" t="str">
        <f>IF('Model output'!N116="","",'Model output'!N116)</f>
        <v>2.1 cm</v>
      </c>
      <c r="Q117" t="str">
        <f t="shared" si="25"/>
        <v>2.1cm</v>
      </c>
      <c r="R117" cm="1">
        <f t="array" ref="R117">IF(Q117="","",IF(ISNUMBER(SEARCH("cm",Q117)),MAX(VALUE(SUBSTITUTE(_xlfn.FILTERXML("&lt;t&gt;&lt;s&gt;"&amp;SUBSTITUTE(Q117,",","&lt;/s&gt;&lt;s&gt;")&amp;"&lt;/s&gt;&lt;/t&gt;","//s"),"cm",""))),MAX(VALUE(SUBSTITUTE(_xlfn.FILTERXML("&lt;t&gt;&lt;s&gt;"&amp;SUBSTITUTE(Q117,",","&lt;/s&gt;&lt;s&gt;")&amp;"&lt;/s&gt;&lt;/t&gt;","//s"),"mm","")))/10))</f>
        <v>2.1</v>
      </c>
      <c r="S117" t="str">
        <f>IF(OR('Model output'!P116="",ISNUMBER(SEARCH("Not identified", 'Model output'!P116)),ISNUMBER(SEARCH("Absent",'Model output'!P116)),AND(ISNUMBER(SEARCH("No",'Model output'!P116)),NOT(ISNUMBER(SEARCH("diagnostic",'Model output'!P116)))),ISNUMBER(SEARCH("Negative",'Model output'!P116))),"negative","positive")</f>
        <v>negative</v>
      </c>
      <c r="T117">
        <f>IF('Model output'!O116="","",'Model output'!O116)</f>
        <v>1</v>
      </c>
      <c r="U117" t="str">
        <f>IF('Model output'!Q116&lt;&gt;"",'Model output'!Q116,IF('Classification result'!S117="positive",IF(ISNUMBER(SEARCH("single",'Model output'!P116)),1,IF(OR(ISNUMBER(SEARCH("&lt;4",'Model output'!P116)),ISNUMBER(SEARCH("&lt; 4",'Model output'!P116)),ISNUMBER(SEARCH("less than 4",'Model output'!P116))),"&lt;4",IF(OR(ISNUMBER(SEARCH("&gt;4",'Model output'!P116)),ISNUMBER(SEARCH("&gt; 4",'Model output'!P116)),ISNUMBER(SEARCH("4 or more",'Model output'!P116))),"&gt;4",""))), ""))</f>
        <v/>
      </c>
      <c r="V117" t="str">
        <f>IF(S117="negative","",IF(OR(ISNUMBER(SEARCH("Focal",'Model output'!P116)),'Classification result'!U117&lt;4,ISNUMBER(SEARCH("Focal",'Classification result'!U117)),ISNUMBER(SEARCH("&lt;4",'Classification result'!U117)),ISNUMBER(SEARCH("&lt; 4",'Classification result'!U117))),"minimal", IF(OR(ISNUMBER(SEARCH("Extensive",'Model output'!P116)),ISNUMBER(SEARCH("Extensive",'Classification result'!U117)),ISNUMBER(SEARCH("&gt;4",'Classification result'!U117)),ISNUMBER(SEARCH("&gt; 4",'Classification result'!U117)),ISNUMBER(SEARCH("4 or more",'Classification result'!U117))),"extensive","")))</f>
        <v/>
      </c>
      <c r="W117" t="str">
        <f>IF(OR('Model output'!R116="",ISNUMBER(SEARCH("Not identified", 'Model output'!R116)),ISNUMBER(SEARCH("Absent",'Model output'!R116)),ISNUMBER(SEARCH("No",'Model output'!R116)),ISNUMBER(SEARCH("Negative",'Model output'!R116)),ISNUMBER(SEARCH("None seen",'Model output'!R116)),ISNUMBER(SEARCH("Free",'Model output'!R116)),ISNUMBER(SEARCH("Cannot be assessed",'Model output'!R116))),"negative","positive")</f>
        <v>positive</v>
      </c>
      <c r="X117" s="16" t="str">
        <f>IF('Model output'!S116="","",'Model output'!S116)</f>
        <v>Not identified</v>
      </c>
      <c r="Y117" t="str">
        <f>IF(OR('Model output'!S116="",ISNUMBER(SEARCH("Absent",'Model output'!S116)),ISNUMBER(SEARCH("Not identified",'Model output'!S116)),AND(ISNUMBER(SEARCH("No",'Model output'!S116)),NOT(ISNUMBER(SEARCH("carcinoma",'Model output'!S116)))),ISNUMBER(SEARCH("negative",'Model output'!S116))),"negative",IF(Z117="positive","gETE", "positive"))</f>
        <v>negative</v>
      </c>
      <c r="Z117" t="str">
        <f>IF(OR('Model output'!S116="",ISNUMBER(SEARCH("Absent",'Model output'!S116)),ISNUMBER(SEARCH("Not identified",'Model output'!S116)),ISNUMBER(SEARCH("No",'Model output'!S116)),ISNUMBER(SEARCH("Minimal",'Model output'!S116)),ISNUMBER(SEARCH("negative",'Model output'!S116))),"negative",IF(OR(ISNUMBER(SEARCH("extensive",X117)),ISNUMBER(SEARCH("skeletal muscle",X117)),ISNUMBER(SEARCH("larynx",X117)),ISNUMBER(SEARCH("trachea",X117)),ISNUMBER(SEARCH("esophagus",X117)),ISNUMBER(SEARCH("recurrent laryngeal nerve",X117))),"positive","negative"))</f>
        <v>negative</v>
      </c>
      <c r="AA117" t="str">
        <f>IF('Model output'!T116="","",IF('Model output'!T116="Not mentioned", "No", "Yes"))</f>
        <v/>
      </c>
      <c r="AB117" t="str">
        <f>IF(AA117&lt;&gt;"Yes","",IF(OR('Model output'!U116="",ISNUMBER(SEARCH("Not identified",'Model output'!U116))),"",'Model output'!U116))</f>
        <v/>
      </c>
      <c r="AC117" s="1" t="str">
        <f>IF(OR('Model output'!V116="", 'Model output'!V116="No", AND(ISERROR(SEARCH("Positive",'Model output'!V116)), ISNUMBER(SEARCH("Negative",'Model output'!V116))), AND(ISNUMBER(SEARCH("Uninvolved",'Model output'!V116)),NOT(ISNUMBER(SEARCH("margins involved",'Model output'!V116)))), ISNUMBER(SEARCH("None",'Model output'!V116)), ISNUMBER(SEARCH("Free",'Model output'!V116)), ISNUMBER(SEARCH("1 mm",'Model output'!V116)), ISNUMBER(SEARCH("0.1 CM",'Model output'!V116)), ISNUMBER(SEARCH("less than 0.2 mm",'Model output'!V116)), ISNUMBER(SEARCH("less than 0.5 mm",'Model output'!V116)), ISNUMBER(SEARCH("less than 1.0 mm",'Model output'!V116)), ISNUMBER(SEARCH("noted very close",'Model output'!V116)), ISNUMBER(SEARCH("abut",'Model output'!V116)), ISNUMBER(SEARCH("not mentioned",'Model output'!V116)), ISNUMBER(SEARCH("Cannot be assessed",'Model output'!V116)), ISNUMBER(SEARCH("Not specified",'Model output'!V116)), ISNUMBER(SEARCH("Lymphocyte invasion - present",'Model output'!V116))), "negative", "positive")</f>
        <v>negative</v>
      </c>
      <c r="AE117" s="35" t="str" cm="1">
        <f t="array" aca="1" ref="AE117" ca="1">IF(OR(AC117="positive",Z117="positive",AND(OR(ISNUMBER(SEARCH("Follicular carcinoma",N117)),ISNUMBER(SEARCH("Follicular thyroid carcinoma",N117))),V117="extensive"),AND(AND(ISNUMBER(J117),J117&gt;0),AND(ISNUMBER(M117),M117&gt;3)),OR(H117="positive",AH117=1)),"high",IF(OR(ISNUMBER(SEARCH("lateral",G117,1)),ISNUMBER(SEARCH("positive",Y117,1)),ISNUMBER(SEARCH("tall",O117,1)),ISNUMBER(SEARCH("hobnail",O117,1)),ISNUMBER(SEARCH("cribriform",O117,1)),ISNUMBER(SEARCH("diffuse",O117,1)),ISNUMBER(SEARCH("columnar",O117,1)),ISNUMBER(SEARCH("solid",O117,1)),ISNUMBER(SEARCH("tall",N117,1)),ISNUMBER(SEARCH("hobnail",N117,1)),ISNUMBER(SEARCH("cribriform",N117,1)),ISNUMBER(SEARCH("diffuse",N117,1)),ISNUMBER(SEARCH("columnar",N117,1)),ISNUMBER(SEARCH("solid",N117,1)),AND(ISNUMBER(SEARCH("papillary",N117,1)),S117="positive"),AND(AND(ISNUMBER(J117),J117&gt;=5),M117=""),AND(AND(ISNUMBER(J117),J117&gt;=5),AND(ISNUMBER(M117),M117&gt;=1)),AND(ISNUMBER(SERACH("papillary",N117)),OR(Y117="positive",Z117="positive"), ISNUMBER(SEARCH("BRAF",AB117)))),"intermediate","low"))</f>
        <v>low</v>
      </c>
      <c r="AF117" s="36" t="str">
        <f t="shared" si="15"/>
        <v>2</v>
      </c>
      <c r="AG117" s="36" t="str">
        <f t="shared" si="16"/>
        <v>0</v>
      </c>
      <c r="AH117" s="36" t="str">
        <f t="shared" si="23"/>
        <v>0</v>
      </c>
      <c r="AI117" s="42" t="str">
        <f t="shared" si="24"/>
        <v>I</v>
      </c>
      <c r="AJ117" s="39" t="s">
        <v>807</v>
      </c>
      <c r="AK117" s="41" t="s">
        <v>1122</v>
      </c>
      <c r="AL117" s="41" t="s">
        <v>1123</v>
      </c>
      <c r="AM117" s="41" t="s">
        <v>1123</v>
      </c>
      <c r="AN117" s="41" t="s">
        <v>68</v>
      </c>
      <c r="AO117" s="22">
        <f t="shared" ca="1" si="17"/>
        <v>1</v>
      </c>
      <c r="AP117" s="1">
        <f t="shared" si="18"/>
        <v>1</v>
      </c>
      <c r="AQ117" s="1">
        <f t="shared" si="19"/>
        <v>1</v>
      </c>
      <c r="AR117" s="1">
        <f t="shared" si="20"/>
        <v>1</v>
      </c>
      <c r="AS117" s="14">
        <f t="shared" si="21"/>
        <v>1</v>
      </c>
    </row>
    <row r="118" spans="1:45">
      <c r="A118" t="str">
        <f>'Model output'!A117</f>
        <v>TCGA-DJ-A4V2</v>
      </c>
      <c r="B118" s="33">
        <v>38</v>
      </c>
      <c r="C118" s="1" t="str">
        <f>IF(OR(ISNUMBER(SEARCH("0",'Model output'!D117)), ISNUMBER(SEARCH("1",'Model output'!D117)), ISNUMBER(SEARCH("1a",'Model output'!D117)), ISNUMBER(SEARCH("1b",'Model output'!D117)), ISNUMBER(SEARCH("2",'Model output'!D117)), ISNUMBER(SEARCH("3",'Model output'!D117)), ISNUMBER(SEARCH("4a",'Model output'!D117)), ISNUMBER(SEARCH("4b",'Model output'!D117))), IF(ISNUMBER(SEARCH("pT",'Model output'!D117)),IF(OR(ISNUMBER(SEARCH("a",'Model output'!D117)),ISNUMBER(SEARCH("b",'Model output'!D117))),MID(SUBSTITUTE('Model output'!D117," ",""),SEARCH("pT",'Model output'!D117)+2,2),MID(SUBSTITUTE('Model output'!D117," ",""),SEARCH("pT",'Model output'!D117)+2,1)),IF(ISNUMBER(SEARCH("T",'Model output'!D117)),IF(OR(ISNUMBER(SEARCH("a",'Model output'!D117)),ISNUMBER(SEARCH("b",'Model output'!D117))),MID(SUBSTITUTE('Model output'!D117," ",""),SEARCH("T",'Model output'!D117)+1,2),MID(SUBSTITUTE('Model output'!D117," ",""),SEARCH("T",'Model output'!D117)+1,1)),SUBSTITUTE('Model output'!D117," ",""))),"")</f>
        <v>3</v>
      </c>
      <c r="D118" s="1" t="str">
        <f>IF(ISNUMBER(SEARCH("lymph node",'Model output'!E117)),"1", IF(AND('Model output'!E117&lt;&gt;"",ISNUMBER('Model output'!E117),'Model output'!E117&gt;0),"1",IF(OR(ISNUMBER(SEARCH("0",'Model output'!E117)), ISNUMBER(SEARCH("1",'Model output'!E117)), ISNUMBER(SEARCH("1a",'Model output'!E117)), ISNUMBER(SEARCH("1b",'Model output'!E117)), ISNUMBER(SEARCH("X",'Model output'!E117))), IF(ISNUMBER(SEARCH("pN",'Model output'!E117)),IF(OR(ISNUMBER(SEARCH("a",'Model output'!E117)),ISNUMBER(SEARCH("b",'Model output'!E117))),MID(SUBSTITUTE('Model output'!E117," ",""),SEARCH("pN",'Model output'!E117)+2,2),MID(SUBSTITUTE('Model output'!E117," ",""),SEARCH("pN",'Model output'!E117)+2,1)),IF(ISNUMBER(SEARCH("N",'Model output'!E117)),IF(OR(ISNUMBER(SEARCH("a",'Model output'!E117)),ISNUMBER(SEARCH("b",'Model output'!E117))),MID(SUBSTITUTE('Model output'!E117," ",""),SEARCH("N",'Model output'!E117)+1,2),MID(SUBSTITUTE('Model output'!E117," ",""),SEARCH("N",'Model output'!E117)+1,1)),SUBSTITUTE('Model output'!E117," ",""))),"")))</f>
        <v>0</v>
      </c>
      <c r="E118" s="1" t="str">
        <f>IF(OR(ISNUMBER(SEARCH("Not applicable",'Model output'!F117)), ISNUMBER(SEARCH("N/A",'Model output'!F117))),"0",IF(OR(ISNUMBER(SEARCH("0",'Model output'!F117)), ISNUMBER(SEARCH("1",'Model output'!F117)), ISNUMBER(SEARCH("X",'Model output'!F117))), IF(ISNUMBER(SEARCH("pM",'Model output'!F117)),MID(SUBSTITUTE('Model output'!F117," ",""),SEARCH("pM",'Model output'!F117)+2,1),IF(ISNUMBER(SEARCH("M",'Model output'!F117)),MID(SUBSTITUTE('Model output'!F117," ",""),SEARCH("M",'Model output'!F117)+1,1),SUBSTITUTE('Model output'!F117," ",""))),""))</f>
        <v>0</v>
      </c>
      <c r="F118" t="str">
        <f t="shared" si="22"/>
        <v>negative</v>
      </c>
      <c r="G118" t="str">
        <f>IF(OR('Model output'!G117="",AND(ISNUMBER('Model output'!J117),'Model output'!J117&lt;1)),"",IF(OR(ISNUMBER(SEARCH("lateral",'Model output'!G117)),ISNUMBER(SEARCH("cervical",'Model output'!G117)),ISNUMBER(SEARCH("jugular",'Model output'!G117)),ISNUMBER(SEARCH("left neck",'Model output'!G117)),ISNUMBER(SEARCH("left anterior neck",'Model output'!G117)),ISNUMBER(SEARCH("left posterior neck",'Model output'!G117)),ISNUMBER(SEARCH("right neck",'Model output'!G117)),ISNUMBER(SEARCH("right anterior neck",'Model output'!G117)),ISNUMBER(SEARCH("right posterior neck",'Model output'!G117)),AND(ISNUMBER(SEARCH("level",'Model output'!G117)),OR(,ISNUMBER(SEARCH("II",'Model output'!G117)),ISNUMBER(SEARCH("two",'Model output'!G117)),AND(ISNUMBER(SEARCH("2",'Model output'!G117)),NOT(ISNUMBER(SEARCH("1 of 2",'Model output'!G117)))),ISNUMBER(SEARCH("III",'Model output'!G117)),ISNUMBER(SEARCH("three",'Model output'!G117)),ISNUMBER(SEARCH("3",'Model output'!G117)),ISNUMBER(SEARCH("IV",'Model output'!G117)),ISNUMBER(SEARCH("four",'Model output'!G117)),ISNUMBER(SEARCH("4",'Model output'!G117)),ISNUMBER(SEARCH("V ",'Model output'!G117)),ISNUMBER(SEARCH("five",'Model output'!G117)),ISNUMBER(SEARCH("5",'Model output'!G117))))), "lateral", "central"))</f>
        <v/>
      </c>
      <c r="H118" t="str">
        <f>IF('Model output'!H117="","negative",IF(OR(ISNUMBER(SEARCH("lymph node",'Model output'!H117)),ISNUMBER(SEARCH("gland",'Model output'!H117)),ISNUMBER(SEARCH("lobe",'Model output'!H117)),ISNUMBER(SEARCH("isthmus",'Model output'!H117)),ISNUMBER(SEARCH("mediastinum",'Model output'!H117)),ISNUMBER(SEARCH("Not mentioned",'Model output'!H117)), ISNUMBER(SEARCH("Not applicable",'Model output'!H117)), ISNUMBER(SEARCH("paratracheal",'Model output'!H117)),ISNUMBER(SEARCH("fibroadipose tissue",'Model output'!H117)),ISNUMBER(SEARCH("thyroid node",'Model output'!H117)),ISNUMBER(SEARCH("skeletal muscle",'Model output'!H117)),ISNUMBER(SEARCH("Extranodal extension",'Model output'!H117)),ISNUMBER(SEARCH("right",'Model output'!H117)),ISNUMBER(SEARCH("left",'Model output'!H117)),ISNUMBER(SEARCH("Not specified",'Model output'!H117))),"negative","positive"))</f>
        <v>negative</v>
      </c>
      <c r="I118">
        <f>IF(OR('Model output'!I117="",'Model output'!I117="Not answered",'Model output'!I117="Not mentioned"),"",IF(ISNUMBER('Model output'!I117),'Model output'!I117,1))</f>
        <v>1</v>
      </c>
      <c r="J118">
        <f>IF(OR('Model output'!J117="",'Model output'!J117="Not answered",'Model output'!J117="Not mentioned"),"",IF(AND(ISNUMBER('Model output'!J117),'Model output'!J117&lt;=I118),'Model output'!J117,IF(AND(ISNUMBER('Model output'!J117), 'Model output'!J117&gt;=DATE(2024,1,1)), MIN(DAY('Model output'!J117), MONTH('Model output'!J117), YEAR('Model output'!J117)), IF(ISNUMBER(SEARCH("0/",'Model output'!J117)),0,IF(ISNUMBER(SEARCH("/",'Model output'!J117)), VALUE(LEFT('Model output'!J117, SEARCH("/",'Model output'!J117)-1)),1)))))</f>
        <v>0</v>
      </c>
      <c r="K118" t="str" cm="1">
        <f t="array" ref="K118">IF(COUNT(FIND({0,1,2,3,4,5,6,7,8,9},'Model output'!K117))&gt;0,'Model output'!K117,"")</f>
        <v/>
      </c>
      <c r="L118" s="25" t="str">
        <f t="shared" si="14"/>
        <v/>
      </c>
      <c r="M118" t="str" cm="1">
        <f t="array" ref="M118">IF(L118="","",IF(ISNUMBER(SEARCH("cm",L118)),MAX(VALUE(SUBSTITUTE(_xlfn.FILTERXML("&lt;t&gt;&lt;s&gt;"&amp;SUBSTITUTE(L118,",","&lt;/s&gt;&lt;s&gt;")&amp;"&lt;/s&gt;&lt;/t&gt;","//s"),"cm",""))),MAX(VALUE(SUBSTITUTE(_xlfn.FILTERXML("&lt;t&gt;&lt;s&gt;"&amp;SUBSTITUTE(L118,",","&lt;/s&gt;&lt;s&gt;")&amp;"&lt;/s&gt;&lt;/t&gt;","//s"),"mm","")))/10))</f>
        <v/>
      </c>
      <c r="N118" t="str">
        <f>IF('Model output'!L117="","",'Model output'!L117)</f>
        <v>Papillary carcinoma</v>
      </c>
      <c r="O118" t="str">
        <f>IF('Model output'!M117="","",'Model output'!M117)</f>
        <v>classical type</v>
      </c>
      <c r="P118" t="str">
        <f>IF('Model output'!N117="","",'Model output'!N117)</f>
        <v>3.0 cm</v>
      </c>
      <c r="Q118" t="str">
        <f t="shared" si="25"/>
        <v>3.0cm</v>
      </c>
      <c r="R118" cm="1">
        <f t="array" ref="R118">IF(Q118="","",IF(ISNUMBER(SEARCH("cm",Q118)),MAX(VALUE(SUBSTITUTE(_xlfn.FILTERXML("&lt;t&gt;&lt;s&gt;"&amp;SUBSTITUTE(Q118,",","&lt;/s&gt;&lt;s&gt;")&amp;"&lt;/s&gt;&lt;/t&gt;","//s"),"cm",""))),MAX(VALUE(SUBSTITUTE(_xlfn.FILTERXML("&lt;t&gt;&lt;s&gt;"&amp;SUBSTITUTE(Q118,",","&lt;/s&gt;&lt;s&gt;")&amp;"&lt;/s&gt;&lt;/t&gt;","//s"),"mm","")))/10))</f>
        <v>3</v>
      </c>
      <c r="S118" t="str">
        <f>IF(OR('Model output'!P117="",ISNUMBER(SEARCH("Not identified", 'Model output'!P117)),ISNUMBER(SEARCH("Absent",'Model output'!P117)),AND(ISNUMBER(SEARCH("No",'Model output'!P117)),NOT(ISNUMBER(SEARCH("diagnostic",'Model output'!P117)))),ISNUMBER(SEARCH("Negative",'Model output'!P117))),"negative","positive")</f>
        <v>negative</v>
      </c>
      <c r="T118">
        <f>IF('Model output'!O117="","",'Model output'!O117)</f>
        <v>1</v>
      </c>
      <c r="U118" t="str">
        <f>IF('Model output'!Q117&lt;&gt;"",'Model output'!Q117,IF('Classification result'!S118="positive",IF(ISNUMBER(SEARCH("single",'Model output'!P117)),1,IF(OR(ISNUMBER(SEARCH("&lt;4",'Model output'!P117)),ISNUMBER(SEARCH("&lt; 4",'Model output'!P117)),ISNUMBER(SEARCH("less than 4",'Model output'!P117))),"&lt;4",IF(OR(ISNUMBER(SEARCH("&gt;4",'Model output'!P117)),ISNUMBER(SEARCH("&gt; 4",'Model output'!P117)),ISNUMBER(SEARCH("4 or more",'Model output'!P117))),"&gt;4",""))), ""))</f>
        <v/>
      </c>
      <c r="V118" t="str">
        <f>IF(S118="negative","",IF(OR(ISNUMBER(SEARCH("Focal",'Model output'!P117)),'Classification result'!U118&lt;4,ISNUMBER(SEARCH("Focal",'Classification result'!U118)),ISNUMBER(SEARCH("&lt;4",'Classification result'!U118)),ISNUMBER(SEARCH("&lt; 4",'Classification result'!U118))),"minimal", IF(OR(ISNUMBER(SEARCH("Extensive",'Model output'!P117)),ISNUMBER(SEARCH("Extensive",'Classification result'!U118)),ISNUMBER(SEARCH("&gt;4",'Classification result'!U118)),ISNUMBER(SEARCH("&gt; 4",'Classification result'!U118)),ISNUMBER(SEARCH("4 or more",'Classification result'!U118))),"extensive","")))</f>
        <v/>
      </c>
      <c r="W118" t="str">
        <f>IF(OR('Model output'!R117="",ISNUMBER(SEARCH("Not identified", 'Model output'!R117)),ISNUMBER(SEARCH("Absent",'Model output'!R117)),ISNUMBER(SEARCH("No",'Model output'!R117)),ISNUMBER(SEARCH("Negative",'Model output'!R117)),ISNUMBER(SEARCH("None seen",'Model output'!R117)),ISNUMBER(SEARCH("Free",'Model output'!R117)),ISNUMBER(SEARCH("Cannot be assessed",'Model output'!R117))),"negative","positive")</f>
        <v>positive</v>
      </c>
      <c r="X118" s="16" t="str">
        <f>IF('Model output'!S117="","",'Model output'!S117)</f>
        <v>Not identified</v>
      </c>
      <c r="Y118" t="str">
        <f>IF(OR('Model output'!S117="",ISNUMBER(SEARCH("Absent",'Model output'!S117)),ISNUMBER(SEARCH("Not identified",'Model output'!S117)),AND(ISNUMBER(SEARCH("No",'Model output'!S117)),NOT(ISNUMBER(SEARCH("carcinoma",'Model output'!S117)))),ISNUMBER(SEARCH("negative",'Model output'!S117))),"negative",IF(Z118="positive","gETE", "positive"))</f>
        <v>negative</v>
      </c>
      <c r="Z118" t="str">
        <f>IF(OR('Model output'!S117="",ISNUMBER(SEARCH("Absent",'Model output'!S117)),ISNUMBER(SEARCH("Not identified",'Model output'!S117)),ISNUMBER(SEARCH("No",'Model output'!S117)),ISNUMBER(SEARCH("Minimal",'Model output'!S117)),ISNUMBER(SEARCH("negative",'Model output'!S117))),"negative",IF(OR(ISNUMBER(SEARCH("extensive",X118)),ISNUMBER(SEARCH("skeletal muscle",X118)),ISNUMBER(SEARCH("larynx",X118)),ISNUMBER(SEARCH("trachea",X118)),ISNUMBER(SEARCH("esophagus",X118)),ISNUMBER(SEARCH("recurrent laryngeal nerve",X118))),"positive","negative"))</f>
        <v>negative</v>
      </c>
      <c r="AA118" t="str">
        <f>IF('Model output'!T117="","",IF('Model output'!T117="Not mentioned", "No", "Yes"))</f>
        <v/>
      </c>
      <c r="AB118" t="str">
        <f>IF(AA118&lt;&gt;"Yes","",IF(OR('Model output'!U117="",ISNUMBER(SEARCH("Not identified",'Model output'!U117))),"",'Model output'!U117))</f>
        <v/>
      </c>
      <c r="AC118" s="1" t="str">
        <f>IF(OR('Model output'!V117="", 'Model output'!V117="No", AND(ISERROR(SEARCH("Positive",'Model output'!V117)), ISNUMBER(SEARCH("Negative",'Model output'!V117))), AND(ISNUMBER(SEARCH("Uninvolved",'Model output'!V117)),NOT(ISNUMBER(SEARCH("margins involved",'Model output'!V117)))), ISNUMBER(SEARCH("None",'Model output'!V117)), ISNUMBER(SEARCH("Free",'Model output'!V117)), ISNUMBER(SEARCH("1 mm",'Model output'!V117)), ISNUMBER(SEARCH("0.1 CM",'Model output'!V117)), ISNUMBER(SEARCH("less than 0.2 mm",'Model output'!V117)), ISNUMBER(SEARCH("less than 0.5 mm",'Model output'!V117)), ISNUMBER(SEARCH("less than 1.0 mm",'Model output'!V117)), ISNUMBER(SEARCH("noted very close",'Model output'!V117)), ISNUMBER(SEARCH("abut",'Model output'!V117)), ISNUMBER(SEARCH("not mentioned",'Model output'!V117)), ISNUMBER(SEARCH("Cannot be assessed",'Model output'!V117)), ISNUMBER(SEARCH("Not specified",'Model output'!V117)), ISNUMBER(SEARCH("Lymphocyte invasion - present",'Model output'!V117))), "negative", "positive")</f>
        <v>negative</v>
      </c>
      <c r="AE118" s="35" t="str" cm="1">
        <f t="array" aca="1" ref="AE118" ca="1">IF(OR(AC118="positive",Z118="positive",AND(OR(ISNUMBER(SEARCH("Follicular carcinoma",N118)),ISNUMBER(SEARCH("Follicular thyroid carcinoma",N118))),V118="extensive"),AND(AND(ISNUMBER(J118),J118&gt;0),AND(ISNUMBER(M118),M118&gt;3)),OR(H118="positive",AH118=1)),"high",IF(OR(ISNUMBER(SEARCH("lateral",G118,1)),ISNUMBER(SEARCH("positive",Y118,1)),ISNUMBER(SEARCH("tall",O118,1)),ISNUMBER(SEARCH("hobnail",O118,1)),ISNUMBER(SEARCH("cribriform",O118,1)),ISNUMBER(SEARCH("diffuse",O118,1)),ISNUMBER(SEARCH("columnar",O118,1)),ISNUMBER(SEARCH("solid",O118,1)),ISNUMBER(SEARCH("tall",N118,1)),ISNUMBER(SEARCH("hobnail",N118,1)),ISNUMBER(SEARCH("cribriform",N118,1)),ISNUMBER(SEARCH("diffuse",N118,1)),ISNUMBER(SEARCH("columnar",N118,1)),ISNUMBER(SEARCH("solid",N118,1)),AND(ISNUMBER(SEARCH("papillary",N118,1)),S118="positive"),AND(AND(ISNUMBER(J118),J118&gt;=5),M118=""),AND(AND(ISNUMBER(J118),J118&gt;=5),AND(ISNUMBER(M118),M118&gt;=1)),AND(ISNUMBER(SERACH("papillary",N118)),OR(Y118="positive",Z118="positive"), ISNUMBER(SEARCH("BRAF",AB118)))),"intermediate","low"))</f>
        <v>low</v>
      </c>
      <c r="AF118" s="36" t="str">
        <f t="shared" si="15"/>
        <v>2</v>
      </c>
      <c r="AG118" s="36" t="str">
        <f t="shared" si="16"/>
        <v>0</v>
      </c>
      <c r="AH118" s="36" t="str">
        <f t="shared" si="23"/>
        <v>0</v>
      </c>
      <c r="AI118" s="42" t="str">
        <f t="shared" si="24"/>
        <v>I</v>
      </c>
      <c r="AJ118" s="39" t="s">
        <v>807</v>
      </c>
      <c r="AK118" s="41" t="s">
        <v>1122</v>
      </c>
      <c r="AL118" s="41" t="s">
        <v>1120</v>
      </c>
      <c r="AM118" s="41" t="s">
        <v>1123</v>
      </c>
      <c r="AN118" s="41" t="s">
        <v>68</v>
      </c>
      <c r="AO118" s="22">
        <f t="shared" ca="1" si="17"/>
        <v>1</v>
      </c>
      <c r="AP118" s="1">
        <f t="shared" si="18"/>
        <v>1</v>
      </c>
      <c r="AQ118" s="1">
        <f t="shared" si="19"/>
        <v>1</v>
      </c>
      <c r="AR118" s="1">
        <f t="shared" si="20"/>
        <v>1</v>
      </c>
      <c r="AS118" s="14">
        <f t="shared" si="21"/>
        <v>1</v>
      </c>
    </row>
    <row r="119" spans="1:45">
      <c r="A119" t="str">
        <f>'Model output'!A118</f>
        <v>TCGA-DJ-A4V4</v>
      </c>
      <c r="B119" s="33">
        <v>48</v>
      </c>
      <c r="C119" s="1" t="str">
        <f>IF(OR(ISNUMBER(SEARCH("0",'Model output'!D118)), ISNUMBER(SEARCH("1",'Model output'!D118)), ISNUMBER(SEARCH("1a",'Model output'!D118)), ISNUMBER(SEARCH("1b",'Model output'!D118)), ISNUMBER(SEARCH("2",'Model output'!D118)), ISNUMBER(SEARCH("3",'Model output'!D118)), ISNUMBER(SEARCH("4a",'Model output'!D118)), ISNUMBER(SEARCH("4b",'Model output'!D118))), IF(ISNUMBER(SEARCH("pT",'Model output'!D118)),IF(OR(ISNUMBER(SEARCH("a",'Model output'!D118)),ISNUMBER(SEARCH("b",'Model output'!D118))),MID(SUBSTITUTE('Model output'!D118," ",""),SEARCH("pT",'Model output'!D118)+2,2),MID(SUBSTITUTE('Model output'!D118," ",""),SEARCH("pT",'Model output'!D118)+2,1)),IF(ISNUMBER(SEARCH("T",'Model output'!D118)),IF(OR(ISNUMBER(SEARCH("a",'Model output'!D118)),ISNUMBER(SEARCH("b",'Model output'!D118))),MID(SUBSTITUTE('Model output'!D118," ",""),SEARCH("T",'Model output'!D118)+1,2),MID(SUBSTITUTE('Model output'!D118," ",""),SEARCH("T",'Model output'!D118)+1,1)),SUBSTITUTE('Model output'!D118," ",""))),"")</f>
        <v>1</v>
      </c>
      <c r="D119" s="1" t="str">
        <f>IF(ISNUMBER(SEARCH("lymph node",'Model output'!E118)),"1", IF(AND('Model output'!E118&lt;&gt;"",ISNUMBER('Model output'!E118),'Model output'!E118&gt;0),"1",IF(OR(ISNUMBER(SEARCH("0",'Model output'!E118)), ISNUMBER(SEARCH("1",'Model output'!E118)), ISNUMBER(SEARCH("1a",'Model output'!E118)), ISNUMBER(SEARCH("1b",'Model output'!E118)), ISNUMBER(SEARCH("X",'Model output'!E118))), IF(ISNUMBER(SEARCH("pN",'Model output'!E118)),IF(OR(ISNUMBER(SEARCH("a",'Model output'!E118)),ISNUMBER(SEARCH("b",'Model output'!E118))),MID(SUBSTITUTE('Model output'!E118," ",""),SEARCH("pN",'Model output'!E118)+2,2),MID(SUBSTITUTE('Model output'!E118," ",""),SEARCH("pN",'Model output'!E118)+2,1)),IF(ISNUMBER(SEARCH("N",'Model output'!E118)),IF(OR(ISNUMBER(SEARCH("a",'Model output'!E118)),ISNUMBER(SEARCH("b",'Model output'!E118))),MID(SUBSTITUTE('Model output'!E118," ",""),SEARCH("N",'Model output'!E118)+1,2),MID(SUBSTITUTE('Model output'!E118," ",""),SEARCH("N",'Model output'!E118)+1,1)),SUBSTITUTE('Model output'!E118," ",""))),"")))</f>
        <v>X</v>
      </c>
      <c r="E119" s="1" t="str">
        <f>IF(OR(ISNUMBER(SEARCH("Not applicable",'Model output'!F118)), ISNUMBER(SEARCH("N/A",'Model output'!F118))),"0",IF(OR(ISNUMBER(SEARCH("0",'Model output'!F118)), ISNUMBER(SEARCH("1",'Model output'!F118)), ISNUMBER(SEARCH("X",'Model output'!F118))), IF(ISNUMBER(SEARCH("pM",'Model output'!F118)),MID(SUBSTITUTE('Model output'!F118," ",""),SEARCH("pM",'Model output'!F118)+2,1),IF(ISNUMBER(SEARCH("M",'Model output'!F118)),MID(SUBSTITUTE('Model output'!F118," ",""),SEARCH("M",'Model output'!F118)+1,1),SUBSTITUTE('Model output'!F118," ",""))),""))</f>
        <v>0</v>
      </c>
      <c r="F119" t="str">
        <f t="shared" si="22"/>
        <v>positive</v>
      </c>
      <c r="G119" t="str">
        <f>IF(OR('Model output'!G118="",AND(ISNUMBER('Model output'!J118),'Model output'!J118&lt;1)),"",IF(OR(ISNUMBER(SEARCH("lateral",'Model output'!G118)),ISNUMBER(SEARCH("cervical",'Model output'!G118)),ISNUMBER(SEARCH("jugular",'Model output'!G118)),ISNUMBER(SEARCH("left neck",'Model output'!G118)),ISNUMBER(SEARCH("left anterior neck",'Model output'!G118)),ISNUMBER(SEARCH("left posterior neck",'Model output'!G118)),ISNUMBER(SEARCH("right neck",'Model output'!G118)),ISNUMBER(SEARCH("right anterior neck",'Model output'!G118)),ISNUMBER(SEARCH("right posterior neck",'Model output'!G118)),AND(ISNUMBER(SEARCH("level",'Model output'!G118)),OR(,ISNUMBER(SEARCH("II",'Model output'!G118)),ISNUMBER(SEARCH("two",'Model output'!G118)),AND(ISNUMBER(SEARCH("2",'Model output'!G118)),NOT(ISNUMBER(SEARCH("1 of 2",'Model output'!G118)))),ISNUMBER(SEARCH("III",'Model output'!G118)),ISNUMBER(SEARCH("three",'Model output'!G118)),ISNUMBER(SEARCH("3",'Model output'!G118)),ISNUMBER(SEARCH("IV",'Model output'!G118)),ISNUMBER(SEARCH("four",'Model output'!G118)),ISNUMBER(SEARCH("4",'Model output'!G118)),ISNUMBER(SEARCH("V ",'Model output'!G118)),ISNUMBER(SEARCH("five",'Model output'!G118)),ISNUMBER(SEARCH("5",'Model output'!G118))))), "lateral", "central"))</f>
        <v/>
      </c>
      <c r="H119" t="str">
        <f>IF('Model output'!H118="","negative",IF(OR(ISNUMBER(SEARCH("lymph node",'Model output'!H118)),ISNUMBER(SEARCH("gland",'Model output'!H118)),ISNUMBER(SEARCH("lobe",'Model output'!H118)),ISNUMBER(SEARCH("isthmus",'Model output'!H118)),ISNUMBER(SEARCH("mediastinum",'Model output'!H118)),ISNUMBER(SEARCH("Not mentioned",'Model output'!H118)), ISNUMBER(SEARCH("Not applicable",'Model output'!H118)), ISNUMBER(SEARCH("paratracheal",'Model output'!H118)),ISNUMBER(SEARCH("fibroadipose tissue",'Model output'!H118)),ISNUMBER(SEARCH("thyroid node",'Model output'!H118)),ISNUMBER(SEARCH("skeletal muscle",'Model output'!H118)),ISNUMBER(SEARCH("Extranodal extension",'Model output'!H118)),ISNUMBER(SEARCH("right",'Model output'!H118)),ISNUMBER(SEARCH("left",'Model output'!H118)),ISNUMBER(SEARCH("Not specified",'Model output'!H118))),"negative","positive"))</f>
        <v>negative</v>
      </c>
      <c r="I119" t="str">
        <f>IF(OR('Model output'!I118="",'Model output'!I118="Not answered",'Model output'!I118="Not mentioned"),"",IF(ISNUMBER('Model output'!I118),'Model output'!I118,1))</f>
        <v/>
      </c>
      <c r="J119">
        <f>IF(OR('Model output'!J118="",'Model output'!J118="Not answered",'Model output'!J118="Not mentioned"),"",IF(AND(ISNUMBER('Model output'!J118),'Model output'!J118&lt;=I119),'Model output'!J118,IF(AND(ISNUMBER('Model output'!J118), 'Model output'!J118&gt;=DATE(2024,1,1)), MIN(DAY('Model output'!J118), MONTH('Model output'!J118), YEAR('Model output'!J118)), IF(ISNUMBER(SEARCH("0/",'Model output'!J118)),0,IF(ISNUMBER(SEARCH("/",'Model output'!J118)), VALUE(LEFT('Model output'!J118, SEARCH("/",'Model output'!J118)-1)),1)))))</f>
        <v>2</v>
      </c>
      <c r="K119" t="str" cm="1">
        <f t="array" ref="K119">IF(COUNT(FIND({0,1,2,3,4,5,6,7,8,9},'Model output'!K118))&gt;0,'Model output'!K118,"")</f>
        <v>0.9 cm (for right lobe nodule)</v>
      </c>
      <c r="L119" s="25" t="str">
        <f t="shared" si="14"/>
        <v>0.9cm</v>
      </c>
      <c r="M119" cm="1">
        <f t="array" ref="M119">IF(L119="","",IF(ISNUMBER(SEARCH("cm",L119)),MAX(VALUE(SUBSTITUTE(_xlfn.FILTERXML("&lt;t&gt;&lt;s&gt;"&amp;SUBSTITUTE(L119,",","&lt;/s&gt;&lt;s&gt;")&amp;"&lt;/s&gt;&lt;/t&gt;","//s"),"cm",""))),MAX(VALUE(SUBSTITUTE(_xlfn.FILTERXML("&lt;t&gt;&lt;s&gt;"&amp;SUBSTITUTE(L119,",","&lt;/s&gt;&lt;s&gt;")&amp;"&lt;/s&gt;&lt;/t&gt;","//s"),"mm","")))/10))</f>
        <v>0.9</v>
      </c>
      <c r="N119" t="str">
        <f>IF('Model output'!L118="","",'Model output'!L118)</f>
        <v>Papillary microcarcinoma</v>
      </c>
      <c r="O119" t="str">
        <f>IF('Model output'!M118="","",'Model output'!M118)</f>
        <v/>
      </c>
      <c r="P119" t="str">
        <f>IF('Model output'!N118="","",'Model output'!N118)</f>
        <v>0.9 cm (for right lobe nodule)</v>
      </c>
      <c r="Q119" t="str">
        <f t="shared" si="25"/>
        <v>0.9cm</v>
      </c>
      <c r="R119" cm="1">
        <f t="array" ref="R119">IF(Q119="","",IF(ISNUMBER(SEARCH("cm",Q119)),MAX(VALUE(SUBSTITUTE(_xlfn.FILTERXML("&lt;t&gt;&lt;s&gt;"&amp;SUBSTITUTE(Q119,",","&lt;/s&gt;&lt;s&gt;")&amp;"&lt;/s&gt;&lt;/t&gt;","//s"),"cm",""))),MAX(VALUE(SUBSTITUTE(_xlfn.FILTERXML("&lt;t&gt;&lt;s&gt;"&amp;SUBSTITUTE(Q119,",","&lt;/s&gt;&lt;s&gt;")&amp;"&lt;/s&gt;&lt;/t&gt;","//s"),"mm","")))/10))</f>
        <v>0.9</v>
      </c>
      <c r="S119" t="str">
        <f>IF(OR('Model output'!P118="",ISNUMBER(SEARCH("Not identified", 'Model output'!P118)),ISNUMBER(SEARCH("Absent",'Model output'!P118)),AND(ISNUMBER(SEARCH("No",'Model output'!P118)),NOT(ISNUMBER(SEARCH("diagnostic",'Model output'!P118)))),ISNUMBER(SEARCH("Negative",'Model output'!P118))),"negative","positive")</f>
        <v>negative</v>
      </c>
      <c r="T119">
        <f>IF('Model output'!O118="","",'Model output'!O118)</f>
        <v>2</v>
      </c>
      <c r="U119" t="str">
        <f>IF('Model output'!Q118&lt;&gt;"",'Model output'!Q118,IF('Classification result'!S119="positive",IF(ISNUMBER(SEARCH("single",'Model output'!P118)),1,IF(OR(ISNUMBER(SEARCH("&lt;4",'Model output'!P118)),ISNUMBER(SEARCH("&lt; 4",'Model output'!P118)),ISNUMBER(SEARCH("less than 4",'Model output'!P118))),"&lt;4",IF(OR(ISNUMBER(SEARCH("&gt;4",'Model output'!P118)),ISNUMBER(SEARCH("&gt; 4",'Model output'!P118)),ISNUMBER(SEARCH("4 or more",'Model output'!P118))),"&gt;4",""))), ""))</f>
        <v/>
      </c>
      <c r="V119" t="str">
        <f>IF(S119="negative","",IF(OR(ISNUMBER(SEARCH("Focal",'Model output'!P118)),'Classification result'!U119&lt;4,ISNUMBER(SEARCH("Focal",'Classification result'!U119)),ISNUMBER(SEARCH("&lt;4",'Classification result'!U119)),ISNUMBER(SEARCH("&lt; 4",'Classification result'!U119))),"minimal", IF(OR(ISNUMBER(SEARCH("Extensive",'Model output'!P118)),ISNUMBER(SEARCH("Extensive",'Classification result'!U119)),ISNUMBER(SEARCH("&gt;4",'Classification result'!U119)),ISNUMBER(SEARCH("&gt; 4",'Classification result'!U119)),ISNUMBER(SEARCH("4 or more",'Classification result'!U119))),"extensive","")))</f>
        <v/>
      </c>
      <c r="W119" t="str">
        <f>IF(OR('Model output'!R118="",ISNUMBER(SEARCH("Not identified", 'Model output'!R118)),ISNUMBER(SEARCH("Absent",'Model output'!R118)),ISNUMBER(SEARCH("No",'Model output'!R118)),ISNUMBER(SEARCH("Negative",'Model output'!R118)),ISNUMBER(SEARCH("None seen",'Model output'!R118)),ISNUMBER(SEARCH("Free",'Model output'!R118)),ISNUMBER(SEARCH("Cannot be assessed",'Model output'!R118))),"negative","positive")</f>
        <v>negative</v>
      </c>
      <c r="X119" s="16" t="str">
        <f>IF('Model output'!S118="","",'Model output'!S118)</f>
        <v>Not identified</v>
      </c>
      <c r="Y119" t="str">
        <f>IF(OR('Model output'!S118="",ISNUMBER(SEARCH("Absent",'Model output'!S118)),ISNUMBER(SEARCH("Not identified",'Model output'!S118)),AND(ISNUMBER(SEARCH("No",'Model output'!S118)),NOT(ISNUMBER(SEARCH("carcinoma",'Model output'!S118)))),ISNUMBER(SEARCH("negative",'Model output'!S118))),"negative",IF(Z119="positive","gETE", "positive"))</f>
        <v>negative</v>
      </c>
      <c r="Z119" t="str">
        <f>IF(OR('Model output'!S118="",ISNUMBER(SEARCH("Absent",'Model output'!S118)),ISNUMBER(SEARCH("Not identified",'Model output'!S118)),ISNUMBER(SEARCH("No",'Model output'!S118)),ISNUMBER(SEARCH("Minimal",'Model output'!S118)),ISNUMBER(SEARCH("negative",'Model output'!S118))),"negative",IF(OR(ISNUMBER(SEARCH("extensive",X119)),ISNUMBER(SEARCH("skeletal muscle",X119)),ISNUMBER(SEARCH("larynx",X119)),ISNUMBER(SEARCH("trachea",X119)),ISNUMBER(SEARCH("esophagus",X119)),ISNUMBER(SEARCH("recurrent laryngeal nerve",X119))),"positive","negative"))</f>
        <v>negative</v>
      </c>
      <c r="AA119" t="str">
        <f>IF('Model output'!T118="","",IF('Model output'!T118="Not mentioned", "No", "Yes"))</f>
        <v/>
      </c>
      <c r="AB119" t="str">
        <f>IF(AA119&lt;&gt;"Yes","",IF(OR('Model output'!U118="",ISNUMBER(SEARCH("Not identified",'Model output'!U118))),"",'Model output'!U118))</f>
        <v/>
      </c>
      <c r="AC119" s="1" t="str">
        <f>IF(OR('Model output'!V118="", 'Model output'!V118="No", AND(ISERROR(SEARCH("Positive",'Model output'!V118)), ISNUMBER(SEARCH("Negative",'Model output'!V118))), AND(ISNUMBER(SEARCH("Uninvolved",'Model output'!V118)),NOT(ISNUMBER(SEARCH("margins involved",'Model output'!V118)))), ISNUMBER(SEARCH("None",'Model output'!V118)), ISNUMBER(SEARCH("Free",'Model output'!V118)), ISNUMBER(SEARCH("1 mm",'Model output'!V118)), ISNUMBER(SEARCH("0.1 CM",'Model output'!V118)), ISNUMBER(SEARCH("less than 0.2 mm",'Model output'!V118)), ISNUMBER(SEARCH("less than 0.5 mm",'Model output'!V118)), ISNUMBER(SEARCH("less than 1.0 mm",'Model output'!V118)), ISNUMBER(SEARCH("noted very close",'Model output'!V118)), ISNUMBER(SEARCH("abut",'Model output'!V118)), ISNUMBER(SEARCH("not mentioned",'Model output'!V118)), ISNUMBER(SEARCH("Cannot be assessed",'Model output'!V118)), ISNUMBER(SEARCH("Not specified",'Model output'!V118)), ISNUMBER(SEARCH("Lymphocyte invasion - present",'Model output'!V118))), "negative", "positive")</f>
        <v>negative</v>
      </c>
      <c r="AE119" s="35" t="str" cm="1">
        <f t="array" aca="1" ref="AE119" ca="1">IF(OR(AC119="positive",Z119="positive",AND(OR(ISNUMBER(SEARCH("Follicular carcinoma",N119)),ISNUMBER(SEARCH("Follicular thyroid carcinoma",N119))),V119="extensive"),AND(AND(ISNUMBER(J119),J119&gt;0),AND(ISNUMBER(M119),M119&gt;3)),OR(H119="positive",AH119=1)),"high",IF(OR(ISNUMBER(SEARCH("lateral",G119,1)),ISNUMBER(SEARCH("positive",Y119,1)),ISNUMBER(SEARCH("tall",O119,1)),ISNUMBER(SEARCH("hobnail",O119,1)),ISNUMBER(SEARCH("cribriform",O119,1)),ISNUMBER(SEARCH("diffuse",O119,1)),ISNUMBER(SEARCH("columnar",O119,1)),ISNUMBER(SEARCH("solid",O119,1)),ISNUMBER(SEARCH("tall",N119,1)),ISNUMBER(SEARCH("hobnail",N119,1)),ISNUMBER(SEARCH("cribriform",N119,1)),ISNUMBER(SEARCH("diffuse",N119,1)),ISNUMBER(SEARCH("columnar",N119,1)),ISNUMBER(SEARCH("solid",N119,1)),AND(ISNUMBER(SEARCH("papillary",N119,1)),S119="positive"),AND(AND(ISNUMBER(J119),J119&gt;=5),M119=""),AND(AND(ISNUMBER(J119),J119&gt;=5),AND(ISNUMBER(M119),M119&gt;=1)),AND(ISNUMBER(SERACH("papillary",N119)),OR(Y119="positive",Z119="positive"), ISNUMBER(SEARCH("BRAF",AB119)))),"intermediate","low"))</f>
        <v>low</v>
      </c>
      <c r="AF119" s="36" t="str">
        <f t="shared" si="15"/>
        <v>1a</v>
      </c>
      <c r="AG119" s="36" t="str">
        <f t="shared" si="16"/>
        <v>1a</v>
      </c>
      <c r="AH119" s="36" t="str">
        <f t="shared" si="23"/>
        <v>0</v>
      </c>
      <c r="AI119" s="42" t="str">
        <f t="shared" si="24"/>
        <v>I</v>
      </c>
      <c r="AJ119" s="39" t="s">
        <v>807</v>
      </c>
      <c r="AK119" s="41" t="s">
        <v>651</v>
      </c>
      <c r="AL119" s="41" t="s">
        <v>1123</v>
      </c>
      <c r="AM119" s="41" t="s">
        <v>1120</v>
      </c>
      <c r="AN119" s="41" t="s">
        <v>68</v>
      </c>
      <c r="AO119" s="22">
        <f t="shared" ca="1" si="17"/>
        <v>1</v>
      </c>
      <c r="AP119" s="1">
        <f t="shared" si="18"/>
        <v>1</v>
      </c>
      <c r="AQ119" s="1">
        <f t="shared" si="19"/>
        <v>0</v>
      </c>
      <c r="AR119" s="1">
        <f t="shared" si="20"/>
        <v>1</v>
      </c>
      <c r="AS119" s="14">
        <f t="shared" si="21"/>
        <v>1</v>
      </c>
    </row>
    <row r="120" spans="1:45">
      <c r="A120" t="str">
        <f>'Model output'!A119</f>
        <v>TCGA-DJ-A4V5</v>
      </c>
      <c r="B120" s="33">
        <v>55</v>
      </c>
      <c r="C120" s="1" t="str">
        <f>IF(OR(ISNUMBER(SEARCH("0",'Model output'!D119)), ISNUMBER(SEARCH("1",'Model output'!D119)), ISNUMBER(SEARCH("1a",'Model output'!D119)), ISNUMBER(SEARCH("1b",'Model output'!D119)), ISNUMBER(SEARCH("2",'Model output'!D119)), ISNUMBER(SEARCH("3",'Model output'!D119)), ISNUMBER(SEARCH("4a",'Model output'!D119)), ISNUMBER(SEARCH("4b",'Model output'!D119))), IF(ISNUMBER(SEARCH("pT",'Model output'!D119)),IF(OR(ISNUMBER(SEARCH("a",'Model output'!D119)),ISNUMBER(SEARCH("b",'Model output'!D119))),MID(SUBSTITUTE('Model output'!D119," ",""),SEARCH("pT",'Model output'!D119)+2,2),MID(SUBSTITUTE('Model output'!D119," ",""),SEARCH("pT",'Model output'!D119)+2,1)),IF(ISNUMBER(SEARCH("T",'Model output'!D119)),IF(OR(ISNUMBER(SEARCH("a",'Model output'!D119)),ISNUMBER(SEARCH("b",'Model output'!D119))),MID(SUBSTITUTE('Model output'!D119," ",""),SEARCH("T",'Model output'!D119)+1,2),MID(SUBSTITUTE('Model output'!D119," ",""),SEARCH("T",'Model output'!D119)+1,1)),SUBSTITUTE('Model output'!D119," ",""))),"")</f>
        <v>1</v>
      </c>
      <c r="D120" s="1" t="str">
        <f>IF(ISNUMBER(SEARCH("lymph node",'Model output'!E119)),"1", IF(AND('Model output'!E119&lt;&gt;"",ISNUMBER('Model output'!E119),'Model output'!E119&gt;0),"1",IF(OR(ISNUMBER(SEARCH("0",'Model output'!E119)), ISNUMBER(SEARCH("1",'Model output'!E119)), ISNUMBER(SEARCH("1a",'Model output'!E119)), ISNUMBER(SEARCH("1b",'Model output'!E119)), ISNUMBER(SEARCH("X",'Model output'!E119))), IF(ISNUMBER(SEARCH("pN",'Model output'!E119)),IF(OR(ISNUMBER(SEARCH("a",'Model output'!E119)),ISNUMBER(SEARCH("b",'Model output'!E119))),MID(SUBSTITUTE('Model output'!E119," ",""),SEARCH("pN",'Model output'!E119)+2,2),MID(SUBSTITUTE('Model output'!E119," ",""),SEARCH("pN",'Model output'!E119)+2,1)),IF(ISNUMBER(SEARCH("N",'Model output'!E119)),IF(OR(ISNUMBER(SEARCH("a",'Model output'!E119)),ISNUMBER(SEARCH("b",'Model output'!E119))),MID(SUBSTITUTE('Model output'!E119," ",""),SEARCH("N",'Model output'!E119)+1,2),MID(SUBSTITUTE('Model output'!E119," ",""),SEARCH("N",'Model output'!E119)+1,1)),SUBSTITUTE('Model output'!E119," ",""))),"")))</f>
        <v>1</v>
      </c>
      <c r="E120" s="1" t="str">
        <f>IF(OR(ISNUMBER(SEARCH("Not applicable",'Model output'!F119)), ISNUMBER(SEARCH("N/A",'Model output'!F119))),"0",IF(OR(ISNUMBER(SEARCH("0",'Model output'!F119)), ISNUMBER(SEARCH("1",'Model output'!F119)), ISNUMBER(SEARCH("X",'Model output'!F119))), IF(ISNUMBER(SEARCH("pM",'Model output'!F119)),MID(SUBSTITUTE('Model output'!F119," ",""),SEARCH("pM",'Model output'!F119)+2,1),IF(ISNUMBER(SEARCH("M",'Model output'!F119)),MID(SUBSTITUTE('Model output'!F119," ",""),SEARCH("M",'Model output'!F119)+1,1),SUBSTITUTE('Model output'!F119," ",""))),""))</f>
        <v/>
      </c>
      <c r="F120" t="str">
        <f t="shared" si="22"/>
        <v>positive</v>
      </c>
      <c r="G120" t="str">
        <f>IF(OR('Model output'!G119="",AND(ISNUMBER('Model output'!J119),'Model output'!J119&lt;1)),"",IF(OR(ISNUMBER(SEARCH("lateral",'Model output'!G119)),ISNUMBER(SEARCH("cervical",'Model output'!G119)),ISNUMBER(SEARCH("jugular",'Model output'!G119)),ISNUMBER(SEARCH("left neck",'Model output'!G119)),ISNUMBER(SEARCH("left anterior neck",'Model output'!G119)),ISNUMBER(SEARCH("left posterior neck",'Model output'!G119)),ISNUMBER(SEARCH("right neck",'Model output'!G119)),ISNUMBER(SEARCH("right anterior neck",'Model output'!G119)),ISNUMBER(SEARCH("right posterior neck",'Model output'!G119)),AND(ISNUMBER(SEARCH("level",'Model output'!G119)),OR(,ISNUMBER(SEARCH("II",'Model output'!G119)),ISNUMBER(SEARCH("two",'Model output'!G119)),AND(ISNUMBER(SEARCH("2",'Model output'!G119)),NOT(ISNUMBER(SEARCH("1 of 2",'Model output'!G119)))),ISNUMBER(SEARCH("III",'Model output'!G119)),ISNUMBER(SEARCH("three",'Model output'!G119)),ISNUMBER(SEARCH("3",'Model output'!G119)),ISNUMBER(SEARCH("IV",'Model output'!G119)),ISNUMBER(SEARCH("four",'Model output'!G119)),ISNUMBER(SEARCH("4",'Model output'!G119)),ISNUMBER(SEARCH("V ",'Model output'!G119)),ISNUMBER(SEARCH("five",'Model output'!G119)),ISNUMBER(SEARCH("5",'Model output'!G119))))), "lateral", "central"))</f>
        <v>central</v>
      </c>
      <c r="H120" t="str">
        <f>IF('Model output'!H119="","negative",IF(OR(ISNUMBER(SEARCH("lymph node",'Model output'!H119)),ISNUMBER(SEARCH("gland",'Model output'!H119)),ISNUMBER(SEARCH("lobe",'Model output'!H119)),ISNUMBER(SEARCH("isthmus",'Model output'!H119)),ISNUMBER(SEARCH("mediastinum",'Model output'!H119)),ISNUMBER(SEARCH("Not mentioned",'Model output'!H119)), ISNUMBER(SEARCH("Not applicable",'Model output'!H119)), ISNUMBER(SEARCH("paratracheal",'Model output'!H119)),ISNUMBER(SEARCH("fibroadipose tissue",'Model output'!H119)),ISNUMBER(SEARCH("thyroid node",'Model output'!H119)),ISNUMBER(SEARCH("skeletal muscle",'Model output'!H119)),ISNUMBER(SEARCH("Extranodal extension",'Model output'!H119)),ISNUMBER(SEARCH("right",'Model output'!H119)),ISNUMBER(SEARCH("left",'Model output'!H119)),ISNUMBER(SEARCH("Not specified",'Model output'!H119))),"negative","positive"))</f>
        <v>negative</v>
      </c>
      <c r="I120">
        <f>IF(OR('Model output'!I119="",'Model output'!I119="Not answered",'Model output'!I119="Not mentioned"),"",IF(ISNUMBER('Model output'!I119),'Model output'!I119,1))</f>
        <v>1</v>
      </c>
      <c r="J120">
        <f>IF(OR('Model output'!J119="",'Model output'!J119="Not answered",'Model output'!J119="Not mentioned"),"",IF(AND(ISNUMBER('Model output'!J119),'Model output'!J119&lt;=I120),'Model output'!J119,IF(AND(ISNUMBER('Model output'!J119), 'Model output'!J119&gt;=DATE(2024,1,1)), MIN(DAY('Model output'!J119), MONTH('Model output'!J119), YEAR('Model output'!J119)), IF(ISNUMBER(SEARCH("0/",'Model output'!J119)),0,IF(ISNUMBER(SEARCH("/",'Model output'!J119)), VALUE(LEFT('Model output'!J119, SEARCH("/",'Model output'!J119)-1)),1)))))</f>
        <v>12</v>
      </c>
      <c r="K120" t="str" cm="1">
        <f t="array" ref="K120">IF(COUNT(FIND({0,1,2,3,4,5,6,7,8,9},'Model output'!K119))&gt;0,'Model output'!K119,"")</f>
        <v>0.9 cm</v>
      </c>
      <c r="L120" s="25" t="str">
        <f t="shared" ref="L120:L180" si="26">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120,"cm.","cm"), "up to", ""), "Up to", ""), "less than", ""), "Largest", ""), "largest", ""), "Level 2", ""), "Level 4", ""), "levels three and four", ""), "metastatic", ""), "deposit", ""), "tracheo-esophageal grove and", ""), "pre-tracheal", ""), "Paratracheal", ""), "Peri thyroidal", ""), "lobe", ""), "nodule", ""), "nodes", ""), "node", ""), "lymph", ""), "neck", ""), "compartment", ""), "Superior midline", ""), "superior midline", ""), "paratracheal", ""), "Additional", ""), "Suspicious", ""), "Part 2", ""), "central", ""), "right", ""), "left", ""), "Right", ""), "Left", ""), "for", ""), "the", ""), "at midline", ""), "is", ""), "x", ","), "'", ""), "[", ""), "]", ""), "(D)", ""), "(C6)", ""), "to", ","), "(", ""), ")", ""), "Not mentioned", "0"), "*", ""), "&lt;", ""), " ", "")</f>
        <v>0.9cm</v>
      </c>
      <c r="M120" cm="1">
        <f t="array" ref="M120">IF(L120="","",IF(ISNUMBER(SEARCH("cm",L120)),MAX(VALUE(SUBSTITUTE(_xlfn.FILTERXML("&lt;t&gt;&lt;s&gt;"&amp;SUBSTITUTE(L120,",","&lt;/s&gt;&lt;s&gt;")&amp;"&lt;/s&gt;&lt;/t&gt;","//s"),"cm",""))),MAX(VALUE(SUBSTITUTE(_xlfn.FILTERXML("&lt;t&gt;&lt;s&gt;"&amp;SUBSTITUTE(L120,",","&lt;/s&gt;&lt;s&gt;")&amp;"&lt;/s&gt;&lt;/t&gt;","//s"),"mm","")))/10))</f>
        <v>0.9</v>
      </c>
      <c r="N120" t="str">
        <f>IF('Model output'!L119="","",'Model output'!L119)</f>
        <v>Papillary carcinoma, classical type</v>
      </c>
      <c r="O120" t="str">
        <f>IF('Model output'!M119="","",'Model output'!M119)</f>
        <v>Not mentioned</v>
      </c>
      <c r="P120" t="str">
        <f>IF('Model output'!N119="","",'Model output'!N119)</f>
        <v>4.1 cm x 3.2 cm x 1.0 cm</v>
      </c>
      <c r="Q120" t="str">
        <f t="shared" si="25"/>
        <v>4.1cm,3.2cm,1.0cm</v>
      </c>
      <c r="R120" cm="1">
        <f t="array" ref="R120">IF(Q120="","",IF(ISNUMBER(SEARCH("cm",Q120)),MAX(VALUE(SUBSTITUTE(_xlfn.FILTERXML("&lt;t&gt;&lt;s&gt;"&amp;SUBSTITUTE(Q120,",","&lt;/s&gt;&lt;s&gt;")&amp;"&lt;/s&gt;&lt;/t&gt;","//s"),"cm",""))),MAX(VALUE(SUBSTITUTE(_xlfn.FILTERXML("&lt;t&gt;&lt;s&gt;"&amp;SUBSTITUTE(Q120,",","&lt;/s&gt;&lt;s&gt;")&amp;"&lt;/s&gt;&lt;/t&gt;","//s"),"mm","")))/10))</f>
        <v>4.0999999999999996</v>
      </c>
      <c r="S120" t="str">
        <f>IF(OR('Model output'!P119="",ISNUMBER(SEARCH("Not identified", 'Model output'!P119)),ISNUMBER(SEARCH("Absent",'Model output'!P119)),AND(ISNUMBER(SEARCH("No",'Model output'!P119)),NOT(ISNUMBER(SEARCH("diagnostic",'Model output'!P119)))),ISNUMBER(SEARCH("Negative",'Model output'!P119))),"negative","positive")</f>
        <v>negative</v>
      </c>
      <c r="T120">
        <f>IF('Model output'!O119="","",'Model output'!O119)</f>
        <v>1</v>
      </c>
      <c r="U120" t="str">
        <f>IF('Model output'!Q119&lt;&gt;"",'Model output'!Q119,IF('Classification result'!S120="positive",IF(ISNUMBER(SEARCH("single",'Model output'!P119)),1,IF(OR(ISNUMBER(SEARCH("&lt;4",'Model output'!P119)),ISNUMBER(SEARCH("&lt; 4",'Model output'!P119)),ISNUMBER(SEARCH("less than 4",'Model output'!P119))),"&lt;4",IF(OR(ISNUMBER(SEARCH("&gt;4",'Model output'!P119)),ISNUMBER(SEARCH("&gt; 4",'Model output'!P119)),ISNUMBER(SEARCH("4 or more",'Model output'!P119))),"&gt;4",""))), ""))</f>
        <v/>
      </c>
      <c r="V120" t="str">
        <f>IF(S120="negative","",IF(OR(ISNUMBER(SEARCH("Focal",'Model output'!P119)),'Classification result'!U120&lt;4,ISNUMBER(SEARCH("Focal",'Classification result'!U120)),ISNUMBER(SEARCH("&lt;4",'Classification result'!U120)),ISNUMBER(SEARCH("&lt; 4",'Classification result'!U120))),"minimal", IF(OR(ISNUMBER(SEARCH("Extensive",'Model output'!P119)),ISNUMBER(SEARCH("Extensive",'Classification result'!U120)),ISNUMBER(SEARCH("&gt;4",'Classification result'!U120)),ISNUMBER(SEARCH("&gt; 4",'Classification result'!U120)),ISNUMBER(SEARCH("4 or more",'Classification result'!U120))),"extensive","")))</f>
        <v/>
      </c>
      <c r="W120" t="str">
        <f>IF(OR('Model output'!R119="",ISNUMBER(SEARCH("Not identified", 'Model output'!R119)),ISNUMBER(SEARCH("Absent",'Model output'!R119)),ISNUMBER(SEARCH("No",'Model output'!R119)),ISNUMBER(SEARCH("Negative",'Model output'!R119)),ISNUMBER(SEARCH("None seen",'Model output'!R119)),ISNUMBER(SEARCH("Free",'Model output'!R119)),ISNUMBER(SEARCH("Cannot be assessed",'Model output'!R119))),"negative","positive")</f>
        <v>negative</v>
      </c>
      <c r="X120" s="16" t="str">
        <f>IF('Model output'!S119="","",'Model output'!S119)</f>
        <v>Invades: perithyroidal tissue</v>
      </c>
      <c r="Y120" t="str">
        <f>IF(OR('Model output'!S119="",ISNUMBER(SEARCH("Absent",'Model output'!S119)),ISNUMBER(SEARCH("Not identified",'Model output'!S119)),AND(ISNUMBER(SEARCH("No",'Model output'!S119)),NOT(ISNUMBER(SEARCH("carcinoma",'Model output'!S119)))),ISNUMBER(SEARCH("negative",'Model output'!S119))),"negative",IF(Z120="positive","gETE", "positive"))</f>
        <v>positive</v>
      </c>
      <c r="Z120" t="str">
        <f>IF(OR('Model output'!S119="",ISNUMBER(SEARCH("Absent",'Model output'!S119)),ISNUMBER(SEARCH("Not identified",'Model output'!S119)),ISNUMBER(SEARCH("No",'Model output'!S119)),ISNUMBER(SEARCH("Minimal",'Model output'!S119)),ISNUMBER(SEARCH("negative",'Model output'!S119))),"negative",IF(OR(ISNUMBER(SEARCH("extensive",X120)),ISNUMBER(SEARCH("skeletal muscle",X120)),ISNUMBER(SEARCH("larynx",X120)),ISNUMBER(SEARCH("trachea",X120)),ISNUMBER(SEARCH("esophagus",X120)),ISNUMBER(SEARCH("recurrent laryngeal nerve",X120))),"positive","negative"))</f>
        <v>negative</v>
      </c>
      <c r="AA120" t="str">
        <f>IF('Model output'!T119="","",IF('Model output'!T119="Not mentioned", "No", "Yes"))</f>
        <v>No</v>
      </c>
      <c r="AB120" t="str">
        <f>IF(AA120&lt;&gt;"Yes","",IF(OR('Model output'!U119="",ISNUMBER(SEARCH("Not identified",'Model output'!U119))),"",'Model output'!U119))</f>
        <v/>
      </c>
      <c r="AC120" s="1" t="str">
        <f>IF(OR('Model output'!V119="", 'Model output'!V119="No", AND(ISERROR(SEARCH("Positive",'Model output'!V119)), ISNUMBER(SEARCH("Negative",'Model output'!V119))), AND(ISNUMBER(SEARCH("Uninvolved",'Model output'!V119)),NOT(ISNUMBER(SEARCH("margins involved",'Model output'!V119)))), ISNUMBER(SEARCH("None",'Model output'!V119)), ISNUMBER(SEARCH("Free",'Model output'!V119)), ISNUMBER(SEARCH("1 mm",'Model output'!V119)), ISNUMBER(SEARCH("0.1 CM",'Model output'!V119)), ISNUMBER(SEARCH("less than 0.2 mm",'Model output'!V119)), ISNUMBER(SEARCH("less than 0.5 mm",'Model output'!V119)), ISNUMBER(SEARCH("less than 1.0 mm",'Model output'!V119)), ISNUMBER(SEARCH("noted very close",'Model output'!V119)), ISNUMBER(SEARCH("abut",'Model output'!V119)), ISNUMBER(SEARCH("not mentioned",'Model output'!V119)), ISNUMBER(SEARCH("Cannot be assessed",'Model output'!V119)), ISNUMBER(SEARCH("Not specified",'Model output'!V119)), ISNUMBER(SEARCH("Lymphocyte invasion - present",'Model output'!V119))), "negative", "positive")</f>
        <v>positive</v>
      </c>
      <c r="AE120" s="35" t="str" cm="1">
        <f t="array" ref="AE120">IF(OR(AC120="positive",Z120="positive",AND(OR(ISNUMBER(SEARCH("Follicular carcinoma",N120)),ISNUMBER(SEARCH("Follicular thyroid carcinoma",N120))),V120="extensive"),AND(AND(ISNUMBER(J120),J120&gt;0),AND(ISNUMBER(M120),M120&gt;3)),OR(H120="positive",AH120=1)),"high",IF(OR(ISNUMBER(SEARCH("lateral",G120,1)),ISNUMBER(SEARCH("positive",Y120,1)),ISNUMBER(SEARCH("tall",O120,1)),ISNUMBER(SEARCH("hobnail",O120,1)),ISNUMBER(SEARCH("cribriform",O120,1)),ISNUMBER(SEARCH("diffuse",O120,1)),ISNUMBER(SEARCH("columnar",O120,1)),ISNUMBER(SEARCH("solid",O120,1)),ISNUMBER(SEARCH("tall",N120,1)),ISNUMBER(SEARCH("hobnail",N120,1)),ISNUMBER(SEARCH("cribriform",N120,1)),ISNUMBER(SEARCH("diffuse",N120,1)),ISNUMBER(SEARCH("columnar",N120,1)),ISNUMBER(SEARCH("solid",N120,1)),AND(ISNUMBER(SEARCH("papillary",N120,1)),S120="positive"),AND(AND(ISNUMBER(J120),J120&gt;=5),M120=""),AND(AND(ISNUMBER(J120),J120&gt;=5),AND(ISNUMBER(M120),M120&gt;=1)),AND(ISNUMBER(SERACH("papillary",N120)),OR(Y120="positive",Z120="positive"), ISNUMBER(SEARCH("BRAF",AB120)))),"intermediate","low"))</f>
        <v>high</v>
      </c>
      <c r="AF120" s="36" t="str">
        <f t="shared" si="15"/>
        <v>3a</v>
      </c>
      <c r="AG120" s="36" t="str">
        <f t="shared" si="16"/>
        <v>1a</v>
      </c>
      <c r="AH120" s="36" t="str">
        <f t="shared" si="23"/>
        <v>0</v>
      </c>
      <c r="AI120" s="42" t="str">
        <f t="shared" si="24"/>
        <v>II</v>
      </c>
      <c r="AJ120" s="39" t="s">
        <v>805</v>
      </c>
      <c r="AK120" s="41" t="s">
        <v>1124</v>
      </c>
      <c r="AL120" s="41" t="s">
        <v>1119</v>
      </c>
      <c r="AM120" s="41" t="s">
        <v>1123</v>
      </c>
      <c r="AN120" s="41" t="s">
        <v>1121</v>
      </c>
      <c r="AO120" s="22">
        <f t="shared" si="17"/>
        <v>1</v>
      </c>
      <c r="AP120" s="1">
        <f t="shared" si="18"/>
        <v>1</v>
      </c>
      <c r="AQ120" s="1">
        <f t="shared" si="19"/>
        <v>0</v>
      </c>
      <c r="AR120" s="1">
        <f t="shared" si="20"/>
        <v>1</v>
      </c>
      <c r="AS120" s="14">
        <f t="shared" si="21"/>
        <v>1</v>
      </c>
    </row>
    <row r="121" spans="1:45">
      <c r="A121" t="str">
        <f>'Model output'!A120</f>
        <v>TCGA-DO-A1K0</v>
      </c>
      <c r="B121" s="33">
        <v>30</v>
      </c>
      <c r="C121" s="1" t="str">
        <f>IF(OR(ISNUMBER(SEARCH("0",'Model output'!D120)), ISNUMBER(SEARCH("1",'Model output'!D120)), ISNUMBER(SEARCH("1a",'Model output'!D120)), ISNUMBER(SEARCH("1b",'Model output'!D120)), ISNUMBER(SEARCH("2",'Model output'!D120)), ISNUMBER(SEARCH("3",'Model output'!D120)), ISNUMBER(SEARCH("4a",'Model output'!D120)), ISNUMBER(SEARCH("4b",'Model output'!D120))), IF(ISNUMBER(SEARCH("pT",'Model output'!D120)),IF(OR(ISNUMBER(SEARCH("a",'Model output'!D120)),ISNUMBER(SEARCH("b",'Model output'!D120))),MID(SUBSTITUTE('Model output'!D120," ",""),SEARCH("pT",'Model output'!D120)+2,2),MID(SUBSTITUTE('Model output'!D120," ",""),SEARCH("pT",'Model output'!D120)+2,1)),IF(ISNUMBER(SEARCH("T",'Model output'!D120)),IF(OR(ISNUMBER(SEARCH("a",'Model output'!D120)),ISNUMBER(SEARCH("b",'Model output'!D120))),MID(SUBSTITUTE('Model output'!D120," ",""),SEARCH("T",'Model output'!D120)+1,2),MID(SUBSTITUTE('Model output'!D120," ",""),SEARCH("T",'Model output'!D120)+1,1)),SUBSTITUTE('Model output'!D120," ",""))),"")</f>
        <v>3</v>
      </c>
      <c r="D121" s="1" t="str">
        <f>IF(ISNUMBER(SEARCH("lymph node",'Model output'!E120)),"1", IF(AND('Model output'!E120&lt;&gt;"",ISNUMBER('Model output'!E120),'Model output'!E120&gt;0),"1",IF(OR(ISNUMBER(SEARCH("0",'Model output'!E120)), ISNUMBER(SEARCH("1",'Model output'!E120)), ISNUMBER(SEARCH("1a",'Model output'!E120)), ISNUMBER(SEARCH("1b",'Model output'!E120)), ISNUMBER(SEARCH("X",'Model output'!E120))), IF(ISNUMBER(SEARCH("pN",'Model output'!E120)),IF(OR(ISNUMBER(SEARCH("a",'Model output'!E120)),ISNUMBER(SEARCH("b",'Model output'!E120))),MID(SUBSTITUTE('Model output'!E120," ",""),SEARCH("pN",'Model output'!E120)+2,2),MID(SUBSTITUTE('Model output'!E120," ",""),SEARCH("pN",'Model output'!E120)+2,1)),IF(ISNUMBER(SEARCH("N",'Model output'!E120)),IF(OR(ISNUMBER(SEARCH("a",'Model output'!E120)),ISNUMBER(SEARCH("b",'Model output'!E120))),MID(SUBSTITUTE('Model output'!E120," ",""),SEARCH("N",'Model output'!E120)+1,2),MID(SUBSTITUTE('Model output'!E120," ",""),SEARCH("N",'Model output'!E120)+1,1)),SUBSTITUTE('Model output'!E120," ",""))),"")))</f>
        <v>1b</v>
      </c>
      <c r="E121" s="1" t="str">
        <f>IF(OR(ISNUMBER(SEARCH("Not applicable",'Model output'!F120)), ISNUMBER(SEARCH("N/A",'Model output'!F120))),"0",IF(OR(ISNUMBER(SEARCH("0",'Model output'!F120)), ISNUMBER(SEARCH("1",'Model output'!F120)), ISNUMBER(SEARCH("X",'Model output'!F120))), IF(ISNUMBER(SEARCH("pM",'Model output'!F120)),MID(SUBSTITUTE('Model output'!F120," ",""),SEARCH("pM",'Model output'!F120)+2,1),IF(ISNUMBER(SEARCH("M",'Model output'!F120)),MID(SUBSTITUTE('Model output'!F120," ",""),SEARCH("M",'Model output'!F120)+1,1),SUBSTITUTE('Model output'!F120," ",""))),""))</f>
        <v/>
      </c>
      <c r="F121" t="str">
        <f t="shared" si="22"/>
        <v>positive</v>
      </c>
      <c r="G121" t="str">
        <f>IF(OR('Model output'!G120="",AND(ISNUMBER('Model output'!J120),'Model output'!J120&lt;1)),"",IF(OR(ISNUMBER(SEARCH("lateral",'Model output'!G120)),ISNUMBER(SEARCH("cervical",'Model output'!G120)),ISNUMBER(SEARCH("jugular",'Model output'!G120)),ISNUMBER(SEARCH("left neck",'Model output'!G120)),ISNUMBER(SEARCH("left anterior neck",'Model output'!G120)),ISNUMBER(SEARCH("left posterior neck",'Model output'!G120)),ISNUMBER(SEARCH("right neck",'Model output'!G120)),ISNUMBER(SEARCH("right anterior neck",'Model output'!G120)),ISNUMBER(SEARCH("right posterior neck",'Model output'!G120)),AND(ISNUMBER(SEARCH("level",'Model output'!G120)),OR(,ISNUMBER(SEARCH("II",'Model output'!G120)),ISNUMBER(SEARCH("two",'Model output'!G120)),AND(ISNUMBER(SEARCH("2",'Model output'!G120)),NOT(ISNUMBER(SEARCH("1 of 2",'Model output'!G120)))),ISNUMBER(SEARCH("III",'Model output'!G120)),ISNUMBER(SEARCH("three",'Model output'!G120)),ISNUMBER(SEARCH("3",'Model output'!G120)),ISNUMBER(SEARCH("IV",'Model output'!G120)),ISNUMBER(SEARCH("four",'Model output'!G120)),ISNUMBER(SEARCH("4",'Model output'!G120)),ISNUMBER(SEARCH("V ",'Model output'!G120)),ISNUMBER(SEARCH("five",'Model output'!G120)),ISNUMBER(SEARCH("5",'Model output'!G120))))), "lateral", "central"))</f>
        <v>lateral</v>
      </c>
      <c r="H121" t="str">
        <f>IF('Model output'!H120="","negative",IF(OR(ISNUMBER(SEARCH("lymph node",'Model output'!H120)),ISNUMBER(SEARCH("gland",'Model output'!H120)),ISNUMBER(SEARCH("lobe",'Model output'!H120)),ISNUMBER(SEARCH("isthmus",'Model output'!H120)),ISNUMBER(SEARCH("mediastinum",'Model output'!H120)),ISNUMBER(SEARCH("Not mentioned",'Model output'!H120)), ISNUMBER(SEARCH("Not applicable",'Model output'!H120)), ISNUMBER(SEARCH("paratracheal",'Model output'!H120)),ISNUMBER(SEARCH("fibroadipose tissue",'Model output'!H120)),ISNUMBER(SEARCH("thyroid node",'Model output'!H120)),ISNUMBER(SEARCH("skeletal muscle",'Model output'!H120)),ISNUMBER(SEARCH("Extranodal extension",'Model output'!H120)),ISNUMBER(SEARCH("right",'Model output'!H120)),ISNUMBER(SEARCH("left",'Model output'!H120)),ISNUMBER(SEARCH("Not specified",'Model output'!H120))),"negative","positive"))</f>
        <v>negative</v>
      </c>
      <c r="I121">
        <f>IF(OR('Model output'!I120="",'Model output'!I120="Not answered",'Model output'!I120="Not mentioned"),"",IF(ISNUMBER('Model output'!I120),'Model output'!I120,1))</f>
        <v>14</v>
      </c>
      <c r="J121">
        <f>IF(OR('Model output'!J120="",'Model output'!J120="Not answered",'Model output'!J120="Not mentioned"),"",IF(AND(ISNUMBER('Model output'!J120),'Model output'!J120&lt;=I121),'Model output'!J120,IF(AND(ISNUMBER('Model output'!J120), 'Model output'!J120&gt;=DATE(2024,1,1)), MIN(DAY('Model output'!J120), MONTH('Model output'!J120), YEAR('Model output'!J120)), IF(ISNUMBER(SEARCH("0/",'Model output'!J120)),0,IF(ISNUMBER(SEARCH("/",'Model output'!J120)), VALUE(LEFT('Model output'!J120, SEARCH("/",'Model output'!J120)-1)),1)))))</f>
        <v>9</v>
      </c>
      <c r="K121" t="str" cm="1">
        <f t="array" ref="K121">IF(COUNT(FIND({0,1,2,3,4,5,6,7,8,9},'Model output'!K120))&gt;0,'Model output'!K120,"")</f>
        <v/>
      </c>
      <c r="L121" s="25" t="str">
        <f t="shared" si="26"/>
        <v/>
      </c>
      <c r="M121" t="str" cm="1">
        <f t="array" ref="M121">IF(L121="","",IF(ISNUMBER(SEARCH("cm",L121)),MAX(VALUE(SUBSTITUTE(_xlfn.FILTERXML("&lt;t&gt;&lt;s&gt;"&amp;SUBSTITUTE(L121,",","&lt;/s&gt;&lt;s&gt;")&amp;"&lt;/s&gt;&lt;/t&gt;","//s"),"cm",""))),MAX(VALUE(SUBSTITUTE(_xlfn.FILTERXML("&lt;t&gt;&lt;s&gt;"&amp;SUBSTITUTE(L121,",","&lt;/s&gt;&lt;s&gt;")&amp;"&lt;/s&gt;&lt;/t&gt;","//s"),"mm","")))/10))</f>
        <v/>
      </c>
      <c r="N121" t="str">
        <f>IF('Model output'!L120="","",'Model output'!L120)</f>
        <v>Papillary carcinoma</v>
      </c>
      <c r="O121" t="str">
        <f>IF('Model output'!M120="","",'Model output'!M120)</f>
        <v>Classical</v>
      </c>
      <c r="P121" t="str">
        <f>IF('Model output'!N120="","",'Model output'!N120)</f>
        <v>4.2 cm</v>
      </c>
      <c r="Q121" t="str">
        <f t="shared" si="25"/>
        <v>4.2cm</v>
      </c>
      <c r="R121" cm="1">
        <f t="array" ref="R121">IF(Q121="","",IF(ISNUMBER(SEARCH("cm",Q121)),MAX(VALUE(SUBSTITUTE(_xlfn.FILTERXML("&lt;t&gt;&lt;s&gt;"&amp;SUBSTITUTE(Q121,",","&lt;/s&gt;&lt;s&gt;")&amp;"&lt;/s&gt;&lt;/t&gt;","//s"),"cm",""))),MAX(VALUE(SUBSTITUTE(_xlfn.FILTERXML("&lt;t&gt;&lt;s&gt;"&amp;SUBSTITUTE(Q121,",","&lt;/s&gt;&lt;s&gt;")&amp;"&lt;/s&gt;&lt;/t&gt;","//s"),"mm","")))/10))</f>
        <v>4.2</v>
      </c>
      <c r="S121" t="str">
        <f>IF(OR('Model output'!P120="",ISNUMBER(SEARCH("Not identified", 'Model output'!P120)),ISNUMBER(SEARCH("Absent",'Model output'!P120)),AND(ISNUMBER(SEARCH("No",'Model output'!P120)),NOT(ISNUMBER(SEARCH("diagnostic",'Model output'!P120)))),ISNUMBER(SEARCH("Negative",'Model output'!P120))),"negative","positive")</f>
        <v>negative</v>
      </c>
      <c r="T121">
        <f>IF('Model output'!O120="","",'Model output'!O120)</f>
        <v>2</v>
      </c>
      <c r="U121" t="str">
        <f>IF('Model output'!Q120&lt;&gt;"",'Model output'!Q120,IF('Classification result'!S121="positive",IF(ISNUMBER(SEARCH("single",'Model output'!P120)),1,IF(OR(ISNUMBER(SEARCH("&lt;4",'Model output'!P120)),ISNUMBER(SEARCH("&lt; 4",'Model output'!P120)),ISNUMBER(SEARCH("less than 4",'Model output'!P120))),"&lt;4",IF(OR(ISNUMBER(SEARCH("&gt;4",'Model output'!P120)),ISNUMBER(SEARCH("&gt; 4",'Model output'!P120)),ISNUMBER(SEARCH("4 or more",'Model output'!P120))),"&gt;4",""))), ""))</f>
        <v/>
      </c>
      <c r="V121" t="str">
        <f>IF(S121="negative","",IF(OR(ISNUMBER(SEARCH("Focal",'Model output'!P120)),'Classification result'!U121&lt;4,ISNUMBER(SEARCH("Focal",'Classification result'!U121)),ISNUMBER(SEARCH("&lt;4",'Classification result'!U121)),ISNUMBER(SEARCH("&lt; 4",'Classification result'!U121))),"minimal", IF(OR(ISNUMBER(SEARCH("Extensive",'Model output'!P120)),ISNUMBER(SEARCH("Extensive",'Classification result'!U121)),ISNUMBER(SEARCH("&gt;4",'Classification result'!U121)),ISNUMBER(SEARCH("&gt; 4",'Classification result'!U121)),ISNUMBER(SEARCH("4 or more",'Classification result'!U121))),"extensive","")))</f>
        <v/>
      </c>
      <c r="W121" t="str">
        <f>IF(OR('Model output'!R120="",ISNUMBER(SEARCH("Not identified", 'Model output'!R120)),ISNUMBER(SEARCH("Absent",'Model output'!R120)),ISNUMBER(SEARCH("No",'Model output'!R120)),ISNUMBER(SEARCH("Negative",'Model output'!R120)),ISNUMBER(SEARCH("None seen",'Model output'!R120)),ISNUMBER(SEARCH("Free",'Model output'!R120)),ISNUMBER(SEARCH("Cannot be assessed",'Model output'!R120))),"negative","positive")</f>
        <v>negative</v>
      </c>
      <c r="X121" s="16" t="str">
        <f>IF('Model output'!S120="","",'Model output'!S120)</f>
        <v>Minimal</v>
      </c>
      <c r="Y121" t="str">
        <f>IF(OR('Model output'!S120="",ISNUMBER(SEARCH("Absent",'Model output'!S120)),ISNUMBER(SEARCH("Not identified",'Model output'!S120)),AND(ISNUMBER(SEARCH("No",'Model output'!S120)),NOT(ISNUMBER(SEARCH("carcinoma",'Model output'!S120)))),ISNUMBER(SEARCH("negative",'Model output'!S120))),"negative",IF(Z121="positive","gETE", "positive"))</f>
        <v>positive</v>
      </c>
      <c r="Z121" t="str">
        <f>IF(OR('Model output'!S120="",ISNUMBER(SEARCH("Absent",'Model output'!S120)),ISNUMBER(SEARCH("Not identified",'Model output'!S120)),ISNUMBER(SEARCH("No",'Model output'!S120)),ISNUMBER(SEARCH("Minimal",'Model output'!S120)),ISNUMBER(SEARCH("negative",'Model output'!S120))),"negative",IF(OR(ISNUMBER(SEARCH("extensive",X121)),ISNUMBER(SEARCH("skeletal muscle",X121)),ISNUMBER(SEARCH("larynx",X121)),ISNUMBER(SEARCH("trachea",X121)),ISNUMBER(SEARCH("esophagus",X121)),ISNUMBER(SEARCH("recurrent laryngeal nerve",X121))),"positive","negative"))</f>
        <v>negative</v>
      </c>
      <c r="AA121" t="str">
        <f>IF('Model output'!T120="","",IF('Model output'!T120="Not mentioned", "No", "Yes"))</f>
        <v/>
      </c>
      <c r="AB121" t="str">
        <f>IF(AA121&lt;&gt;"Yes","",IF(OR('Model output'!U120="",ISNUMBER(SEARCH("Not identified",'Model output'!U120))),"",'Model output'!U120))</f>
        <v/>
      </c>
      <c r="AC121" s="1" t="str">
        <f>IF(OR('Model output'!V120="", 'Model output'!V120="No", AND(ISERROR(SEARCH("Positive",'Model output'!V120)), ISNUMBER(SEARCH("Negative",'Model output'!V120))), AND(ISNUMBER(SEARCH("Uninvolved",'Model output'!V120)),NOT(ISNUMBER(SEARCH("margins involved",'Model output'!V120)))), ISNUMBER(SEARCH("None",'Model output'!V120)), ISNUMBER(SEARCH("Free",'Model output'!V120)), ISNUMBER(SEARCH("1 mm",'Model output'!V120)), ISNUMBER(SEARCH("0.1 CM",'Model output'!V120)), ISNUMBER(SEARCH("less than 0.2 mm",'Model output'!V120)), ISNUMBER(SEARCH("less than 0.5 mm",'Model output'!V120)), ISNUMBER(SEARCH("less than 1.0 mm",'Model output'!V120)), ISNUMBER(SEARCH("noted very close",'Model output'!V120)), ISNUMBER(SEARCH("abut",'Model output'!V120)), ISNUMBER(SEARCH("not mentioned",'Model output'!V120)), ISNUMBER(SEARCH("Cannot be assessed",'Model output'!V120)), ISNUMBER(SEARCH("Not specified",'Model output'!V120)), ISNUMBER(SEARCH("Lymphocyte invasion - present",'Model output'!V120))), "negative", "positive")</f>
        <v>negative</v>
      </c>
      <c r="AE121" s="35" t="str" cm="1">
        <f t="array" aca="1" ref="AE121" ca="1">IF(OR(AC121="positive",Z121="positive",AND(OR(ISNUMBER(SEARCH("Follicular carcinoma",N121)),ISNUMBER(SEARCH("Follicular thyroid carcinoma",N121))),V121="extensive"),AND(AND(ISNUMBER(J121),J121&gt;0),AND(ISNUMBER(M121),M121&gt;3)),OR(H121="positive",AH121=1)),"high",IF(OR(ISNUMBER(SEARCH("lateral",G121,1)),ISNUMBER(SEARCH("positive",Y121,1)),ISNUMBER(SEARCH("tall",O121,1)),ISNUMBER(SEARCH("hobnail",O121,1)),ISNUMBER(SEARCH("cribriform",O121,1)),ISNUMBER(SEARCH("diffuse",O121,1)),ISNUMBER(SEARCH("columnar",O121,1)),ISNUMBER(SEARCH("solid",O121,1)),ISNUMBER(SEARCH("tall",N121,1)),ISNUMBER(SEARCH("hobnail",N121,1)),ISNUMBER(SEARCH("cribriform",N121,1)),ISNUMBER(SEARCH("diffuse",N121,1)),ISNUMBER(SEARCH("columnar",N121,1)),ISNUMBER(SEARCH("solid",N121,1)),AND(ISNUMBER(SEARCH("papillary",N121,1)),S121="positive"),AND(AND(ISNUMBER(J121),J121&gt;=5),M121=""),AND(AND(ISNUMBER(J121),J121&gt;=5),AND(ISNUMBER(M121),M121&gt;=1)),AND(ISNUMBER(SERACH("papillary",N121)),OR(Y121="positive",Z121="positive"), ISNUMBER(SEARCH("BRAF",AB121)))),"intermediate","low"))</f>
        <v>intermediate</v>
      </c>
      <c r="AF121" s="36" t="str">
        <f t="shared" si="15"/>
        <v>3a</v>
      </c>
      <c r="AG121" s="36" t="str">
        <f t="shared" si="16"/>
        <v>1b</v>
      </c>
      <c r="AH121" s="36" t="str">
        <f t="shared" si="23"/>
        <v>0</v>
      </c>
      <c r="AI121" s="42" t="str">
        <f t="shared" si="24"/>
        <v>I</v>
      </c>
      <c r="AJ121" s="39" t="s">
        <v>809</v>
      </c>
      <c r="AK121" s="41" t="s">
        <v>1124</v>
      </c>
      <c r="AL121" s="41" t="s">
        <v>1119</v>
      </c>
      <c r="AM121" s="41" t="s">
        <v>1123</v>
      </c>
      <c r="AN121" s="41" t="s">
        <v>68</v>
      </c>
      <c r="AO121" s="22">
        <f t="shared" ca="1" si="17"/>
        <v>1</v>
      </c>
      <c r="AP121" s="1">
        <f t="shared" si="18"/>
        <v>1</v>
      </c>
      <c r="AQ121" s="1">
        <f t="shared" si="19"/>
        <v>1</v>
      </c>
      <c r="AR121" s="1">
        <f t="shared" si="20"/>
        <v>1</v>
      </c>
      <c r="AS121" s="14">
        <f t="shared" si="21"/>
        <v>1</v>
      </c>
    </row>
    <row r="122" spans="1:45">
      <c r="A122" t="str">
        <f>'Model output'!A121</f>
        <v>TCGA-E3-A3DZ</v>
      </c>
      <c r="B122" s="33">
        <v>55</v>
      </c>
      <c r="C122" s="1" t="str">
        <f>IF(OR(ISNUMBER(SEARCH("0",'Model output'!D121)), ISNUMBER(SEARCH("1",'Model output'!D121)), ISNUMBER(SEARCH("1a",'Model output'!D121)), ISNUMBER(SEARCH("1b",'Model output'!D121)), ISNUMBER(SEARCH("2",'Model output'!D121)), ISNUMBER(SEARCH("3",'Model output'!D121)), ISNUMBER(SEARCH("4a",'Model output'!D121)), ISNUMBER(SEARCH("4b",'Model output'!D121))), IF(ISNUMBER(SEARCH("pT",'Model output'!D121)),IF(OR(ISNUMBER(SEARCH("a",'Model output'!D121)),ISNUMBER(SEARCH("b",'Model output'!D121))),MID(SUBSTITUTE('Model output'!D121," ",""),SEARCH("pT",'Model output'!D121)+2,2),MID(SUBSTITUTE('Model output'!D121," ",""),SEARCH("pT",'Model output'!D121)+2,1)),IF(ISNUMBER(SEARCH("T",'Model output'!D121)),IF(OR(ISNUMBER(SEARCH("a",'Model output'!D121)),ISNUMBER(SEARCH("b",'Model output'!D121))),MID(SUBSTITUTE('Model output'!D121," ",""),SEARCH("T",'Model output'!D121)+1,2),MID(SUBSTITUTE('Model output'!D121," ",""),SEARCH("T",'Model output'!D121)+1,1)),SUBSTITUTE('Model output'!D121," ",""))),"")</f>
        <v>3</v>
      </c>
      <c r="D122" s="1" t="str">
        <f>IF(ISNUMBER(SEARCH("lymph node",'Model output'!E121)),"1", IF(AND('Model output'!E121&lt;&gt;"",ISNUMBER('Model output'!E121),'Model output'!E121&gt;0),"1",IF(OR(ISNUMBER(SEARCH("0",'Model output'!E121)), ISNUMBER(SEARCH("1",'Model output'!E121)), ISNUMBER(SEARCH("1a",'Model output'!E121)), ISNUMBER(SEARCH("1b",'Model output'!E121)), ISNUMBER(SEARCH("X",'Model output'!E121))), IF(ISNUMBER(SEARCH("pN",'Model output'!E121)),IF(OR(ISNUMBER(SEARCH("a",'Model output'!E121)),ISNUMBER(SEARCH("b",'Model output'!E121))),MID(SUBSTITUTE('Model output'!E121," ",""),SEARCH("pN",'Model output'!E121)+2,2),MID(SUBSTITUTE('Model output'!E121," ",""),SEARCH("pN",'Model output'!E121)+2,1)),IF(ISNUMBER(SEARCH("N",'Model output'!E121)),IF(OR(ISNUMBER(SEARCH("a",'Model output'!E121)),ISNUMBER(SEARCH("b",'Model output'!E121))),MID(SUBSTITUTE('Model output'!E121," ",""),SEARCH("N",'Model output'!E121)+1,2),MID(SUBSTITUTE('Model output'!E121," ",""),SEARCH("N",'Model output'!E121)+1,1)),SUBSTITUTE('Model output'!E121," ",""))),"")))</f>
        <v>0</v>
      </c>
      <c r="E122" s="1" t="str">
        <f>IF(OR(ISNUMBER(SEARCH("Not applicable",'Model output'!F121)), ISNUMBER(SEARCH("N/A",'Model output'!F121))),"0",IF(OR(ISNUMBER(SEARCH("0",'Model output'!F121)), ISNUMBER(SEARCH("1",'Model output'!F121)), ISNUMBER(SEARCH("X",'Model output'!F121))), IF(ISNUMBER(SEARCH("pM",'Model output'!F121)),MID(SUBSTITUTE('Model output'!F121," ",""),SEARCH("pM",'Model output'!F121)+2,1),IF(ISNUMBER(SEARCH("M",'Model output'!F121)),MID(SUBSTITUTE('Model output'!F121," ",""),SEARCH("M",'Model output'!F121)+1,1),SUBSTITUTE('Model output'!F121," ",""))),""))</f>
        <v>X</v>
      </c>
      <c r="F122" t="str">
        <f t="shared" si="22"/>
        <v>negative</v>
      </c>
      <c r="G122" t="str">
        <f>IF(OR('Model output'!G121="",AND(ISNUMBER('Model output'!J121),'Model output'!J121&lt;1)),"",IF(OR(ISNUMBER(SEARCH("lateral",'Model output'!G121)),ISNUMBER(SEARCH("cervical",'Model output'!G121)),ISNUMBER(SEARCH("jugular",'Model output'!G121)),ISNUMBER(SEARCH("left neck",'Model output'!G121)),ISNUMBER(SEARCH("left anterior neck",'Model output'!G121)),ISNUMBER(SEARCH("left posterior neck",'Model output'!G121)),ISNUMBER(SEARCH("right neck",'Model output'!G121)),ISNUMBER(SEARCH("right anterior neck",'Model output'!G121)),ISNUMBER(SEARCH("right posterior neck",'Model output'!G121)),AND(ISNUMBER(SEARCH("level",'Model output'!G121)),OR(,ISNUMBER(SEARCH("II",'Model output'!G121)),ISNUMBER(SEARCH("two",'Model output'!G121)),AND(ISNUMBER(SEARCH("2",'Model output'!G121)),NOT(ISNUMBER(SEARCH("1 of 2",'Model output'!G121)))),ISNUMBER(SEARCH("III",'Model output'!G121)),ISNUMBER(SEARCH("three",'Model output'!G121)),ISNUMBER(SEARCH("3",'Model output'!G121)),ISNUMBER(SEARCH("IV",'Model output'!G121)),ISNUMBER(SEARCH("four",'Model output'!G121)),ISNUMBER(SEARCH("4",'Model output'!G121)),ISNUMBER(SEARCH("V ",'Model output'!G121)),ISNUMBER(SEARCH("five",'Model output'!G121)),ISNUMBER(SEARCH("5",'Model output'!G121))))), "lateral", "central"))</f>
        <v/>
      </c>
      <c r="H122" t="str">
        <f>IF('Model output'!H121="","negative",IF(OR(ISNUMBER(SEARCH("lymph node",'Model output'!H121)),ISNUMBER(SEARCH("gland",'Model output'!H121)),ISNUMBER(SEARCH("lobe",'Model output'!H121)),ISNUMBER(SEARCH("isthmus",'Model output'!H121)),ISNUMBER(SEARCH("mediastinum",'Model output'!H121)),ISNUMBER(SEARCH("Not mentioned",'Model output'!H121)), ISNUMBER(SEARCH("Not applicable",'Model output'!H121)), ISNUMBER(SEARCH("paratracheal",'Model output'!H121)),ISNUMBER(SEARCH("fibroadipose tissue",'Model output'!H121)),ISNUMBER(SEARCH("thyroid node",'Model output'!H121)),ISNUMBER(SEARCH("skeletal muscle",'Model output'!H121)),ISNUMBER(SEARCH("Extranodal extension",'Model output'!H121)),ISNUMBER(SEARCH("right",'Model output'!H121)),ISNUMBER(SEARCH("left",'Model output'!H121)),ISNUMBER(SEARCH("Not specified",'Model output'!H121))),"negative","positive"))</f>
        <v>negative</v>
      </c>
      <c r="I122">
        <f>IF(OR('Model output'!I121="",'Model output'!I121="Not answered",'Model output'!I121="Not mentioned"),"",IF(ISNUMBER('Model output'!I121),'Model output'!I121,1))</f>
        <v>1</v>
      </c>
      <c r="J122">
        <f>IF(OR('Model output'!J121="",'Model output'!J121="Not answered",'Model output'!J121="Not mentioned"),"",IF(AND(ISNUMBER('Model output'!J121),'Model output'!J121&lt;=I122),'Model output'!J121,IF(AND(ISNUMBER('Model output'!J121), 'Model output'!J121&gt;=DATE(2024,1,1)), MIN(DAY('Model output'!J121), MONTH('Model output'!J121), YEAR('Model output'!J121)), IF(ISNUMBER(SEARCH("0/",'Model output'!J121)),0,IF(ISNUMBER(SEARCH("/",'Model output'!J121)), VALUE(LEFT('Model output'!J121, SEARCH("/",'Model output'!J121)-1)),1)))))</f>
        <v>0</v>
      </c>
      <c r="K122" t="str" cm="1">
        <f t="array" ref="K122">IF(COUNT(FIND({0,1,2,3,4,5,6,7,8,9},'Model output'!K121))&gt;0,'Model output'!K121,"")</f>
        <v/>
      </c>
      <c r="L122" s="25" t="str">
        <f t="shared" si="26"/>
        <v/>
      </c>
      <c r="M122" t="str" cm="1">
        <f t="array" ref="M122">IF(L122="","",IF(ISNUMBER(SEARCH("cm",L122)),MAX(VALUE(SUBSTITUTE(_xlfn.FILTERXML("&lt;t&gt;&lt;s&gt;"&amp;SUBSTITUTE(L122,",","&lt;/s&gt;&lt;s&gt;")&amp;"&lt;/s&gt;&lt;/t&gt;","//s"),"cm",""))),MAX(VALUE(SUBSTITUTE(_xlfn.FILTERXML("&lt;t&gt;&lt;s&gt;"&amp;SUBSTITUTE(L122,",","&lt;/s&gt;&lt;s&gt;")&amp;"&lt;/s&gt;&lt;/t&gt;","//s"),"mm","")))/10))</f>
        <v/>
      </c>
      <c r="N122" t="str">
        <f>IF('Model output'!L121="","",'Model output'!L121)</f>
        <v>Papillary carcinoma, Follicular variant</v>
      </c>
      <c r="O122" t="str">
        <f>IF('Model output'!M121="","",'Model output'!M121)</f>
        <v>Not mentioned in the provided clinical note</v>
      </c>
      <c r="P122" t="str">
        <f>IF('Model output'!N121="","",'Model output'!N121)</f>
        <v>5 cm</v>
      </c>
      <c r="Q122" t="str">
        <f t="shared" si="25"/>
        <v>5cm</v>
      </c>
      <c r="R122" cm="1">
        <f t="array" ref="R122">IF(Q122="","",IF(ISNUMBER(SEARCH("cm",Q122)),MAX(VALUE(SUBSTITUTE(_xlfn.FILTERXML("&lt;t&gt;&lt;s&gt;"&amp;SUBSTITUTE(Q122,",","&lt;/s&gt;&lt;s&gt;")&amp;"&lt;/s&gt;&lt;/t&gt;","//s"),"cm",""))),MAX(VALUE(SUBSTITUTE(_xlfn.FILTERXML("&lt;t&gt;&lt;s&gt;"&amp;SUBSTITUTE(Q122,",","&lt;/s&gt;&lt;s&gt;")&amp;"&lt;/s&gt;&lt;/t&gt;","//s"),"mm","")))/10))</f>
        <v>5</v>
      </c>
      <c r="S122" t="str">
        <f>IF(OR('Model output'!P121="",ISNUMBER(SEARCH("Not identified", 'Model output'!P121)),ISNUMBER(SEARCH("Absent",'Model output'!P121)),AND(ISNUMBER(SEARCH("No",'Model output'!P121)),NOT(ISNUMBER(SEARCH("diagnostic",'Model output'!P121)))),ISNUMBER(SEARCH("Negative",'Model output'!P121))),"negative","positive")</f>
        <v>negative</v>
      </c>
      <c r="T122">
        <f>IF('Model output'!O121="","",'Model output'!O121)</f>
        <v>1</v>
      </c>
      <c r="U122" t="str">
        <f>IF('Model output'!Q121&lt;&gt;"",'Model output'!Q121,IF('Classification result'!S122="positive",IF(ISNUMBER(SEARCH("single",'Model output'!P121)),1,IF(OR(ISNUMBER(SEARCH("&lt;4",'Model output'!P121)),ISNUMBER(SEARCH("&lt; 4",'Model output'!P121)),ISNUMBER(SEARCH("less than 4",'Model output'!P121))),"&lt;4",IF(OR(ISNUMBER(SEARCH("&gt;4",'Model output'!P121)),ISNUMBER(SEARCH("&gt; 4",'Model output'!P121)),ISNUMBER(SEARCH("4 or more",'Model output'!P121))),"&gt;4",""))), ""))</f>
        <v/>
      </c>
      <c r="V122" t="str">
        <f>IF(S122="negative","",IF(OR(ISNUMBER(SEARCH("Focal",'Model output'!P121)),'Classification result'!U122&lt;4,ISNUMBER(SEARCH("Focal",'Classification result'!U122)),ISNUMBER(SEARCH("&lt;4",'Classification result'!U122)),ISNUMBER(SEARCH("&lt; 4",'Classification result'!U122))),"minimal", IF(OR(ISNUMBER(SEARCH("Extensive",'Model output'!P121)),ISNUMBER(SEARCH("Extensive",'Classification result'!U122)),ISNUMBER(SEARCH("&gt;4",'Classification result'!U122)),ISNUMBER(SEARCH("&gt; 4",'Classification result'!U122)),ISNUMBER(SEARCH("4 or more",'Classification result'!U122))),"extensive","")))</f>
        <v/>
      </c>
      <c r="W122" t="str">
        <f>IF(OR('Model output'!R121="",ISNUMBER(SEARCH("Not identified", 'Model output'!R121)),ISNUMBER(SEARCH("Absent",'Model output'!R121)),ISNUMBER(SEARCH("No",'Model output'!R121)),ISNUMBER(SEARCH("Negative",'Model output'!R121)),ISNUMBER(SEARCH("None seen",'Model output'!R121)),ISNUMBER(SEARCH("Free",'Model output'!R121)),ISNUMBER(SEARCH("Cannot be assessed",'Model output'!R121))),"negative","positive")</f>
        <v>negative</v>
      </c>
      <c r="X122" s="16" t="str">
        <f>IF('Model output'!S121="","",'Model output'!S121)</f>
        <v>Not mentioned in the provided clinical note</v>
      </c>
      <c r="Y122" t="str">
        <f>IF(OR('Model output'!S121="",ISNUMBER(SEARCH("Absent",'Model output'!S121)),ISNUMBER(SEARCH("Not identified",'Model output'!S121)),AND(ISNUMBER(SEARCH("No",'Model output'!S121)),NOT(ISNUMBER(SEARCH("carcinoma",'Model output'!S121)))),ISNUMBER(SEARCH("negative",'Model output'!S121))),"negative",IF(Z122="positive","gETE", "positive"))</f>
        <v>negative</v>
      </c>
      <c r="Z122" t="str">
        <f>IF(OR('Model output'!S121="",ISNUMBER(SEARCH("Absent",'Model output'!S121)),ISNUMBER(SEARCH("Not identified",'Model output'!S121)),ISNUMBER(SEARCH("No",'Model output'!S121)),ISNUMBER(SEARCH("Minimal",'Model output'!S121)),ISNUMBER(SEARCH("negative",'Model output'!S121))),"negative",IF(OR(ISNUMBER(SEARCH("extensive",X122)),ISNUMBER(SEARCH("skeletal muscle",X122)),ISNUMBER(SEARCH("larynx",X122)),ISNUMBER(SEARCH("trachea",X122)),ISNUMBER(SEARCH("esophagus",X122)),ISNUMBER(SEARCH("recurrent laryngeal nerve",X122))),"positive","negative"))</f>
        <v>negative</v>
      </c>
      <c r="AA122" t="str">
        <f>IF('Model output'!T121="","",IF('Model output'!T121="Not mentioned", "No", "Yes"))</f>
        <v>Yes</v>
      </c>
      <c r="AB122" t="str">
        <f>IF(AA122&lt;&gt;"Yes","",IF(OR('Model output'!U121="",ISNUMBER(SEARCH("Not identified",'Model output'!U121))),"",'Model output'!U121))</f>
        <v/>
      </c>
      <c r="AC122" s="1" t="str">
        <f>IF(OR('Model output'!V121="", 'Model output'!V121="No", AND(ISERROR(SEARCH("Positive",'Model output'!V121)), ISNUMBER(SEARCH("Negative",'Model output'!V121))), AND(ISNUMBER(SEARCH("Uninvolved",'Model output'!V121)),NOT(ISNUMBER(SEARCH("margins involved",'Model output'!V121)))), ISNUMBER(SEARCH("None",'Model output'!V121)), ISNUMBER(SEARCH("Free",'Model output'!V121)), ISNUMBER(SEARCH("1 mm",'Model output'!V121)), ISNUMBER(SEARCH("0.1 CM",'Model output'!V121)), ISNUMBER(SEARCH("less than 0.2 mm",'Model output'!V121)), ISNUMBER(SEARCH("less than 0.5 mm",'Model output'!V121)), ISNUMBER(SEARCH("less than 1.0 mm",'Model output'!V121)), ISNUMBER(SEARCH("noted very close",'Model output'!V121)), ISNUMBER(SEARCH("abut",'Model output'!V121)), ISNUMBER(SEARCH("not mentioned",'Model output'!V121)), ISNUMBER(SEARCH("Cannot be assessed",'Model output'!V121)), ISNUMBER(SEARCH("Not specified",'Model output'!V121)), ISNUMBER(SEARCH("Lymphocyte invasion - present",'Model output'!V121))), "negative", "positive")</f>
        <v>negative</v>
      </c>
      <c r="AE122" s="35" t="str" cm="1">
        <f t="array" aca="1" ref="AE122" ca="1">IF(OR(AC122="positive",Z122="positive",AND(OR(ISNUMBER(SEARCH("Follicular carcinoma",N122)),ISNUMBER(SEARCH("Follicular thyroid carcinoma",N122))),V122="extensive"),AND(AND(ISNUMBER(J122),J122&gt;0),AND(ISNUMBER(M122),M122&gt;3)),OR(H122="positive",AH122=1)),"high",IF(OR(ISNUMBER(SEARCH("lateral",G122,1)),ISNUMBER(SEARCH("positive",Y122,1)),ISNUMBER(SEARCH("tall",O122,1)),ISNUMBER(SEARCH("hobnail",O122,1)),ISNUMBER(SEARCH("cribriform",O122,1)),ISNUMBER(SEARCH("diffuse",O122,1)),ISNUMBER(SEARCH("columnar",O122,1)),ISNUMBER(SEARCH("solid",O122,1)),ISNUMBER(SEARCH("tall",N122,1)),ISNUMBER(SEARCH("hobnail",N122,1)),ISNUMBER(SEARCH("cribriform",N122,1)),ISNUMBER(SEARCH("diffuse",N122,1)),ISNUMBER(SEARCH("columnar",N122,1)),ISNUMBER(SEARCH("solid",N122,1)),AND(ISNUMBER(SEARCH("papillary",N122,1)),S122="positive"),AND(AND(ISNUMBER(J122),J122&gt;=5),M122=""),AND(AND(ISNUMBER(J122),J122&gt;=5),AND(ISNUMBER(M122),M122&gt;=1)),AND(ISNUMBER(SERACH("papillary",N122)),OR(Y122="positive",Z122="positive"), ISNUMBER(SEARCH("BRAF",AB122)))),"intermediate","low"))</f>
        <v>low</v>
      </c>
      <c r="AF122" s="36" t="str">
        <f t="shared" si="15"/>
        <v>3a</v>
      </c>
      <c r="AG122" s="36" t="str">
        <f t="shared" si="16"/>
        <v>0</v>
      </c>
      <c r="AH122" s="36" t="str">
        <f t="shared" si="23"/>
        <v>0</v>
      </c>
      <c r="AI122" s="42" t="str">
        <f t="shared" si="24"/>
        <v>II</v>
      </c>
      <c r="AJ122" s="39" t="s">
        <v>807</v>
      </c>
      <c r="AK122" s="41" t="s">
        <v>1124</v>
      </c>
      <c r="AL122" s="41" t="s">
        <v>1120</v>
      </c>
      <c r="AM122" s="41" t="s">
        <v>1123</v>
      </c>
      <c r="AN122" s="41" t="s">
        <v>1121</v>
      </c>
      <c r="AO122" s="22">
        <f t="shared" ca="1" si="17"/>
        <v>1</v>
      </c>
      <c r="AP122" s="1">
        <f t="shared" si="18"/>
        <v>1</v>
      </c>
      <c r="AQ122" s="1">
        <f t="shared" si="19"/>
        <v>1</v>
      </c>
      <c r="AR122" s="1">
        <f t="shared" si="20"/>
        <v>1</v>
      </c>
      <c r="AS122" s="14">
        <f t="shared" si="21"/>
        <v>1</v>
      </c>
    </row>
    <row r="123" spans="1:45">
      <c r="A123" t="str">
        <f>'Model output'!A122</f>
        <v>TCGA-E3-A3E3</v>
      </c>
      <c r="B123" s="33">
        <v>49</v>
      </c>
      <c r="C123" s="1" t="str">
        <f>IF(OR(ISNUMBER(SEARCH("0",'Model output'!D122)), ISNUMBER(SEARCH("1",'Model output'!D122)), ISNUMBER(SEARCH("1a",'Model output'!D122)), ISNUMBER(SEARCH("1b",'Model output'!D122)), ISNUMBER(SEARCH("2",'Model output'!D122)), ISNUMBER(SEARCH("3",'Model output'!D122)), ISNUMBER(SEARCH("4a",'Model output'!D122)), ISNUMBER(SEARCH("4b",'Model output'!D122))), IF(ISNUMBER(SEARCH("pT",'Model output'!D122)),IF(OR(ISNUMBER(SEARCH("a",'Model output'!D122)),ISNUMBER(SEARCH("b",'Model output'!D122))),MID(SUBSTITUTE('Model output'!D122," ",""),SEARCH("pT",'Model output'!D122)+2,2),MID(SUBSTITUTE('Model output'!D122," ",""),SEARCH("pT",'Model output'!D122)+2,1)),IF(ISNUMBER(SEARCH("T",'Model output'!D122)),IF(OR(ISNUMBER(SEARCH("a",'Model output'!D122)),ISNUMBER(SEARCH("b",'Model output'!D122))),MID(SUBSTITUTE('Model output'!D122," ",""),SEARCH("T",'Model output'!D122)+1,2),MID(SUBSTITUTE('Model output'!D122," ",""),SEARCH("T",'Model output'!D122)+1,1)),SUBSTITUTE('Model output'!D122," ",""))),"")</f>
        <v>2</v>
      </c>
      <c r="D123" s="1" t="str">
        <f>IF(ISNUMBER(SEARCH("lymph node",'Model output'!E122)),"1", IF(AND('Model output'!E122&lt;&gt;"",ISNUMBER('Model output'!E122),'Model output'!E122&gt;0),"1",IF(OR(ISNUMBER(SEARCH("0",'Model output'!E122)), ISNUMBER(SEARCH("1",'Model output'!E122)), ISNUMBER(SEARCH("1a",'Model output'!E122)), ISNUMBER(SEARCH("1b",'Model output'!E122)), ISNUMBER(SEARCH("X",'Model output'!E122))), IF(ISNUMBER(SEARCH("pN",'Model output'!E122)),IF(OR(ISNUMBER(SEARCH("a",'Model output'!E122)),ISNUMBER(SEARCH("b",'Model output'!E122))),MID(SUBSTITUTE('Model output'!E122," ",""),SEARCH("pN",'Model output'!E122)+2,2),MID(SUBSTITUTE('Model output'!E122," ",""),SEARCH("pN",'Model output'!E122)+2,1)),IF(ISNUMBER(SEARCH("N",'Model output'!E122)),IF(OR(ISNUMBER(SEARCH("a",'Model output'!E122)),ISNUMBER(SEARCH("b",'Model output'!E122))),MID(SUBSTITUTE('Model output'!E122," ",""),SEARCH("N",'Model output'!E122)+1,2),MID(SUBSTITUTE('Model output'!E122," ",""),SEARCH("N",'Model output'!E122)+1,1)),SUBSTITUTE('Model output'!E122," ",""))),"")))</f>
        <v>x</v>
      </c>
      <c r="E123" s="1" t="str">
        <f>IF(OR(ISNUMBER(SEARCH("Not applicable",'Model output'!F122)), ISNUMBER(SEARCH("N/A",'Model output'!F122))),"0",IF(OR(ISNUMBER(SEARCH("0",'Model output'!F122)), ISNUMBER(SEARCH("1",'Model output'!F122)), ISNUMBER(SEARCH("X",'Model output'!F122))), IF(ISNUMBER(SEARCH("pM",'Model output'!F122)),MID(SUBSTITUTE('Model output'!F122," ",""),SEARCH("pM",'Model output'!F122)+2,1),IF(ISNUMBER(SEARCH("M",'Model output'!F122)),MID(SUBSTITUTE('Model output'!F122," ",""),SEARCH("M",'Model output'!F122)+1,1),SUBSTITUTE('Model output'!F122," ",""))),""))</f>
        <v>x</v>
      </c>
      <c r="F123" t="str">
        <f t="shared" si="22"/>
        <v>negative</v>
      </c>
      <c r="G123" t="str">
        <f>IF(OR('Model output'!G122="",AND(ISNUMBER('Model output'!J122),'Model output'!J122&lt;1)),"",IF(OR(ISNUMBER(SEARCH("lateral",'Model output'!G122)),ISNUMBER(SEARCH("cervical",'Model output'!G122)),ISNUMBER(SEARCH("jugular",'Model output'!G122)),ISNUMBER(SEARCH("left neck",'Model output'!G122)),ISNUMBER(SEARCH("left anterior neck",'Model output'!G122)),ISNUMBER(SEARCH("left posterior neck",'Model output'!G122)),ISNUMBER(SEARCH("right neck",'Model output'!G122)),ISNUMBER(SEARCH("right anterior neck",'Model output'!G122)),ISNUMBER(SEARCH("right posterior neck",'Model output'!G122)),AND(ISNUMBER(SEARCH("level",'Model output'!G122)),OR(,ISNUMBER(SEARCH("II",'Model output'!G122)),ISNUMBER(SEARCH("two",'Model output'!G122)),AND(ISNUMBER(SEARCH("2",'Model output'!G122)),NOT(ISNUMBER(SEARCH("1 of 2",'Model output'!G122)))),ISNUMBER(SEARCH("III",'Model output'!G122)),ISNUMBER(SEARCH("three",'Model output'!G122)),ISNUMBER(SEARCH("3",'Model output'!G122)),ISNUMBER(SEARCH("IV",'Model output'!G122)),ISNUMBER(SEARCH("four",'Model output'!G122)),ISNUMBER(SEARCH("4",'Model output'!G122)),ISNUMBER(SEARCH("V ",'Model output'!G122)),ISNUMBER(SEARCH("five",'Model output'!G122)),ISNUMBER(SEARCH("5",'Model output'!G122))))), "lateral", "central"))</f>
        <v/>
      </c>
      <c r="H123" t="str">
        <f>IF('Model output'!H122="","negative",IF(OR(ISNUMBER(SEARCH("lymph node",'Model output'!H122)),ISNUMBER(SEARCH("gland",'Model output'!H122)),ISNUMBER(SEARCH("lobe",'Model output'!H122)),ISNUMBER(SEARCH("isthmus",'Model output'!H122)),ISNUMBER(SEARCH("mediastinum",'Model output'!H122)),ISNUMBER(SEARCH("Not mentioned",'Model output'!H122)), ISNUMBER(SEARCH("Not applicable",'Model output'!H122)), ISNUMBER(SEARCH("paratracheal",'Model output'!H122)),ISNUMBER(SEARCH("fibroadipose tissue",'Model output'!H122)),ISNUMBER(SEARCH("thyroid node",'Model output'!H122)),ISNUMBER(SEARCH("skeletal muscle",'Model output'!H122)),ISNUMBER(SEARCH("Extranodal extension",'Model output'!H122)),ISNUMBER(SEARCH("right",'Model output'!H122)),ISNUMBER(SEARCH("left",'Model output'!H122)),ISNUMBER(SEARCH("Not specified",'Model output'!H122))),"negative","positive"))</f>
        <v>negative</v>
      </c>
      <c r="I123">
        <f>IF(OR('Model output'!I122="",'Model output'!I122="Not answered",'Model output'!I122="Not mentioned"),"",IF(ISNUMBER('Model output'!I122),'Model output'!I122,1))</f>
        <v>1</v>
      </c>
      <c r="J123">
        <f>IF(OR('Model output'!J122="",'Model output'!J122="Not answered",'Model output'!J122="Not mentioned"),"",IF(AND(ISNUMBER('Model output'!J122),'Model output'!J122&lt;=I123),'Model output'!J122,IF(AND(ISNUMBER('Model output'!J122), 'Model output'!J122&gt;=DATE(2024,1,1)), MIN(DAY('Model output'!J122), MONTH('Model output'!J122), YEAR('Model output'!J122)), IF(ISNUMBER(SEARCH("0/",'Model output'!J122)),0,IF(ISNUMBER(SEARCH("/",'Model output'!J122)), VALUE(LEFT('Model output'!J122, SEARCH("/",'Model output'!J122)-1)),1)))))</f>
        <v>0</v>
      </c>
      <c r="K123" t="str" cm="1">
        <f t="array" ref="K123">IF(COUNT(FIND({0,1,2,3,4,5,6,7,8,9},'Model output'!K122))&gt;0,'Model output'!K122,"")</f>
        <v/>
      </c>
      <c r="L123" s="25" t="str">
        <f t="shared" si="26"/>
        <v/>
      </c>
      <c r="M123" t="str" cm="1">
        <f t="array" ref="M123">IF(L123="","",IF(ISNUMBER(SEARCH("cm",L123)),MAX(VALUE(SUBSTITUTE(_xlfn.FILTERXML("&lt;t&gt;&lt;s&gt;"&amp;SUBSTITUTE(L123,",","&lt;/s&gt;&lt;s&gt;")&amp;"&lt;/s&gt;&lt;/t&gt;","//s"),"cm",""))),MAX(VALUE(SUBSTITUTE(_xlfn.FILTERXML("&lt;t&gt;&lt;s&gt;"&amp;SUBSTITUTE(L123,",","&lt;/s&gt;&lt;s&gt;")&amp;"&lt;/s&gt;&lt;/t&gt;","//s"),"mm","")))/10))</f>
        <v/>
      </c>
      <c r="N123" t="str">
        <f>IF('Model output'!L122="","",'Model output'!L122)</f>
        <v>Papillary carcinoma</v>
      </c>
      <c r="O123" t="str">
        <f>IF('Model output'!M122="","",'Model output'!M122)</f>
        <v>Not mentioned</v>
      </c>
      <c r="P123" t="str">
        <f>IF('Model output'!N122="","",'Model output'!N122)</f>
        <v>2.8 cm</v>
      </c>
      <c r="Q123" t="str">
        <f t="shared" si="25"/>
        <v>2.8cm</v>
      </c>
      <c r="R123" cm="1">
        <f t="array" ref="R123">IF(Q123="","",IF(ISNUMBER(SEARCH("cm",Q123)),MAX(VALUE(SUBSTITUTE(_xlfn.FILTERXML("&lt;t&gt;&lt;s&gt;"&amp;SUBSTITUTE(Q123,",","&lt;/s&gt;&lt;s&gt;")&amp;"&lt;/s&gt;&lt;/t&gt;","//s"),"cm",""))),MAX(VALUE(SUBSTITUTE(_xlfn.FILTERXML("&lt;t&gt;&lt;s&gt;"&amp;SUBSTITUTE(Q123,",","&lt;/s&gt;&lt;s&gt;")&amp;"&lt;/s&gt;&lt;/t&gt;","//s"),"mm","")))/10))</f>
        <v>2.8</v>
      </c>
      <c r="S123" t="str">
        <f>IF(OR('Model output'!P122="",ISNUMBER(SEARCH("Not identified", 'Model output'!P122)),ISNUMBER(SEARCH("Absent",'Model output'!P122)),AND(ISNUMBER(SEARCH("No",'Model output'!P122)),NOT(ISNUMBER(SEARCH("diagnostic",'Model output'!P122)))),ISNUMBER(SEARCH("Negative",'Model output'!P122))),"negative","positive")</f>
        <v>negative</v>
      </c>
      <c r="T123">
        <f>IF('Model output'!O122="","",'Model output'!O122)</f>
        <v>1</v>
      </c>
      <c r="U123" t="str">
        <f>IF('Model output'!Q122&lt;&gt;"",'Model output'!Q122,IF('Classification result'!S123="positive",IF(ISNUMBER(SEARCH("single",'Model output'!P122)),1,IF(OR(ISNUMBER(SEARCH("&lt;4",'Model output'!P122)),ISNUMBER(SEARCH("&lt; 4",'Model output'!P122)),ISNUMBER(SEARCH("less than 4",'Model output'!P122))),"&lt;4",IF(OR(ISNUMBER(SEARCH("&gt;4",'Model output'!P122)),ISNUMBER(SEARCH("&gt; 4",'Model output'!P122)),ISNUMBER(SEARCH("4 or more",'Model output'!P122))),"&gt;4",""))), ""))</f>
        <v/>
      </c>
      <c r="V123" t="str">
        <f>IF(S123="negative","",IF(OR(ISNUMBER(SEARCH("Focal",'Model output'!P122)),'Classification result'!U123&lt;4,ISNUMBER(SEARCH("Focal",'Classification result'!U123)),ISNUMBER(SEARCH("&lt;4",'Classification result'!U123)),ISNUMBER(SEARCH("&lt; 4",'Classification result'!U123))),"minimal", IF(OR(ISNUMBER(SEARCH("Extensive",'Model output'!P122)),ISNUMBER(SEARCH("Extensive",'Classification result'!U123)),ISNUMBER(SEARCH("&gt;4",'Classification result'!U123)),ISNUMBER(SEARCH("&gt; 4",'Classification result'!U123)),ISNUMBER(SEARCH("4 or more",'Classification result'!U123))),"extensive","")))</f>
        <v/>
      </c>
      <c r="W123" t="str">
        <f>IF(OR('Model output'!R122="",ISNUMBER(SEARCH("Not identified", 'Model output'!R122)),ISNUMBER(SEARCH("Absent",'Model output'!R122)),ISNUMBER(SEARCH("No",'Model output'!R122)),ISNUMBER(SEARCH("Negative",'Model output'!R122)),ISNUMBER(SEARCH("None seen",'Model output'!R122)),ISNUMBER(SEARCH("Free",'Model output'!R122)),ISNUMBER(SEARCH("Cannot be assessed",'Model output'!R122))),"negative","positive")</f>
        <v>positive</v>
      </c>
      <c r="X123" s="16" t="str">
        <f>IF('Model output'!S122="","",'Model output'!S122)</f>
        <v>Not mentioned</v>
      </c>
      <c r="Y123" t="str">
        <f>IF(OR('Model output'!S122="",ISNUMBER(SEARCH("Absent",'Model output'!S122)),ISNUMBER(SEARCH("Not identified",'Model output'!S122)),AND(ISNUMBER(SEARCH("No",'Model output'!S122)),NOT(ISNUMBER(SEARCH("carcinoma",'Model output'!S122)))),ISNUMBER(SEARCH("negative",'Model output'!S122))),"negative",IF(Z123="positive","gETE", "positive"))</f>
        <v>negative</v>
      </c>
      <c r="Z123" t="str">
        <f>IF(OR('Model output'!S122="",ISNUMBER(SEARCH("Absent",'Model output'!S122)),ISNUMBER(SEARCH("Not identified",'Model output'!S122)),ISNUMBER(SEARCH("No",'Model output'!S122)),ISNUMBER(SEARCH("Minimal",'Model output'!S122)),ISNUMBER(SEARCH("negative",'Model output'!S122))),"negative",IF(OR(ISNUMBER(SEARCH("extensive",X123)),ISNUMBER(SEARCH("skeletal muscle",X123)),ISNUMBER(SEARCH("larynx",X123)),ISNUMBER(SEARCH("trachea",X123)),ISNUMBER(SEARCH("esophagus",X123)),ISNUMBER(SEARCH("recurrent laryngeal nerve",X123))),"positive","negative"))</f>
        <v>negative</v>
      </c>
      <c r="AA123" t="str">
        <f>IF('Model output'!T122="","",IF('Model output'!T122="Not mentioned", "No", "Yes"))</f>
        <v>No</v>
      </c>
      <c r="AB123" t="str">
        <f>IF(AA123&lt;&gt;"Yes","",IF(OR('Model output'!U122="",ISNUMBER(SEARCH("Not identified",'Model output'!U122))),"",'Model output'!U122))</f>
        <v/>
      </c>
      <c r="AC123" s="1" t="str">
        <f>IF(OR('Model output'!V122="", 'Model output'!V122="No", AND(ISERROR(SEARCH("Positive",'Model output'!V122)), ISNUMBER(SEARCH("Negative",'Model output'!V122))), AND(ISNUMBER(SEARCH("Uninvolved",'Model output'!V122)),NOT(ISNUMBER(SEARCH("margins involved",'Model output'!V122)))), ISNUMBER(SEARCH("None",'Model output'!V122)), ISNUMBER(SEARCH("Free",'Model output'!V122)), ISNUMBER(SEARCH("1 mm",'Model output'!V122)), ISNUMBER(SEARCH("0.1 CM",'Model output'!V122)), ISNUMBER(SEARCH("less than 0.2 mm",'Model output'!V122)), ISNUMBER(SEARCH("less than 0.5 mm",'Model output'!V122)), ISNUMBER(SEARCH("less than 1.0 mm",'Model output'!V122)), ISNUMBER(SEARCH("noted very close",'Model output'!V122)), ISNUMBER(SEARCH("abut",'Model output'!V122)), ISNUMBER(SEARCH("not mentioned",'Model output'!V122)), ISNUMBER(SEARCH("Cannot be assessed",'Model output'!V122)), ISNUMBER(SEARCH("Not specified",'Model output'!V122)), ISNUMBER(SEARCH("Lymphocyte invasion - present",'Model output'!V122))), "negative", "positive")</f>
        <v>negative</v>
      </c>
      <c r="AE123" s="35" t="str" cm="1">
        <f t="array" aca="1" ref="AE123" ca="1">IF(OR(AC123="positive",Z123="positive",AND(OR(ISNUMBER(SEARCH("Follicular carcinoma",N123)),ISNUMBER(SEARCH("Follicular thyroid carcinoma",N123))),V123="extensive"),AND(AND(ISNUMBER(J123),J123&gt;0),AND(ISNUMBER(M123),M123&gt;3)),OR(H123="positive",AH123=1)),"high",IF(OR(ISNUMBER(SEARCH("lateral",G123,1)),ISNUMBER(SEARCH("positive",Y123,1)),ISNUMBER(SEARCH("tall",O123,1)),ISNUMBER(SEARCH("hobnail",O123,1)),ISNUMBER(SEARCH("cribriform",O123,1)),ISNUMBER(SEARCH("diffuse",O123,1)),ISNUMBER(SEARCH("columnar",O123,1)),ISNUMBER(SEARCH("solid",O123,1)),ISNUMBER(SEARCH("tall",N123,1)),ISNUMBER(SEARCH("hobnail",N123,1)),ISNUMBER(SEARCH("cribriform",N123,1)),ISNUMBER(SEARCH("diffuse",N123,1)),ISNUMBER(SEARCH("columnar",N123,1)),ISNUMBER(SEARCH("solid",N123,1)),AND(ISNUMBER(SEARCH("papillary",N123,1)),S123="positive"),AND(AND(ISNUMBER(J123),J123&gt;=5),M123=""),AND(AND(ISNUMBER(J123),J123&gt;=5),AND(ISNUMBER(M123),M123&gt;=1)),AND(ISNUMBER(SERACH("papillary",N123)),OR(Y123="positive",Z123="positive"), ISNUMBER(SEARCH("BRAF",AB123)))),"intermediate","low"))</f>
        <v>low</v>
      </c>
      <c r="AF123" s="36" t="str">
        <f t="shared" si="15"/>
        <v>2</v>
      </c>
      <c r="AG123" s="36" t="str">
        <f t="shared" si="16"/>
        <v>0</v>
      </c>
      <c r="AH123" s="36" t="str">
        <f t="shared" si="23"/>
        <v>0</v>
      </c>
      <c r="AI123" s="42" t="str">
        <f t="shared" si="24"/>
        <v>I</v>
      </c>
      <c r="AJ123" s="39" t="s">
        <v>807</v>
      </c>
      <c r="AK123" s="41" t="s">
        <v>1122</v>
      </c>
      <c r="AL123" s="41" t="s">
        <v>1120</v>
      </c>
      <c r="AM123" s="41" t="s">
        <v>1123</v>
      </c>
      <c r="AN123" s="41" t="s">
        <v>68</v>
      </c>
      <c r="AO123" s="22">
        <f t="shared" ca="1" si="17"/>
        <v>1</v>
      </c>
      <c r="AP123" s="1">
        <f t="shared" si="18"/>
        <v>1</v>
      </c>
      <c r="AQ123" s="1">
        <f t="shared" si="19"/>
        <v>1</v>
      </c>
      <c r="AR123" s="1">
        <f t="shared" si="20"/>
        <v>1</v>
      </c>
      <c r="AS123" s="14">
        <f t="shared" si="21"/>
        <v>1</v>
      </c>
    </row>
    <row r="124" spans="1:45">
      <c r="A124" t="str">
        <f>'Model output'!A123</f>
        <v>TCGA-E8-A242</v>
      </c>
      <c r="B124" s="33">
        <v>56</v>
      </c>
      <c r="C124" s="1" t="str">
        <f>IF(OR(ISNUMBER(SEARCH("0",'Model output'!D123)), ISNUMBER(SEARCH("1",'Model output'!D123)), ISNUMBER(SEARCH("1a",'Model output'!D123)), ISNUMBER(SEARCH("1b",'Model output'!D123)), ISNUMBER(SEARCH("2",'Model output'!D123)), ISNUMBER(SEARCH("3",'Model output'!D123)), ISNUMBER(SEARCH("4a",'Model output'!D123)), ISNUMBER(SEARCH("4b",'Model output'!D123))), IF(ISNUMBER(SEARCH("pT",'Model output'!D123)),IF(OR(ISNUMBER(SEARCH("a",'Model output'!D123)),ISNUMBER(SEARCH("b",'Model output'!D123))),MID(SUBSTITUTE('Model output'!D123," ",""),SEARCH("pT",'Model output'!D123)+2,2),MID(SUBSTITUTE('Model output'!D123," ",""),SEARCH("pT",'Model output'!D123)+2,1)),IF(ISNUMBER(SEARCH("T",'Model output'!D123)),IF(OR(ISNUMBER(SEARCH("a",'Model output'!D123)),ISNUMBER(SEARCH("b",'Model output'!D123))),MID(SUBSTITUTE('Model output'!D123," ",""),SEARCH("T",'Model output'!D123)+1,2),MID(SUBSTITUTE('Model output'!D123," ",""),SEARCH("T",'Model output'!D123)+1,1)),SUBSTITUTE('Model output'!D123," ",""))),"")</f>
        <v>3</v>
      </c>
      <c r="D124" s="1" t="str">
        <f>IF(ISNUMBER(SEARCH("lymph node",'Model output'!E123)),"1", IF(AND('Model output'!E123&lt;&gt;"",ISNUMBER('Model output'!E123),'Model output'!E123&gt;0),"1",IF(OR(ISNUMBER(SEARCH("0",'Model output'!E123)), ISNUMBER(SEARCH("1",'Model output'!E123)), ISNUMBER(SEARCH("1a",'Model output'!E123)), ISNUMBER(SEARCH("1b",'Model output'!E123)), ISNUMBER(SEARCH("X",'Model output'!E123))), IF(ISNUMBER(SEARCH("pN",'Model output'!E123)),IF(OR(ISNUMBER(SEARCH("a",'Model output'!E123)),ISNUMBER(SEARCH("b",'Model output'!E123))),MID(SUBSTITUTE('Model output'!E123," ",""),SEARCH("pN",'Model output'!E123)+2,2),MID(SUBSTITUTE('Model output'!E123," ",""),SEARCH("pN",'Model output'!E123)+2,1)),IF(ISNUMBER(SEARCH("N",'Model output'!E123)),IF(OR(ISNUMBER(SEARCH("a",'Model output'!E123)),ISNUMBER(SEARCH("b",'Model output'!E123))),MID(SUBSTITUTE('Model output'!E123," ",""),SEARCH("N",'Model output'!E123)+1,2),MID(SUBSTITUTE('Model output'!E123," ",""),SEARCH("N",'Model output'!E123)+1,1)),SUBSTITUTE('Model output'!E123," ",""))),"")))</f>
        <v>0</v>
      </c>
      <c r="E124" s="1" t="str">
        <f>IF(OR(ISNUMBER(SEARCH("Not applicable",'Model output'!F123)), ISNUMBER(SEARCH("N/A",'Model output'!F123))),"0",IF(OR(ISNUMBER(SEARCH("0",'Model output'!F123)), ISNUMBER(SEARCH("1",'Model output'!F123)), ISNUMBER(SEARCH("X",'Model output'!F123))), IF(ISNUMBER(SEARCH("pM",'Model output'!F123)),MID(SUBSTITUTE('Model output'!F123," ",""),SEARCH("pM",'Model output'!F123)+2,1),IF(ISNUMBER(SEARCH("M",'Model output'!F123)),MID(SUBSTITUTE('Model output'!F123," ",""),SEARCH("M",'Model output'!F123)+1,1),SUBSTITUTE('Model output'!F123," ",""))),""))</f>
        <v>x</v>
      </c>
      <c r="F124" t="str">
        <f t="shared" si="22"/>
        <v>negative</v>
      </c>
      <c r="G124" t="str">
        <f>IF(OR('Model output'!G123="",AND(ISNUMBER('Model output'!J123),'Model output'!J123&lt;1)),"",IF(OR(ISNUMBER(SEARCH("lateral",'Model output'!G123)),ISNUMBER(SEARCH("cervical",'Model output'!G123)),ISNUMBER(SEARCH("jugular",'Model output'!G123)),ISNUMBER(SEARCH("left neck",'Model output'!G123)),ISNUMBER(SEARCH("left anterior neck",'Model output'!G123)),ISNUMBER(SEARCH("left posterior neck",'Model output'!G123)),ISNUMBER(SEARCH("right neck",'Model output'!G123)),ISNUMBER(SEARCH("right anterior neck",'Model output'!G123)),ISNUMBER(SEARCH("right posterior neck",'Model output'!G123)),AND(ISNUMBER(SEARCH("level",'Model output'!G123)),OR(,ISNUMBER(SEARCH("II",'Model output'!G123)),ISNUMBER(SEARCH("two",'Model output'!G123)),AND(ISNUMBER(SEARCH("2",'Model output'!G123)),NOT(ISNUMBER(SEARCH("1 of 2",'Model output'!G123)))),ISNUMBER(SEARCH("III",'Model output'!G123)),ISNUMBER(SEARCH("three",'Model output'!G123)),ISNUMBER(SEARCH("3",'Model output'!G123)),ISNUMBER(SEARCH("IV",'Model output'!G123)),ISNUMBER(SEARCH("four",'Model output'!G123)),ISNUMBER(SEARCH("4",'Model output'!G123)),ISNUMBER(SEARCH("V ",'Model output'!G123)),ISNUMBER(SEARCH("five",'Model output'!G123)),ISNUMBER(SEARCH("5",'Model output'!G123))))), "lateral", "central"))</f>
        <v/>
      </c>
      <c r="H124" t="str">
        <f>IF('Model output'!H123="","negative",IF(OR(ISNUMBER(SEARCH("lymph node",'Model output'!H123)),ISNUMBER(SEARCH("gland",'Model output'!H123)),ISNUMBER(SEARCH("lobe",'Model output'!H123)),ISNUMBER(SEARCH("isthmus",'Model output'!H123)),ISNUMBER(SEARCH("mediastinum",'Model output'!H123)),ISNUMBER(SEARCH("Not mentioned",'Model output'!H123)), ISNUMBER(SEARCH("Not applicable",'Model output'!H123)), ISNUMBER(SEARCH("paratracheal",'Model output'!H123)),ISNUMBER(SEARCH("fibroadipose tissue",'Model output'!H123)),ISNUMBER(SEARCH("thyroid node",'Model output'!H123)),ISNUMBER(SEARCH("skeletal muscle",'Model output'!H123)),ISNUMBER(SEARCH("Extranodal extension",'Model output'!H123)),ISNUMBER(SEARCH("right",'Model output'!H123)),ISNUMBER(SEARCH("left",'Model output'!H123)),ISNUMBER(SEARCH("Not specified",'Model output'!H123))),"negative","positive"))</f>
        <v>negative</v>
      </c>
      <c r="I124" t="str">
        <f>IF(OR('Model output'!I123="",'Model output'!I123="Not answered",'Model output'!I123="Not mentioned"),"",IF(ISNUMBER('Model output'!I123),'Model output'!I123,1))</f>
        <v/>
      </c>
      <c r="J124">
        <f>IF(OR('Model output'!J123="",'Model output'!J123="Not answered",'Model output'!J123="Not mentioned"),"",IF(AND(ISNUMBER('Model output'!J123),'Model output'!J123&lt;=I124),'Model output'!J123,IF(AND(ISNUMBER('Model output'!J123), 'Model output'!J123&gt;=DATE(2024,1,1)), MIN(DAY('Model output'!J123), MONTH('Model output'!J123), YEAR('Model output'!J123)), IF(ISNUMBER(SEARCH("0/",'Model output'!J123)),0,IF(ISNUMBER(SEARCH("/",'Model output'!J123)), VALUE(LEFT('Model output'!J123, SEARCH("/",'Model output'!J123)-1)),1)))))</f>
        <v>0</v>
      </c>
      <c r="K124" t="str" cm="1">
        <f t="array" ref="K124">IF(COUNT(FIND({0,1,2,3,4,5,6,7,8,9},'Model output'!K123))&gt;0,'Model output'!K123,"")</f>
        <v/>
      </c>
      <c r="L124" s="25" t="str">
        <f t="shared" si="26"/>
        <v/>
      </c>
      <c r="M124" t="str" cm="1">
        <f t="array" ref="M124">IF(L124="","",IF(ISNUMBER(SEARCH("cm",L124)),MAX(VALUE(SUBSTITUTE(_xlfn.FILTERXML("&lt;t&gt;&lt;s&gt;"&amp;SUBSTITUTE(L124,",","&lt;/s&gt;&lt;s&gt;")&amp;"&lt;/s&gt;&lt;/t&gt;","//s"),"cm",""))),MAX(VALUE(SUBSTITUTE(_xlfn.FILTERXML("&lt;t&gt;&lt;s&gt;"&amp;SUBSTITUTE(L124,",","&lt;/s&gt;&lt;s&gt;")&amp;"&lt;/s&gt;&lt;/t&gt;","//s"),"mm","")))/10))</f>
        <v/>
      </c>
      <c r="N124" t="str">
        <f>IF('Model output'!L123="","",'Model output'!L123)</f>
        <v>Papillary</v>
      </c>
      <c r="O124" t="str">
        <f>IF('Model output'!M123="","",'Model output'!M123)</f>
        <v/>
      </c>
      <c r="P124" t="str">
        <f>IF('Model output'!N123="","",'Model output'!N123)</f>
        <v>1.8 x 1.2 cm</v>
      </c>
      <c r="Q124" t="str">
        <f t="shared" si="25"/>
        <v>1.8,1.2cm</v>
      </c>
      <c r="R124" cm="1">
        <f t="array" ref="R124">IF(Q124="","",IF(ISNUMBER(SEARCH("cm",Q124)),MAX(VALUE(SUBSTITUTE(_xlfn.FILTERXML("&lt;t&gt;&lt;s&gt;"&amp;SUBSTITUTE(Q124,",","&lt;/s&gt;&lt;s&gt;")&amp;"&lt;/s&gt;&lt;/t&gt;","//s"),"cm",""))),MAX(VALUE(SUBSTITUTE(_xlfn.FILTERXML("&lt;t&gt;&lt;s&gt;"&amp;SUBSTITUTE(Q124,",","&lt;/s&gt;&lt;s&gt;")&amp;"&lt;/s&gt;&lt;/t&gt;","//s"),"mm","")))/10))</f>
        <v>1.8</v>
      </c>
      <c r="S124" t="str">
        <f>IF(OR('Model output'!P123="",ISNUMBER(SEARCH("Not identified", 'Model output'!P123)),ISNUMBER(SEARCH("Absent",'Model output'!P123)),AND(ISNUMBER(SEARCH("No",'Model output'!P123)),NOT(ISNUMBER(SEARCH("diagnostic",'Model output'!P123)))),ISNUMBER(SEARCH("Negative",'Model output'!P123))),"negative","positive")</f>
        <v>positive</v>
      </c>
      <c r="T124">
        <f>IF('Model output'!O123="","",'Model output'!O123)</f>
        <v>1</v>
      </c>
      <c r="U124" t="str">
        <f>IF('Model output'!Q123&lt;&gt;"",'Model output'!Q123,IF('Classification result'!S124="positive",IF(ISNUMBER(SEARCH("single",'Model output'!P123)),1,IF(OR(ISNUMBER(SEARCH("&lt;4",'Model output'!P123)),ISNUMBER(SEARCH("&lt; 4",'Model output'!P123)),ISNUMBER(SEARCH("less than 4",'Model output'!P123))),"&lt;4",IF(OR(ISNUMBER(SEARCH("&gt;4",'Model output'!P123)),ISNUMBER(SEARCH("&gt; 4",'Model output'!P123)),ISNUMBER(SEARCH("4 or more",'Model output'!P123))),"&gt;4",""))), ""))</f>
        <v/>
      </c>
      <c r="V124" t="str">
        <f>IF(S124="negative","",IF(OR(ISNUMBER(SEARCH("Focal",'Model output'!P123)),'Classification result'!U124&lt;4,ISNUMBER(SEARCH("Focal",'Classification result'!U124)),ISNUMBER(SEARCH("&lt;4",'Classification result'!U124)),ISNUMBER(SEARCH("&lt; 4",'Classification result'!U124))),"minimal", IF(OR(ISNUMBER(SEARCH("Extensive",'Model output'!P123)),ISNUMBER(SEARCH("Extensive",'Classification result'!U124)),ISNUMBER(SEARCH("&gt;4",'Classification result'!U124)),ISNUMBER(SEARCH("&gt; 4",'Classification result'!U124)),ISNUMBER(SEARCH("4 or more",'Classification result'!U124))),"extensive","")))</f>
        <v/>
      </c>
      <c r="W124" t="str">
        <f>IF(OR('Model output'!R123="",ISNUMBER(SEARCH("Not identified", 'Model output'!R123)),ISNUMBER(SEARCH("Absent",'Model output'!R123)),ISNUMBER(SEARCH("No",'Model output'!R123)),ISNUMBER(SEARCH("Negative",'Model output'!R123)),ISNUMBER(SEARCH("None seen",'Model output'!R123)),ISNUMBER(SEARCH("Free",'Model output'!R123)),ISNUMBER(SEARCH("Cannot be assessed",'Model output'!R123))),"negative","positive")</f>
        <v>positive</v>
      </c>
      <c r="X124" s="16" t="str">
        <f>IF('Model output'!S123="","",'Model output'!S123)</f>
        <v>Yes</v>
      </c>
      <c r="Y124" t="str">
        <f>IF(OR('Model output'!S123="",ISNUMBER(SEARCH("Absent",'Model output'!S123)),ISNUMBER(SEARCH("Not identified",'Model output'!S123)),AND(ISNUMBER(SEARCH("No",'Model output'!S123)),NOT(ISNUMBER(SEARCH("carcinoma",'Model output'!S123)))),ISNUMBER(SEARCH("negative",'Model output'!S123))),"negative",IF(Z124="positive","gETE", "positive"))</f>
        <v>positive</v>
      </c>
      <c r="Z124" t="str">
        <f>IF(OR('Model output'!S123="",ISNUMBER(SEARCH("Absent",'Model output'!S123)),ISNUMBER(SEARCH("Not identified",'Model output'!S123)),ISNUMBER(SEARCH("No",'Model output'!S123)),ISNUMBER(SEARCH("Minimal",'Model output'!S123)),ISNUMBER(SEARCH("negative",'Model output'!S123))),"negative",IF(OR(ISNUMBER(SEARCH("extensive",X124)),ISNUMBER(SEARCH("skeletal muscle",X124)),ISNUMBER(SEARCH("larynx",X124)),ISNUMBER(SEARCH("trachea",X124)),ISNUMBER(SEARCH("esophagus",X124)),ISNUMBER(SEARCH("recurrent laryngeal nerve",X124))),"positive","negative"))</f>
        <v>negative</v>
      </c>
      <c r="AA124" t="str">
        <f>IF('Model output'!T123="","",IF('Model output'!T123="Not mentioned", "No", "Yes"))</f>
        <v/>
      </c>
      <c r="AB124" t="str">
        <f>IF(AA124&lt;&gt;"Yes","",IF(OR('Model output'!U123="",ISNUMBER(SEARCH("Not identified",'Model output'!U123))),"",'Model output'!U123))</f>
        <v/>
      </c>
      <c r="AC124" s="1" t="str">
        <f>IF(OR('Model output'!V123="", 'Model output'!V123="No", AND(ISERROR(SEARCH("Positive",'Model output'!V123)), ISNUMBER(SEARCH("Negative",'Model output'!V123))), AND(ISNUMBER(SEARCH("Uninvolved",'Model output'!V123)),NOT(ISNUMBER(SEARCH("margins involved",'Model output'!V123)))), ISNUMBER(SEARCH("None",'Model output'!V123)), ISNUMBER(SEARCH("Free",'Model output'!V123)), ISNUMBER(SEARCH("1 mm",'Model output'!V123)), ISNUMBER(SEARCH("0.1 CM",'Model output'!V123)), ISNUMBER(SEARCH("less than 0.2 mm",'Model output'!V123)), ISNUMBER(SEARCH("less than 0.5 mm",'Model output'!V123)), ISNUMBER(SEARCH("less than 1.0 mm",'Model output'!V123)), ISNUMBER(SEARCH("noted very close",'Model output'!V123)), ISNUMBER(SEARCH("abut",'Model output'!V123)), ISNUMBER(SEARCH("not mentioned",'Model output'!V123)), ISNUMBER(SEARCH("Cannot be assessed",'Model output'!V123)), ISNUMBER(SEARCH("Not specified",'Model output'!V123)), ISNUMBER(SEARCH("Lymphocyte invasion - present",'Model output'!V123))), "negative", "positive")</f>
        <v>positive</v>
      </c>
      <c r="AE124" s="35" t="str" cm="1">
        <f t="array" ref="AE124">IF(OR(AC124="positive",Z124="positive",AND(OR(ISNUMBER(SEARCH("Follicular carcinoma",N124)),ISNUMBER(SEARCH("Follicular thyroid carcinoma",N124))),V124="extensive"),AND(AND(ISNUMBER(J124),J124&gt;0),AND(ISNUMBER(M124),M124&gt;3)),OR(H124="positive",AH124=1)),"high",IF(OR(ISNUMBER(SEARCH("lateral",G124,1)),ISNUMBER(SEARCH("positive",Y124,1)),ISNUMBER(SEARCH("tall",O124,1)),ISNUMBER(SEARCH("hobnail",O124,1)),ISNUMBER(SEARCH("cribriform",O124,1)),ISNUMBER(SEARCH("diffuse",O124,1)),ISNUMBER(SEARCH("columnar",O124,1)),ISNUMBER(SEARCH("solid",O124,1)),ISNUMBER(SEARCH("tall",N124,1)),ISNUMBER(SEARCH("hobnail",N124,1)),ISNUMBER(SEARCH("cribriform",N124,1)),ISNUMBER(SEARCH("diffuse",N124,1)),ISNUMBER(SEARCH("columnar",N124,1)),ISNUMBER(SEARCH("solid",N124,1)),AND(ISNUMBER(SEARCH("papillary",N124,1)),S124="positive"),AND(AND(ISNUMBER(J124),J124&gt;=5),M124=""),AND(AND(ISNUMBER(J124),J124&gt;=5),AND(ISNUMBER(M124),M124&gt;=1)),AND(ISNUMBER(SERACH("papillary",N124)),OR(Y124="positive",Z124="positive"), ISNUMBER(SEARCH("BRAF",AB124)))),"intermediate","low"))</f>
        <v>high</v>
      </c>
      <c r="AF124" s="36" t="str">
        <f t="shared" si="15"/>
        <v>1b</v>
      </c>
      <c r="AG124" s="36" t="str">
        <f t="shared" si="16"/>
        <v>0</v>
      </c>
      <c r="AH124" s="36" t="str">
        <f t="shared" si="23"/>
        <v>0</v>
      </c>
      <c r="AI124" s="42" t="str">
        <f t="shared" si="24"/>
        <v>I</v>
      </c>
      <c r="AJ124" s="39" t="s">
        <v>805</v>
      </c>
      <c r="AK124" s="41" t="s">
        <v>1119</v>
      </c>
      <c r="AL124" s="41" t="s">
        <v>1120</v>
      </c>
      <c r="AM124" s="41" t="s">
        <v>1123</v>
      </c>
      <c r="AN124" s="41" t="s">
        <v>68</v>
      </c>
      <c r="AO124" s="22">
        <f t="shared" si="17"/>
        <v>1</v>
      </c>
      <c r="AP124" s="1">
        <f t="shared" si="18"/>
        <v>1</v>
      </c>
      <c r="AQ124" s="1">
        <f t="shared" si="19"/>
        <v>1</v>
      </c>
      <c r="AR124" s="1">
        <f t="shared" si="20"/>
        <v>1</v>
      </c>
      <c r="AS124" s="14">
        <f t="shared" si="21"/>
        <v>1</v>
      </c>
    </row>
    <row r="125" spans="1:45">
      <c r="A125" t="str">
        <f>'Model output'!A124</f>
        <v>TCGA-E8-A2JQ</v>
      </c>
      <c r="B125" s="33">
        <v>18</v>
      </c>
      <c r="C125" s="1" t="str">
        <f>IF(OR(ISNUMBER(SEARCH("0",'Model output'!D124)), ISNUMBER(SEARCH("1",'Model output'!D124)), ISNUMBER(SEARCH("1a",'Model output'!D124)), ISNUMBER(SEARCH("1b",'Model output'!D124)), ISNUMBER(SEARCH("2",'Model output'!D124)), ISNUMBER(SEARCH("3",'Model output'!D124)), ISNUMBER(SEARCH("4a",'Model output'!D124)), ISNUMBER(SEARCH("4b",'Model output'!D124))), IF(ISNUMBER(SEARCH("pT",'Model output'!D124)),IF(OR(ISNUMBER(SEARCH("a",'Model output'!D124)),ISNUMBER(SEARCH("b",'Model output'!D124))),MID(SUBSTITUTE('Model output'!D124," ",""),SEARCH("pT",'Model output'!D124)+2,2),MID(SUBSTITUTE('Model output'!D124," ",""),SEARCH("pT",'Model output'!D124)+2,1)),IF(ISNUMBER(SEARCH("T",'Model output'!D124)),IF(OR(ISNUMBER(SEARCH("a",'Model output'!D124)),ISNUMBER(SEARCH("b",'Model output'!D124))),MID(SUBSTITUTE('Model output'!D124," ",""),SEARCH("T",'Model output'!D124)+1,2),MID(SUBSTITUTE('Model output'!D124," ",""),SEARCH("T",'Model output'!D124)+1,1)),SUBSTITUTE('Model output'!D124," ",""))),"")</f>
        <v>3</v>
      </c>
      <c r="D125" s="1" t="str">
        <f>IF(ISNUMBER(SEARCH("lymph node",'Model output'!E124)),"1", IF(AND('Model output'!E124&lt;&gt;"",ISNUMBER('Model output'!E124),'Model output'!E124&gt;0),"1",IF(OR(ISNUMBER(SEARCH("0",'Model output'!E124)), ISNUMBER(SEARCH("1",'Model output'!E124)), ISNUMBER(SEARCH("1a",'Model output'!E124)), ISNUMBER(SEARCH("1b",'Model output'!E124)), ISNUMBER(SEARCH("X",'Model output'!E124))), IF(ISNUMBER(SEARCH("pN",'Model output'!E124)),IF(OR(ISNUMBER(SEARCH("a",'Model output'!E124)),ISNUMBER(SEARCH("b",'Model output'!E124))),MID(SUBSTITUTE('Model output'!E124," ",""),SEARCH("pN",'Model output'!E124)+2,2),MID(SUBSTITUTE('Model output'!E124," ",""),SEARCH("pN",'Model output'!E124)+2,1)),IF(ISNUMBER(SEARCH("N",'Model output'!E124)),IF(OR(ISNUMBER(SEARCH("a",'Model output'!E124)),ISNUMBER(SEARCH("b",'Model output'!E124))),MID(SUBSTITUTE('Model output'!E124," ",""),SEARCH("N",'Model output'!E124)+1,2),MID(SUBSTITUTE('Model output'!E124," ",""),SEARCH("N",'Model output'!E124)+1,1)),SUBSTITUTE('Model output'!E124," ",""))),"")))</f>
        <v>1a</v>
      </c>
      <c r="E125" s="1" t="str">
        <f>IF(OR(ISNUMBER(SEARCH("Not applicable",'Model output'!F124)), ISNUMBER(SEARCH("N/A",'Model output'!F124))),"0",IF(OR(ISNUMBER(SEARCH("0",'Model output'!F124)), ISNUMBER(SEARCH("1",'Model output'!F124)), ISNUMBER(SEARCH("X",'Model output'!F124))), IF(ISNUMBER(SEARCH("pM",'Model output'!F124)),MID(SUBSTITUTE('Model output'!F124," ",""),SEARCH("pM",'Model output'!F124)+2,1),IF(ISNUMBER(SEARCH("M",'Model output'!F124)),MID(SUBSTITUTE('Model output'!F124," ",""),SEARCH("M",'Model output'!F124)+1,1),SUBSTITUTE('Model output'!F124," ",""))),""))</f>
        <v>x</v>
      </c>
      <c r="F125" t="str">
        <f t="shared" si="22"/>
        <v>positive</v>
      </c>
      <c r="G125" t="str">
        <f>IF(OR('Model output'!G124="",AND(ISNUMBER('Model output'!J124),'Model output'!J124&lt;1)),"",IF(OR(ISNUMBER(SEARCH("lateral",'Model output'!G124)),ISNUMBER(SEARCH("cervical",'Model output'!G124)),ISNUMBER(SEARCH("jugular",'Model output'!G124)),ISNUMBER(SEARCH("left neck",'Model output'!G124)),ISNUMBER(SEARCH("left anterior neck",'Model output'!G124)),ISNUMBER(SEARCH("left posterior neck",'Model output'!G124)),ISNUMBER(SEARCH("right neck",'Model output'!G124)),ISNUMBER(SEARCH("right anterior neck",'Model output'!G124)),ISNUMBER(SEARCH("right posterior neck",'Model output'!G124)),AND(ISNUMBER(SEARCH("level",'Model output'!G124)),OR(,ISNUMBER(SEARCH("II",'Model output'!G124)),ISNUMBER(SEARCH("two",'Model output'!G124)),AND(ISNUMBER(SEARCH("2",'Model output'!G124)),NOT(ISNUMBER(SEARCH("1 of 2",'Model output'!G124)))),ISNUMBER(SEARCH("III",'Model output'!G124)),ISNUMBER(SEARCH("three",'Model output'!G124)),ISNUMBER(SEARCH("3",'Model output'!G124)),ISNUMBER(SEARCH("IV",'Model output'!G124)),ISNUMBER(SEARCH("four",'Model output'!G124)),ISNUMBER(SEARCH("4",'Model output'!G124)),ISNUMBER(SEARCH("V ",'Model output'!G124)),ISNUMBER(SEARCH("five",'Model output'!G124)),ISNUMBER(SEARCH("5",'Model output'!G124))))), "lateral", "central"))</f>
        <v>central</v>
      </c>
      <c r="H125" t="str">
        <f>IF('Model output'!H124="","negative",IF(OR(ISNUMBER(SEARCH("lymph node",'Model output'!H124)),ISNUMBER(SEARCH("gland",'Model output'!H124)),ISNUMBER(SEARCH("lobe",'Model output'!H124)),ISNUMBER(SEARCH("isthmus",'Model output'!H124)),ISNUMBER(SEARCH("mediastinum",'Model output'!H124)),ISNUMBER(SEARCH("Not mentioned",'Model output'!H124)), ISNUMBER(SEARCH("Not applicable",'Model output'!H124)), ISNUMBER(SEARCH("paratracheal",'Model output'!H124)),ISNUMBER(SEARCH("fibroadipose tissue",'Model output'!H124)),ISNUMBER(SEARCH("thyroid node",'Model output'!H124)),ISNUMBER(SEARCH("skeletal muscle",'Model output'!H124)),ISNUMBER(SEARCH("Extranodal extension",'Model output'!H124)),ISNUMBER(SEARCH("right",'Model output'!H124)),ISNUMBER(SEARCH("left",'Model output'!H124)),ISNUMBER(SEARCH("Not specified",'Model output'!H124))),"negative","positive"))</f>
        <v>negative</v>
      </c>
      <c r="I125">
        <f>IF(OR('Model output'!I124="",'Model output'!I124="Not answered",'Model output'!I124="Not mentioned"),"",IF(ISNUMBER('Model output'!I124),'Model output'!I124,1))</f>
        <v>14</v>
      </c>
      <c r="J125">
        <f>IF(OR('Model output'!J124="",'Model output'!J124="Not answered",'Model output'!J124="Not mentioned"),"",IF(AND(ISNUMBER('Model output'!J124),'Model output'!J124&lt;=I125),'Model output'!J124,IF(AND(ISNUMBER('Model output'!J124), 'Model output'!J124&gt;=DATE(2024,1,1)), MIN(DAY('Model output'!J124), MONTH('Model output'!J124), YEAR('Model output'!J124)), IF(ISNUMBER(SEARCH("0/",'Model output'!J124)),0,IF(ISNUMBER(SEARCH("/",'Model output'!J124)), VALUE(LEFT('Model output'!J124, SEARCH("/",'Model output'!J124)-1)),1)))))</f>
        <v>11</v>
      </c>
      <c r="K125" t="str" cm="1">
        <f t="array" ref="K125">IF(COUNT(FIND({0,1,2,3,4,5,6,7,8,9},'Model output'!K124))&gt;0,'Model output'!K124,"")</f>
        <v/>
      </c>
      <c r="L125" s="25" t="str">
        <f t="shared" si="26"/>
        <v/>
      </c>
      <c r="M125" t="str" cm="1">
        <f t="array" ref="M125">IF(L125="","",IF(ISNUMBER(SEARCH("cm",L125)),MAX(VALUE(SUBSTITUTE(_xlfn.FILTERXML("&lt;t&gt;&lt;s&gt;"&amp;SUBSTITUTE(L125,",","&lt;/s&gt;&lt;s&gt;")&amp;"&lt;/s&gt;&lt;/t&gt;","//s"),"cm",""))),MAX(VALUE(SUBSTITUTE(_xlfn.FILTERXML("&lt;t&gt;&lt;s&gt;"&amp;SUBSTITUTE(L125,",","&lt;/s&gt;&lt;s&gt;")&amp;"&lt;/s&gt;&lt;/t&gt;","//s"),"mm","")))/10))</f>
        <v/>
      </c>
      <c r="N125" t="str">
        <f>IF('Model output'!L124="","",'Model output'!L124)</f>
        <v>Papillary</v>
      </c>
      <c r="O125" t="str">
        <f>IF('Model output'!M124="","",'Model output'!M124)</f>
        <v>Not mentioned</v>
      </c>
      <c r="P125" t="str">
        <f>IF('Model output'!N124="","",'Model output'!N124)</f>
        <v>2.1 x 1.9 cm</v>
      </c>
      <c r="Q125" t="str">
        <f t="shared" si="25"/>
        <v>2.1,1.9cm</v>
      </c>
      <c r="R125" cm="1">
        <f t="array" ref="R125">IF(Q125="","",IF(ISNUMBER(SEARCH("cm",Q125)),MAX(VALUE(SUBSTITUTE(_xlfn.FILTERXML("&lt;t&gt;&lt;s&gt;"&amp;SUBSTITUTE(Q125,",","&lt;/s&gt;&lt;s&gt;")&amp;"&lt;/s&gt;&lt;/t&gt;","//s"),"cm",""))),MAX(VALUE(SUBSTITUTE(_xlfn.FILTERXML("&lt;t&gt;&lt;s&gt;"&amp;SUBSTITUTE(Q125,",","&lt;/s&gt;&lt;s&gt;")&amp;"&lt;/s&gt;&lt;/t&gt;","//s"),"mm","")))/10))</f>
        <v>2.1</v>
      </c>
      <c r="S125" t="str">
        <f>IF(OR('Model output'!P124="",ISNUMBER(SEARCH("Not identified", 'Model output'!P124)),ISNUMBER(SEARCH("Absent",'Model output'!P124)),AND(ISNUMBER(SEARCH("No",'Model output'!P124)),NOT(ISNUMBER(SEARCH("diagnostic",'Model output'!P124)))),ISNUMBER(SEARCH("Negative",'Model output'!P124))),"negative","positive")</f>
        <v>positive</v>
      </c>
      <c r="T125">
        <f>IF('Model output'!O124="","",'Model output'!O124)</f>
        <v>1</v>
      </c>
      <c r="U125" t="str">
        <f>IF('Model output'!Q124&lt;&gt;"",'Model output'!Q124,IF('Classification result'!S125="positive",IF(ISNUMBER(SEARCH("single",'Model output'!P124)),1,IF(OR(ISNUMBER(SEARCH("&lt;4",'Model output'!P124)),ISNUMBER(SEARCH("&lt; 4",'Model output'!P124)),ISNUMBER(SEARCH("less than 4",'Model output'!P124))),"&lt;4",IF(OR(ISNUMBER(SEARCH("&gt;4",'Model output'!P124)),ISNUMBER(SEARCH("&gt; 4",'Model output'!P124)),ISNUMBER(SEARCH("4 or more",'Model output'!P124))),"&gt;4",""))), ""))</f>
        <v>Not mentioned</v>
      </c>
      <c r="V125" t="str">
        <f>IF(S125="negative","",IF(OR(ISNUMBER(SEARCH("Focal",'Model output'!P124)),'Classification result'!U125&lt;4,ISNUMBER(SEARCH("Focal",'Classification result'!U125)),ISNUMBER(SEARCH("&lt;4",'Classification result'!U125)),ISNUMBER(SEARCH("&lt; 4",'Classification result'!U125))),"minimal", IF(OR(ISNUMBER(SEARCH("Extensive",'Model output'!P124)),ISNUMBER(SEARCH("Extensive",'Classification result'!U125)),ISNUMBER(SEARCH("&gt;4",'Classification result'!U125)),ISNUMBER(SEARCH("&gt; 4",'Classification result'!U125)),ISNUMBER(SEARCH("4 or more",'Classification result'!U125))),"extensive","")))</f>
        <v/>
      </c>
      <c r="W125" t="str">
        <f>IF(OR('Model output'!R124="",ISNUMBER(SEARCH("Not identified", 'Model output'!R124)),ISNUMBER(SEARCH("Absent",'Model output'!R124)),ISNUMBER(SEARCH("No",'Model output'!R124)),ISNUMBER(SEARCH("Negative",'Model output'!R124)),ISNUMBER(SEARCH("None seen",'Model output'!R124)),ISNUMBER(SEARCH("Free",'Model output'!R124)),ISNUMBER(SEARCH("Cannot be assessed",'Model output'!R124))),"negative","positive")</f>
        <v>negative</v>
      </c>
      <c r="X125" s="16" t="str">
        <f>IF('Model output'!S124="","",'Model output'!S124)</f>
        <v>Yes, perithyroidal fibradipose tissue</v>
      </c>
      <c r="Y125" t="str">
        <f>IF(OR('Model output'!S124="",ISNUMBER(SEARCH("Absent",'Model output'!S124)),ISNUMBER(SEARCH("Not identified",'Model output'!S124)),AND(ISNUMBER(SEARCH("No",'Model output'!S124)),NOT(ISNUMBER(SEARCH("carcinoma",'Model output'!S124)))),ISNUMBER(SEARCH("negative",'Model output'!S124))),"negative",IF(Z125="positive","gETE", "positive"))</f>
        <v>positive</v>
      </c>
      <c r="Z125" t="str">
        <f>IF(OR('Model output'!S124="",ISNUMBER(SEARCH("Absent",'Model output'!S124)),ISNUMBER(SEARCH("Not identified",'Model output'!S124)),ISNUMBER(SEARCH("No",'Model output'!S124)),ISNUMBER(SEARCH("Minimal",'Model output'!S124)),ISNUMBER(SEARCH("negative",'Model output'!S124))),"negative",IF(OR(ISNUMBER(SEARCH("extensive",X125)),ISNUMBER(SEARCH("skeletal muscle",X125)),ISNUMBER(SEARCH("larynx",X125)),ISNUMBER(SEARCH("trachea",X125)),ISNUMBER(SEARCH("esophagus",X125)),ISNUMBER(SEARCH("recurrent laryngeal nerve",X125))),"positive","negative"))</f>
        <v>negative</v>
      </c>
      <c r="AA125" t="str">
        <f>IF('Model output'!T124="","",IF('Model output'!T124="Not mentioned", "No", "Yes"))</f>
        <v>No</v>
      </c>
      <c r="AB125" t="str">
        <f>IF(AA125&lt;&gt;"Yes","",IF(OR('Model output'!U124="",ISNUMBER(SEARCH("Not identified",'Model output'!U124))),"",'Model output'!U124))</f>
        <v/>
      </c>
      <c r="AC125" s="1" t="str">
        <f>IF(OR('Model output'!V124="", 'Model output'!V124="No", AND(ISERROR(SEARCH("Positive",'Model output'!V124)), ISNUMBER(SEARCH("Negative",'Model output'!V124))), AND(ISNUMBER(SEARCH("Uninvolved",'Model output'!V124)),NOT(ISNUMBER(SEARCH("margins involved",'Model output'!V124)))), ISNUMBER(SEARCH("None",'Model output'!V124)), ISNUMBER(SEARCH("Free",'Model output'!V124)), ISNUMBER(SEARCH("1 mm",'Model output'!V124)), ISNUMBER(SEARCH("0.1 CM",'Model output'!V124)), ISNUMBER(SEARCH("less than 0.2 mm",'Model output'!V124)), ISNUMBER(SEARCH("less than 0.5 mm",'Model output'!V124)), ISNUMBER(SEARCH("less than 1.0 mm",'Model output'!V124)), ISNUMBER(SEARCH("noted very close",'Model output'!V124)), ISNUMBER(SEARCH("abut",'Model output'!V124)), ISNUMBER(SEARCH("not mentioned",'Model output'!V124)), ISNUMBER(SEARCH("Cannot be assessed",'Model output'!V124)), ISNUMBER(SEARCH("Not specified",'Model output'!V124)), ISNUMBER(SEARCH("Lymphocyte invasion - present",'Model output'!V124))), "negative", "positive")</f>
        <v>negative</v>
      </c>
      <c r="AE125" s="35" t="str" cm="1">
        <f t="array" aca="1" ref="AE125" ca="1">IF(OR(AC125="positive",Z125="positive",AND(OR(ISNUMBER(SEARCH("Follicular carcinoma",N125)),ISNUMBER(SEARCH("Follicular thyroid carcinoma",N125))),V125="extensive"),AND(AND(ISNUMBER(J125),J125&gt;0),AND(ISNUMBER(M125),M125&gt;3)),OR(H125="positive",AH125=1)),"high",IF(OR(ISNUMBER(SEARCH("lateral",G125,1)),ISNUMBER(SEARCH("positive",Y125,1)),ISNUMBER(SEARCH("tall",O125,1)),ISNUMBER(SEARCH("hobnail",O125,1)),ISNUMBER(SEARCH("cribriform",O125,1)),ISNUMBER(SEARCH("diffuse",O125,1)),ISNUMBER(SEARCH("columnar",O125,1)),ISNUMBER(SEARCH("solid",O125,1)),ISNUMBER(SEARCH("tall",N125,1)),ISNUMBER(SEARCH("hobnail",N125,1)),ISNUMBER(SEARCH("cribriform",N125,1)),ISNUMBER(SEARCH("diffuse",N125,1)),ISNUMBER(SEARCH("columnar",N125,1)),ISNUMBER(SEARCH("solid",N125,1)),AND(ISNUMBER(SEARCH("papillary",N125,1)),S125="positive"),AND(AND(ISNUMBER(J125),J125&gt;=5),M125=""),AND(AND(ISNUMBER(J125),J125&gt;=5),AND(ISNUMBER(M125),M125&gt;=1)),AND(ISNUMBER(SERACH("papillary",N125)),OR(Y125="positive",Z125="positive"), ISNUMBER(SEARCH("BRAF",AB125)))),"intermediate","low"))</f>
        <v>intermediate</v>
      </c>
      <c r="AF125" s="36" t="str">
        <f t="shared" si="15"/>
        <v>2</v>
      </c>
      <c r="AG125" s="36" t="str">
        <f t="shared" si="16"/>
        <v>1a</v>
      </c>
      <c r="AH125" s="36" t="str">
        <f t="shared" si="23"/>
        <v>0</v>
      </c>
      <c r="AI125" s="42" t="str">
        <f t="shared" si="24"/>
        <v>I</v>
      </c>
      <c r="AJ125" s="39" t="s">
        <v>809</v>
      </c>
      <c r="AK125" s="41" t="s">
        <v>1122</v>
      </c>
      <c r="AL125" s="41" t="s">
        <v>651</v>
      </c>
      <c r="AM125" s="41" t="s">
        <v>1123</v>
      </c>
      <c r="AN125" s="41" t="s">
        <v>68</v>
      </c>
      <c r="AO125" s="22">
        <f t="shared" ca="1" si="17"/>
        <v>1</v>
      </c>
      <c r="AP125" s="1">
        <f t="shared" si="18"/>
        <v>1</v>
      </c>
      <c r="AQ125" s="1">
        <f t="shared" si="19"/>
        <v>1</v>
      </c>
      <c r="AR125" s="1">
        <f t="shared" si="20"/>
        <v>1</v>
      </c>
      <c r="AS125" s="14">
        <f t="shared" si="21"/>
        <v>1</v>
      </c>
    </row>
    <row r="126" spans="1:45">
      <c r="A126" t="str">
        <f>'Model output'!A125</f>
        <v>TCGA-E8-A413</v>
      </c>
      <c r="B126" s="33">
        <v>38</v>
      </c>
      <c r="C126" s="1" t="str">
        <f>IF(OR(ISNUMBER(SEARCH("0",'Model output'!D125)), ISNUMBER(SEARCH("1",'Model output'!D125)), ISNUMBER(SEARCH("1a",'Model output'!D125)), ISNUMBER(SEARCH("1b",'Model output'!D125)), ISNUMBER(SEARCH("2",'Model output'!D125)), ISNUMBER(SEARCH("3",'Model output'!D125)), ISNUMBER(SEARCH("4a",'Model output'!D125)), ISNUMBER(SEARCH("4b",'Model output'!D125))), IF(ISNUMBER(SEARCH("pT",'Model output'!D125)),IF(OR(ISNUMBER(SEARCH("a",'Model output'!D125)),ISNUMBER(SEARCH("b",'Model output'!D125))),MID(SUBSTITUTE('Model output'!D125," ",""),SEARCH("pT",'Model output'!D125)+2,2),MID(SUBSTITUTE('Model output'!D125," ",""),SEARCH("pT",'Model output'!D125)+2,1)),IF(ISNUMBER(SEARCH("T",'Model output'!D125)),IF(OR(ISNUMBER(SEARCH("a",'Model output'!D125)),ISNUMBER(SEARCH("b",'Model output'!D125))),MID(SUBSTITUTE('Model output'!D125," ",""),SEARCH("T",'Model output'!D125)+1,2),MID(SUBSTITUTE('Model output'!D125," ",""),SEARCH("T",'Model output'!D125)+1,1)),SUBSTITUTE('Model output'!D125," ",""))),"")</f>
        <v>1</v>
      </c>
      <c r="D126" s="1" t="str">
        <f>IF(ISNUMBER(SEARCH("lymph node",'Model output'!E125)),"1", IF(AND('Model output'!E125&lt;&gt;"",ISNUMBER('Model output'!E125),'Model output'!E125&gt;0),"1",IF(OR(ISNUMBER(SEARCH("0",'Model output'!E125)), ISNUMBER(SEARCH("1",'Model output'!E125)), ISNUMBER(SEARCH("1a",'Model output'!E125)), ISNUMBER(SEARCH("1b",'Model output'!E125)), ISNUMBER(SEARCH("X",'Model output'!E125))), IF(ISNUMBER(SEARCH("pN",'Model output'!E125)),IF(OR(ISNUMBER(SEARCH("a",'Model output'!E125)),ISNUMBER(SEARCH("b",'Model output'!E125))),MID(SUBSTITUTE('Model output'!E125," ",""),SEARCH("pN",'Model output'!E125)+2,2),MID(SUBSTITUTE('Model output'!E125," ",""),SEARCH("pN",'Model output'!E125)+2,1)),IF(ISNUMBER(SEARCH("N",'Model output'!E125)),IF(OR(ISNUMBER(SEARCH("a",'Model output'!E125)),ISNUMBER(SEARCH("b",'Model output'!E125))),MID(SUBSTITUTE('Model output'!E125," ",""),SEARCH("N",'Model output'!E125)+1,2),MID(SUBSTITUTE('Model output'!E125," ",""),SEARCH("N",'Model output'!E125)+1,1)),SUBSTITUTE('Model output'!E125," ",""))),"")))</f>
        <v>X</v>
      </c>
      <c r="E126" s="1" t="str">
        <f>IF(OR(ISNUMBER(SEARCH("Not applicable",'Model output'!F125)), ISNUMBER(SEARCH("N/A",'Model output'!F125))),"0",IF(OR(ISNUMBER(SEARCH("0",'Model output'!F125)), ISNUMBER(SEARCH("1",'Model output'!F125)), ISNUMBER(SEARCH("X",'Model output'!F125))), IF(ISNUMBER(SEARCH("pM",'Model output'!F125)),MID(SUBSTITUTE('Model output'!F125," ",""),SEARCH("pM",'Model output'!F125)+2,1),IF(ISNUMBER(SEARCH("M",'Model output'!F125)),MID(SUBSTITUTE('Model output'!F125," ",""),SEARCH("M",'Model output'!F125)+1,1),SUBSTITUTE('Model output'!F125," ",""))),""))</f>
        <v>0</v>
      </c>
      <c r="F126" t="str">
        <f t="shared" si="22"/>
        <v>negative</v>
      </c>
      <c r="G126" t="str">
        <f>IF(OR('Model output'!G125="",AND(ISNUMBER('Model output'!J125),'Model output'!J125&lt;1)),"",IF(OR(ISNUMBER(SEARCH("lateral",'Model output'!G125)),ISNUMBER(SEARCH("cervical",'Model output'!G125)),ISNUMBER(SEARCH("jugular",'Model output'!G125)),ISNUMBER(SEARCH("left neck",'Model output'!G125)),ISNUMBER(SEARCH("left anterior neck",'Model output'!G125)),ISNUMBER(SEARCH("left posterior neck",'Model output'!G125)),ISNUMBER(SEARCH("right neck",'Model output'!G125)),ISNUMBER(SEARCH("right anterior neck",'Model output'!G125)),ISNUMBER(SEARCH("right posterior neck",'Model output'!G125)),AND(ISNUMBER(SEARCH("level",'Model output'!G125)),OR(,ISNUMBER(SEARCH("II",'Model output'!G125)),ISNUMBER(SEARCH("two",'Model output'!G125)),AND(ISNUMBER(SEARCH("2",'Model output'!G125)),NOT(ISNUMBER(SEARCH("1 of 2",'Model output'!G125)))),ISNUMBER(SEARCH("III",'Model output'!G125)),ISNUMBER(SEARCH("three",'Model output'!G125)),ISNUMBER(SEARCH("3",'Model output'!G125)),ISNUMBER(SEARCH("IV",'Model output'!G125)),ISNUMBER(SEARCH("four",'Model output'!G125)),ISNUMBER(SEARCH("4",'Model output'!G125)),ISNUMBER(SEARCH("V ",'Model output'!G125)),ISNUMBER(SEARCH("five",'Model output'!G125)),ISNUMBER(SEARCH("5",'Model output'!G125))))), "lateral", "central"))</f>
        <v/>
      </c>
      <c r="H126" t="str">
        <f>IF('Model output'!H125="","negative",IF(OR(ISNUMBER(SEARCH("lymph node",'Model output'!H125)),ISNUMBER(SEARCH("gland",'Model output'!H125)),ISNUMBER(SEARCH("lobe",'Model output'!H125)),ISNUMBER(SEARCH("isthmus",'Model output'!H125)),ISNUMBER(SEARCH("mediastinum",'Model output'!H125)),ISNUMBER(SEARCH("Not mentioned",'Model output'!H125)), ISNUMBER(SEARCH("Not applicable",'Model output'!H125)), ISNUMBER(SEARCH("paratracheal",'Model output'!H125)),ISNUMBER(SEARCH("fibroadipose tissue",'Model output'!H125)),ISNUMBER(SEARCH("thyroid node",'Model output'!H125)),ISNUMBER(SEARCH("skeletal muscle",'Model output'!H125)),ISNUMBER(SEARCH("Extranodal extension",'Model output'!H125)),ISNUMBER(SEARCH("right",'Model output'!H125)),ISNUMBER(SEARCH("left",'Model output'!H125)),ISNUMBER(SEARCH("Not specified",'Model output'!H125))),"negative","positive"))</f>
        <v>negative</v>
      </c>
      <c r="I126" t="str">
        <f>IF(OR('Model output'!I125="",'Model output'!I125="Not answered",'Model output'!I125="Not mentioned"),"",IF(ISNUMBER('Model output'!I125),'Model output'!I125,1))</f>
        <v/>
      </c>
      <c r="J126" t="str">
        <f>IF(OR('Model output'!J125="",'Model output'!J125="Not answered",'Model output'!J125="Not mentioned"),"",IF(AND(ISNUMBER('Model output'!J125),'Model output'!J125&lt;=I126),'Model output'!J125,IF(AND(ISNUMBER('Model output'!J125), 'Model output'!J125&gt;=DATE(2024,1,1)), MIN(DAY('Model output'!J125), MONTH('Model output'!J125), YEAR('Model output'!J125)), IF(ISNUMBER(SEARCH("0/",'Model output'!J125)),0,IF(ISNUMBER(SEARCH("/",'Model output'!J125)), VALUE(LEFT('Model output'!J125, SEARCH("/",'Model output'!J125)-1)),1)))))</f>
        <v/>
      </c>
      <c r="K126" t="str" cm="1">
        <f t="array" ref="K126">IF(COUNT(FIND({0,1,2,3,4,5,6,7,8,9},'Model output'!K125))&gt;0,'Model output'!K125,"")</f>
        <v/>
      </c>
      <c r="L126" s="25" t="str">
        <f t="shared" si="26"/>
        <v/>
      </c>
      <c r="M126" t="str" cm="1">
        <f t="array" ref="M126">IF(L126="","",IF(ISNUMBER(SEARCH("cm",L126)),MAX(VALUE(SUBSTITUTE(_xlfn.FILTERXML("&lt;t&gt;&lt;s&gt;"&amp;SUBSTITUTE(L126,",","&lt;/s&gt;&lt;s&gt;")&amp;"&lt;/s&gt;&lt;/t&gt;","//s"),"cm",""))),MAX(VALUE(SUBSTITUTE(_xlfn.FILTERXML("&lt;t&gt;&lt;s&gt;"&amp;SUBSTITUTE(L126,",","&lt;/s&gt;&lt;s&gt;")&amp;"&lt;/s&gt;&lt;/t&gt;","//s"),"mm","")))/10))</f>
        <v/>
      </c>
      <c r="N126" t="str">
        <f>IF('Model output'!L125="","",'Model output'!L125)</f>
        <v>Papillary carcinoma</v>
      </c>
      <c r="O126" t="str">
        <f>IF('Model output'!M125="","",'Model output'!M125)</f>
        <v/>
      </c>
      <c r="P126" t="str">
        <f>IF('Model output'!N125="","",'Model output'!N125)</f>
        <v>1.5 cm</v>
      </c>
      <c r="Q126" t="str">
        <f t="shared" si="25"/>
        <v>1.5cm</v>
      </c>
      <c r="R126" cm="1">
        <f t="array" ref="R126">IF(Q126="","",IF(ISNUMBER(SEARCH("cm",Q126)),MAX(VALUE(SUBSTITUTE(_xlfn.FILTERXML("&lt;t&gt;&lt;s&gt;"&amp;SUBSTITUTE(Q126,",","&lt;/s&gt;&lt;s&gt;")&amp;"&lt;/s&gt;&lt;/t&gt;","//s"),"cm",""))),MAX(VALUE(SUBSTITUTE(_xlfn.FILTERXML("&lt;t&gt;&lt;s&gt;"&amp;SUBSTITUTE(Q126,",","&lt;/s&gt;&lt;s&gt;")&amp;"&lt;/s&gt;&lt;/t&gt;","//s"),"mm","")))/10))</f>
        <v>1.5</v>
      </c>
      <c r="S126" t="str">
        <f>IF(OR('Model output'!P125="",ISNUMBER(SEARCH("Not identified", 'Model output'!P125)),ISNUMBER(SEARCH("Absent",'Model output'!P125)),AND(ISNUMBER(SEARCH("No",'Model output'!P125)),NOT(ISNUMBER(SEARCH("diagnostic",'Model output'!P125)))),ISNUMBER(SEARCH("Negative",'Model output'!P125))),"negative","positive")</f>
        <v>positive</v>
      </c>
      <c r="T126">
        <f>IF('Model output'!O125="","",'Model output'!O125)</f>
        <v>1</v>
      </c>
      <c r="U126" t="str">
        <f>IF('Model output'!Q125&lt;&gt;"",'Model output'!Q125,IF('Classification result'!S126="positive",IF(ISNUMBER(SEARCH("single",'Model output'!P125)),1,IF(OR(ISNUMBER(SEARCH("&lt;4",'Model output'!P125)),ISNUMBER(SEARCH("&lt; 4",'Model output'!P125)),ISNUMBER(SEARCH("less than 4",'Model output'!P125))),"&lt;4",IF(OR(ISNUMBER(SEARCH("&gt;4",'Model output'!P125)),ISNUMBER(SEARCH("&gt; 4",'Model output'!P125)),ISNUMBER(SEARCH("4 or more",'Model output'!P125))),"&gt;4",""))), ""))</f>
        <v>Not mentioned</v>
      </c>
      <c r="V126" t="str">
        <f>IF(S126="negative","",IF(OR(ISNUMBER(SEARCH("Focal",'Model output'!P125)),'Classification result'!U126&lt;4,ISNUMBER(SEARCH("Focal",'Classification result'!U126)),ISNUMBER(SEARCH("&lt;4",'Classification result'!U126)),ISNUMBER(SEARCH("&lt; 4",'Classification result'!U126))),"minimal", IF(OR(ISNUMBER(SEARCH("Extensive",'Model output'!P125)),ISNUMBER(SEARCH("Extensive",'Classification result'!U126)),ISNUMBER(SEARCH("&gt;4",'Classification result'!U126)),ISNUMBER(SEARCH("&gt; 4",'Classification result'!U126)),ISNUMBER(SEARCH("4 or more",'Classification result'!U126))),"extensive","")))</f>
        <v/>
      </c>
      <c r="W126" t="str">
        <f>IF(OR('Model output'!R125="",ISNUMBER(SEARCH("Not identified", 'Model output'!R125)),ISNUMBER(SEARCH("Absent",'Model output'!R125)),ISNUMBER(SEARCH("No",'Model output'!R125)),ISNUMBER(SEARCH("Negative",'Model output'!R125)),ISNUMBER(SEARCH("None seen",'Model output'!R125)),ISNUMBER(SEARCH("Free",'Model output'!R125)),ISNUMBER(SEARCH("Cannot be assessed",'Model output'!R125))),"negative","positive")</f>
        <v>positive</v>
      </c>
      <c r="X126" s="16" t="str">
        <f>IF('Model output'!S125="","",'Model output'!S125)</f>
        <v/>
      </c>
      <c r="Y126" t="str">
        <f>IF(OR('Model output'!S125="",ISNUMBER(SEARCH("Absent",'Model output'!S125)),ISNUMBER(SEARCH("Not identified",'Model output'!S125)),AND(ISNUMBER(SEARCH("No",'Model output'!S125)),NOT(ISNUMBER(SEARCH("carcinoma",'Model output'!S125)))),ISNUMBER(SEARCH("negative",'Model output'!S125))),"negative",IF(Z126="positive","gETE", "positive"))</f>
        <v>negative</v>
      </c>
      <c r="Z126" t="str">
        <f>IF(OR('Model output'!S125="",ISNUMBER(SEARCH("Absent",'Model output'!S125)),ISNUMBER(SEARCH("Not identified",'Model output'!S125)),ISNUMBER(SEARCH("No",'Model output'!S125)),ISNUMBER(SEARCH("Minimal",'Model output'!S125)),ISNUMBER(SEARCH("negative",'Model output'!S125))),"negative",IF(OR(ISNUMBER(SEARCH("extensive",X126)),ISNUMBER(SEARCH("skeletal muscle",X126)),ISNUMBER(SEARCH("larynx",X126)),ISNUMBER(SEARCH("trachea",X126)),ISNUMBER(SEARCH("esophagus",X126)),ISNUMBER(SEARCH("recurrent laryngeal nerve",X126))),"positive","negative"))</f>
        <v>negative</v>
      </c>
      <c r="AA126" t="str">
        <f>IF('Model output'!T125="","",IF('Model output'!T125="Not mentioned", "No", "Yes"))</f>
        <v>No</v>
      </c>
      <c r="AB126" t="str">
        <f>IF(AA126&lt;&gt;"Yes","",IF(OR('Model output'!U125="",ISNUMBER(SEARCH("Not identified",'Model output'!U125))),"",'Model output'!U125))</f>
        <v/>
      </c>
      <c r="AC126" s="1" t="str">
        <f>IF(OR('Model output'!V125="", 'Model output'!V125="No", AND(ISERROR(SEARCH("Positive",'Model output'!V125)), ISNUMBER(SEARCH("Negative",'Model output'!V125))), AND(ISNUMBER(SEARCH("Uninvolved",'Model output'!V125)),NOT(ISNUMBER(SEARCH("margins involved",'Model output'!V125)))), ISNUMBER(SEARCH("None",'Model output'!V125)), ISNUMBER(SEARCH("Free",'Model output'!V125)), ISNUMBER(SEARCH("1 mm",'Model output'!V125)), ISNUMBER(SEARCH("0.1 CM",'Model output'!V125)), ISNUMBER(SEARCH("less than 0.2 mm",'Model output'!V125)), ISNUMBER(SEARCH("less than 0.5 mm",'Model output'!V125)), ISNUMBER(SEARCH("less than 1.0 mm",'Model output'!V125)), ISNUMBER(SEARCH("noted very close",'Model output'!V125)), ISNUMBER(SEARCH("abut",'Model output'!V125)), ISNUMBER(SEARCH("not mentioned",'Model output'!V125)), ISNUMBER(SEARCH("Cannot be assessed",'Model output'!V125)), ISNUMBER(SEARCH("Not specified",'Model output'!V125)), ISNUMBER(SEARCH("Lymphocyte invasion - present",'Model output'!V125))), "negative", "positive")</f>
        <v>negative</v>
      </c>
      <c r="AE126" s="35" t="str" cm="1">
        <f t="array" aca="1" ref="AE126" ca="1">IF(OR(AC126="positive",Z126="positive",AND(OR(ISNUMBER(SEARCH("Follicular carcinoma",N126)),ISNUMBER(SEARCH("Follicular thyroid carcinoma",N126))),V126="extensive"),AND(AND(ISNUMBER(J126),J126&gt;0),AND(ISNUMBER(M126),M126&gt;3)),OR(H126="positive",AH126=1)),"high",IF(OR(ISNUMBER(SEARCH("lateral",G126,1)),ISNUMBER(SEARCH("positive",Y126,1)),ISNUMBER(SEARCH("tall",O126,1)),ISNUMBER(SEARCH("hobnail",O126,1)),ISNUMBER(SEARCH("cribriform",O126,1)),ISNUMBER(SEARCH("diffuse",O126,1)),ISNUMBER(SEARCH("columnar",O126,1)),ISNUMBER(SEARCH("solid",O126,1)),ISNUMBER(SEARCH("tall",N126,1)),ISNUMBER(SEARCH("hobnail",N126,1)),ISNUMBER(SEARCH("cribriform",N126,1)),ISNUMBER(SEARCH("diffuse",N126,1)),ISNUMBER(SEARCH("columnar",N126,1)),ISNUMBER(SEARCH("solid",N126,1)),AND(ISNUMBER(SEARCH("papillary",N126,1)),S126="positive"),AND(AND(ISNUMBER(J126),J126&gt;=5),M126=""),AND(AND(ISNUMBER(J126),J126&gt;=5),AND(ISNUMBER(M126),M126&gt;=1)),AND(ISNUMBER(SERACH("papillary",N126)),OR(Y126="positive",Z126="positive"), ISNUMBER(SEARCH("BRAF",AB126)))),"intermediate","low"))</f>
        <v>intermediate</v>
      </c>
      <c r="AF126" s="36" t="str">
        <f t="shared" si="15"/>
        <v>1b</v>
      </c>
      <c r="AG126" s="36" t="str">
        <f t="shared" si="16"/>
        <v>0</v>
      </c>
      <c r="AH126" s="36" t="str">
        <f t="shared" si="23"/>
        <v>0</v>
      </c>
      <c r="AI126" s="42" t="str">
        <f t="shared" si="24"/>
        <v>I</v>
      </c>
      <c r="AJ126" s="39" t="s">
        <v>809</v>
      </c>
      <c r="AK126" s="41" t="s">
        <v>1119</v>
      </c>
      <c r="AL126" s="41" t="s">
        <v>1123</v>
      </c>
      <c r="AM126" s="41" t="s">
        <v>1123</v>
      </c>
      <c r="AN126" s="41" t="s">
        <v>68</v>
      </c>
      <c r="AO126" s="22">
        <f t="shared" ca="1" si="17"/>
        <v>1</v>
      </c>
      <c r="AP126" s="1">
        <f t="shared" si="18"/>
        <v>1</v>
      </c>
      <c r="AQ126" s="1">
        <f t="shared" si="19"/>
        <v>1</v>
      </c>
      <c r="AR126" s="1">
        <f t="shared" si="20"/>
        <v>1</v>
      </c>
      <c r="AS126" s="14">
        <f t="shared" si="21"/>
        <v>1</v>
      </c>
    </row>
    <row r="127" spans="1:45">
      <c r="A127" t="str">
        <f>'Model output'!A126</f>
        <v>TCGA-E8-A414</v>
      </c>
      <c r="B127" s="33">
        <v>45</v>
      </c>
      <c r="C127" s="1" t="str">
        <f>IF(OR(ISNUMBER(SEARCH("0",'Model output'!D126)), ISNUMBER(SEARCH("1",'Model output'!D126)), ISNUMBER(SEARCH("1a",'Model output'!D126)), ISNUMBER(SEARCH("1b",'Model output'!D126)), ISNUMBER(SEARCH("2",'Model output'!D126)), ISNUMBER(SEARCH("3",'Model output'!D126)), ISNUMBER(SEARCH("4a",'Model output'!D126)), ISNUMBER(SEARCH("4b",'Model output'!D126))), IF(ISNUMBER(SEARCH("pT",'Model output'!D126)),IF(OR(ISNUMBER(SEARCH("a",'Model output'!D126)),ISNUMBER(SEARCH("b",'Model output'!D126))),MID(SUBSTITUTE('Model output'!D126," ",""),SEARCH("pT",'Model output'!D126)+2,2),MID(SUBSTITUTE('Model output'!D126," ",""),SEARCH("pT",'Model output'!D126)+2,1)),IF(ISNUMBER(SEARCH("T",'Model output'!D126)),IF(OR(ISNUMBER(SEARCH("a",'Model output'!D126)),ISNUMBER(SEARCH("b",'Model output'!D126))),MID(SUBSTITUTE('Model output'!D126," ",""),SEARCH("T",'Model output'!D126)+1,2),MID(SUBSTITUTE('Model output'!D126," ",""),SEARCH("T",'Model output'!D126)+1,1)),SUBSTITUTE('Model output'!D126," ",""))),"")</f>
        <v/>
      </c>
      <c r="D127" s="1" t="str">
        <f>IF(ISNUMBER(SEARCH("lymph node",'Model output'!E126)),"1", IF(AND('Model output'!E126&lt;&gt;"",ISNUMBER('Model output'!E126),'Model output'!E126&gt;0),"1",IF(OR(ISNUMBER(SEARCH("0",'Model output'!E126)), ISNUMBER(SEARCH("1",'Model output'!E126)), ISNUMBER(SEARCH("1a",'Model output'!E126)), ISNUMBER(SEARCH("1b",'Model output'!E126)), ISNUMBER(SEARCH("X",'Model output'!E126))), IF(ISNUMBER(SEARCH("pN",'Model output'!E126)),IF(OR(ISNUMBER(SEARCH("a",'Model output'!E126)),ISNUMBER(SEARCH("b",'Model output'!E126))),MID(SUBSTITUTE('Model output'!E126," ",""),SEARCH("pN",'Model output'!E126)+2,2),MID(SUBSTITUTE('Model output'!E126," ",""),SEARCH("pN",'Model output'!E126)+2,1)),IF(ISNUMBER(SEARCH("N",'Model output'!E126)),IF(OR(ISNUMBER(SEARCH("a",'Model output'!E126)),ISNUMBER(SEARCH("b",'Model output'!E126))),MID(SUBSTITUTE('Model output'!E126," ",""),SEARCH("N",'Model output'!E126)+1,2),MID(SUBSTITUTE('Model output'!E126," ",""),SEARCH("N",'Model output'!E126)+1,1)),SUBSTITUTE('Model output'!E126," ",""))),"")))</f>
        <v>X</v>
      </c>
      <c r="E127" s="1" t="str">
        <f>IF(OR(ISNUMBER(SEARCH("Not applicable",'Model output'!F126)), ISNUMBER(SEARCH("N/A",'Model output'!F126))),"0",IF(OR(ISNUMBER(SEARCH("0",'Model output'!F126)), ISNUMBER(SEARCH("1",'Model output'!F126)), ISNUMBER(SEARCH("X",'Model output'!F126))), IF(ISNUMBER(SEARCH("pM",'Model output'!F126)),MID(SUBSTITUTE('Model output'!F126," ",""),SEARCH("pM",'Model output'!F126)+2,1),IF(ISNUMBER(SEARCH("M",'Model output'!F126)),MID(SUBSTITUTE('Model output'!F126," ",""),SEARCH("M",'Model output'!F126)+1,1),SUBSTITUTE('Model output'!F126," ",""))),""))</f>
        <v>X</v>
      </c>
      <c r="F127" t="str">
        <f t="shared" si="22"/>
        <v>positive</v>
      </c>
      <c r="G127" t="str">
        <f>IF(OR('Model output'!G126="",AND(ISNUMBER('Model output'!J126),'Model output'!J126&lt;1)),"",IF(OR(ISNUMBER(SEARCH("lateral",'Model output'!G126)),ISNUMBER(SEARCH("cervical",'Model output'!G126)),ISNUMBER(SEARCH("jugular",'Model output'!G126)),ISNUMBER(SEARCH("left neck",'Model output'!G126)),ISNUMBER(SEARCH("left anterior neck",'Model output'!G126)),ISNUMBER(SEARCH("left posterior neck",'Model output'!G126)),ISNUMBER(SEARCH("right neck",'Model output'!G126)),ISNUMBER(SEARCH("right anterior neck",'Model output'!G126)),ISNUMBER(SEARCH("right posterior neck",'Model output'!G126)),AND(ISNUMBER(SEARCH("level",'Model output'!G126)),OR(,ISNUMBER(SEARCH("II",'Model output'!G126)),ISNUMBER(SEARCH("two",'Model output'!G126)),AND(ISNUMBER(SEARCH("2",'Model output'!G126)),NOT(ISNUMBER(SEARCH("1 of 2",'Model output'!G126)))),ISNUMBER(SEARCH("III",'Model output'!G126)),ISNUMBER(SEARCH("three",'Model output'!G126)),ISNUMBER(SEARCH("3",'Model output'!G126)),ISNUMBER(SEARCH("IV",'Model output'!G126)),ISNUMBER(SEARCH("four",'Model output'!G126)),ISNUMBER(SEARCH("4",'Model output'!G126)),ISNUMBER(SEARCH("V ",'Model output'!G126)),ISNUMBER(SEARCH("five",'Model output'!G126)),ISNUMBER(SEARCH("5",'Model output'!G126))))), "lateral", "central"))</f>
        <v>central</v>
      </c>
      <c r="H127" t="str">
        <f>IF('Model output'!H126="","negative",IF(OR(ISNUMBER(SEARCH("lymph node",'Model output'!H126)),ISNUMBER(SEARCH("gland",'Model output'!H126)),ISNUMBER(SEARCH("lobe",'Model output'!H126)),ISNUMBER(SEARCH("isthmus",'Model output'!H126)),ISNUMBER(SEARCH("mediastinum",'Model output'!H126)),ISNUMBER(SEARCH("Not mentioned",'Model output'!H126)), ISNUMBER(SEARCH("Not applicable",'Model output'!H126)), ISNUMBER(SEARCH("paratracheal",'Model output'!H126)),ISNUMBER(SEARCH("fibroadipose tissue",'Model output'!H126)),ISNUMBER(SEARCH("thyroid node",'Model output'!H126)),ISNUMBER(SEARCH("skeletal muscle",'Model output'!H126)),ISNUMBER(SEARCH("Extranodal extension",'Model output'!H126)),ISNUMBER(SEARCH("right",'Model output'!H126)),ISNUMBER(SEARCH("left",'Model output'!H126)),ISNUMBER(SEARCH("Not specified",'Model output'!H126))),"negative","positive"))</f>
        <v>negative</v>
      </c>
      <c r="I127" t="str">
        <f>IF(OR('Model output'!I126="",'Model output'!I126="Not answered",'Model output'!I126="Not mentioned"),"",IF(ISNUMBER('Model output'!I126),'Model output'!I126,1))</f>
        <v/>
      </c>
      <c r="J127" t="str">
        <f>IF(OR('Model output'!J126="",'Model output'!J126="Not answered",'Model output'!J126="Not mentioned"),"",IF(AND(ISNUMBER('Model output'!J126),'Model output'!J126&lt;=I127),'Model output'!J126,IF(AND(ISNUMBER('Model output'!J126), 'Model output'!J126&gt;=DATE(2024,1,1)), MIN(DAY('Model output'!J126), MONTH('Model output'!J126), YEAR('Model output'!J126)), IF(ISNUMBER(SEARCH("0/",'Model output'!J126)),0,IF(ISNUMBER(SEARCH("/",'Model output'!J126)), VALUE(LEFT('Model output'!J126, SEARCH("/",'Model output'!J126)-1)),1)))))</f>
        <v/>
      </c>
      <c r="K127" t="str" cm="1">
        <f t="array" ref="K127">IF(COUNT(FIND({0,1,2,3,4,5,6,7,8,9},'Model output'!K126))&gt;0,'Model output'!K126,"")</f>
        <v/>
      </c>
      <c r="L127" s="25" t="str">
        <f t="shared" si="26"/>
        <v/>
      </c>
      <c r="M127" t="str" cm="1">
        <f t="array" ref="M127">IF(L127="","",IF(ISNUMBER(SEARCH("cm",L127)),MAX(VALUE(SUBSTITUTE(_xlfn.FILTERXML("&lt;t&gt;&lt;s&gt;"&amp;SUBSTITUTE(L127,",","&lt;/s&gt;&lt;s&gt;")&amp;"&lt;/s&gt;&lt;/t&gt;","//s"),"cm",""))),MAX(VALUE(SUBSTITUTE(_xlfn.FILTERXML("&lt;t&gt;&lt;s&gt;"&amp;SUBSTITUTE(L127,",","&lt;/s&gt;&lt;s&gt;")&amp;"&lt;/s&gt;&lt;/t&gt;","//s"),"mm","")))/10))</f>
        <v/>
      </c>
      <c r="N127" t="str">
        <f>IF('Model output'!L126="","",'Model output'!L126)</f>
        <v>Papillary carcinoma</v>
      </c>
      <c r="O127" t="str">
        <f>IF('Model output'!M126="","",'Model output'!M126)</f>
        <v>Not mentioned</v>
      </c>
      <c r="P127" t="str">
        <f>IF('Model output'!N126="","",'Model output'!N126)</f>
        <v>5x3x3 cm</v>
      </c>
      <c r="Q127" t="str">
        <f t="shared" si="25"/>
        <v>5,3,3cm</v>
      </c>
      <c r="R127" cm="1">
        <f t="array" ref="R127">IF(Q127="","",IF(ISNUMBER(SEARCH("cm",Q127)),MAX(VALUE(SUBSTITUTE(_xlfn.FILTERXML("&lt;t&gt;&lt;s&gt;"&amp;SUBSTITUTE(Q127,",","&lt;/s&gt;&lt;s&gt;")&amp;"&lt;/s&gt;&lt;/t&gt;","//s"),"cm",""))),MAX(VALUE(SUBSTITUTE(_xlfn.FILTERXML("&lt;t&gt;&lt;s&gt;"&amp;SUBSTITUTE(Q127,",","&lt;/s&gt;&lt;s&gt;")&amp;"&lt;/s&gt;&lt;/t&gt;","//s"),"mm","")))/10))</f>
        <v>5</v>
      </c>
      <c r="S127" t="str">
        <f>IF(OR('Model output'!P126="",ISNUMBER(SEARCH("Not identified", 'Model output'!P126)),ISNUMBER(SEARCH("Absent",'Model output'!P126)),AND(ISNUMBER(SEARCH("No",'Model output'!P126)),NOT(ISNUMBER(SEARCH("diagnostic",'Model output'!P126)))),ISNUMBER(SEARCH("Negative",'Model output'!P126))),"negative","positive")</f>
        <v>positive</v>
      </c>
      <c r="T127">
        <f>IF('Model output'!O126="","",'Model output'!O126)</f>
        <v>1</v>
      </c>
      <c r="U127" t="str">
        <f>IF('Model output'!Q126&lt;&gt;"",'Model output'!Q126,IF('Classification result'!S127="positive",IF(ISNUMBER(SEARCH("single",'Model output'!P126)),1,IF(OR(ISNUMBER(SEARCH("&lt;4",'Model output'!P126)),ISNUMBER(SEARCH("&lt; 4",'Model output'!P126)),ISNUMBER(SEARCH("less than 4",'Model output'!P126))),"&lt;4",IF(OR(ISNUMBER(SEARCH("&gt;4",'Model output'!P126)),ISNUMBER(SEARCH("&gt; 4",'Model output'!P126)),ISNUMBER(SEARCH("4 or more",'Model output'!P126))),"&gt;4",""))), ""))</f>
        <v>Not mentioned</v>
      </c>
      <c r="V127" t="str">
        <f>IF(S127="negative","",IF(OR(ISNUMBER(SEARCH("Focal",'Model output'!P126)),'Classification result'!U127&lt;4,ISNUMBER(SEARCH("Focal",'Classification result'!U127)),ISNUMBER(SEARCH("&lt;4",'Classification result'!U127)),ISNUMBER(SEARCH("&lt; 4",'Classification result'!U127))),"minimal", IF(OR(ISNUMBER(SEARCH("Extensive",'Model output'!P126)),ISNUMBER(SEARCH("Extensive",'Classification result'!U127)),ISNUMBER(SEARCH("&gt;4",'Classification result'!U127)),ISNUMBER(SEARCH("&gt; 4",'Classification result'!U127)),ISNUMBER(SEARCH("4 or more",'Classification result'!U127))),"extensive","")))</f>
        <v/>
      </c>
      <c r="W127" t="str">
        <f>IF(OR('Model output'!R126="",ISNUMBER(SEARCH("Not identified", 'Model output'!R126)),ISNUMBER(SEARCH("Absent",'Model output'!R126)),ISNUMBER(SEARCH("No",'Model output'!R126)),ISNUMBER(SEARCH("Negative",'Model output'!R126)),ISNUMBER(SEARCH("None seen",'Model output'!R126)),ISNUMBER(SEARCH("Free",'Model output'!R126)),ISNUMBER(SEARCH("Cannot be assessed",'Model output'!R126))),"negative","positive")</f>
        <v>positive</v>
      </c>
      <c r="X127" s="16" t="str">
        <f>IF('Model output'!S126="","",'Model output'!S126)</f>
        <v>Not mentioned</v>
      </c>
      <c r="Y127" t="str">
        <f>IF(OR('Model output'!S126="",ISNUMBER(SEARCH("Absent",'Model output'!S126)),ISNUMBER(SEARCH("Not identified",'Model output'!S126)),AND(ISNUMBER(SEARCH("No",'Model output'!S126)),NOT(ISNUMBER(SEARCH("carcinoma",'Model output'!S126)))),ISNUMBER(SEARCH("negative",'Model output'!S126))),"negative",IF(Z127="positive","gETE", "positive"))</f>
        <v>negative</v>
      </c>
      <c r="Z127" t="str">
        <f>IF(OR('Model output'!S126="",ISNUMBER(SEARCH("Absent",'Model output'!S126)),ISNUMBER(SEARCH("Not identified",'Model output'!S126)),ISNUMBER(SEARCH("No",'Model output'!S126)),ISNUMBER(SEARCH("Minimal",'Model output'!S126)),ISNUMBER(SEARCH("negative",'Model output'!S126))),"negative",IF(OR(ISNUMBER(SEARCH("extensive",X127)),ISNUMBER(SEARCH("skeletal muscle",X127)),ISNUMBER(SEARCH("larynx",X127)),ISNUMBER(SEARCH("trachea",X127)),ISNUMBER(SEARCH("esophagus",X127)),ISNUMBER(SEARCH("recurrent laryngeal nerve",X127))),"positive","negative"))</f>
        <v>negative</v>
      </c>
      <c r="AA127" t="str">
        <f>IF('Model output'!T126="","",IF('Model output'!T126="Not mentioned", "No", "Yes"))</f>
        <v>No</v>
      </c>
      <c r="AB127" t="str">
        <f>IF(AA127&lt;&gt;"Yes","",IF(OR('Model output'!U126="",ISNUMBER(SEARCH("Not identified",'Model output'!U126))),"",'Model output'!U126))</f>
        <v/>
      </c>
      <c r="AC127" s="1" t="str">
        <f>IF(OR('Model output'!V126="", 'Model output'!V126="No", AND(ISERROR(SEARCH("Positive",'Model output'!V126)), ISNUMBER(SEARCH("Negative",'Model output'!V126))), AND(ISNUMBER(SEARCH("Uninvolved",'Model output'!V126)),NOT(ISNUMBER(SEARCH("margins involved",'Model output'!V126)))), ISNUMBER(SEARCH("None",'Model output'!V126)), ISNUMBER(SEARCH("Free",'Model output'!V126)), ISNUMBER(SEARCH("1 mm",'Model output'!V126)), ISNUMBER(SEARCH("0.1 CM",'Model output'!V126)), ISNUMBER(SEARCH("less than 0.2 mm",'Model output'!V126)), ISNUMBER(SEARCH("less than 0.5 mm",'Model output'!V126)), ISNUMBER(SEARCH("less than 1.0 mm",'Model output'!V126)), ISNUMBER(SEARCH("noted very close",'Model output'!V126)), ISNUMBER(SEARCH("abut",'Model output'!V126)), ISNUMBER(SEARCH("not mentioned",'Model output'!V126)), ISNUMBER(SEARCH("Cannot be assessed",'Model output'!V126)), ISNUMBER(SEARCH("Not specified",'Model output'!V126)), ISNUMBER(SEARCH("Lymphocyte invasion - present",'Model output'!V126))), "negative", "positive")</f>
        <v>negative</v>
      </c>
      <c r="AE127" s="35" t="str" cm="1">
        <f t="array" aca="1" ref="AE127" ca="1">IF(OR(AC127="positive",Z127="positive",AND(OR(ISNUMBER(SEARCH("Follicular carcinoma",N127)),ISNUMBER(SEARCH("Follicular thyroid carcinoma",N127))),V127="extensive"),AND(AND(ISNUMBER(J127),J127&gt;0),AND(ISNUMBER(M127),M127&gt;3)),OR(H127="positive",AH127=1)),"high",IF(OR(ISNUMBER(SEARCH("lateral",G127,1)),ISNUMBER(SEARCH("positive",Y127,1)),ISNUMBER(SEARCH("tall",O127,1)),ISNUMBER(SEARCH("hobnail",O127,1)),ISNUMBER(SEARCH("cribriform",O127,1)),ISNUMBER(SEARCH("diffuse",O127,1)),ISNUMBER(SEARCH("columnar",O127,1)),ISNUMBER(SEARCH("solid",O127,1)),ISNUMBER(SEARCH("tall",N127,1)),ISNUMBER(SEARCH("hobnail",N127,1)),ISNUMBER(SEARCH("cribriform",N127,1)),ISNUMBER(SEARCH("diffuse",N127,1)),ISNUMBER(SEARCH("columnar",N127,1)),ISNUMBER(SEARCH("solid",N127,1)),AND(ISNUMBER(SEARCH("papillary",N127,1)),S127="positive"),AND(AND(ISNUMBER(J127),J127&gt;=5),M127=""),AND(AND(ISNUMBER(J127),J127&gt;=5),AND(ISNUMBER(M127),M127&gt;=1)),AND(ISNUMBER(SERACH("papillary",N127)),OR(Y127="positive",Z127="positive"), ISNUMBER(SEARCH("BRAF",AB127)))),"intermediate","low"))</f>
        <v>intermediate</v>
      </c>
      <c r="AF127" s="36" t="str">
        <f t="shared" si="15"/>
        <v>3a</v>
      </c>
      <c r="AG127" s="36" t="str">
        <f t="shared" si="16"/>
        <v>0</v>
      </c>
      <c r="AH127" s="36" t="str">
        <f t="shared" si="23"/>
        <v>0</v>
      </c>
      <c r="AI127" s="42" t="str">
        <f t="shared" si="24"/>
        <v>I</v>
      </c>
      <c r="AJ127" s="39" t="s">
        <v>809</v>
      </c>
      <c r="AK127" s="41" t="s">
        <v>1124</v>
      </c>
      <c r="AL127" s="41" t="s">
        <v>1123</v>
      </c>
      <c r="AM127" s="41" t="s">
        <v>1123</v>
      </c>
      <c r="AN127" s="41" t="s">
        <v>68</v>
      </c>
      <c r="AO127" s="22">
        <f t="shared" ca="1" si="17"/>
        <v>1</v>
      </c>
      <c r="AP127" s="1">
        <f t="shared" si="18"/>
        <v>1</v>
      </c>
      <c r="AQ127" s="1">
        <f t="shared" si="19"/>
        <v>1</v>
      </c>
      <c r="AR127" s="1">
        <f t="shared" si="20"/>
        <v>1</v>
      </c>
      <c r="AS127" s="14">
        <f t="shared" si="21"/>
        <v>1</v>
      </c>
    </row>
    <row r="128" spans="1:45">
      <c r="A128" t="str">
        <f>'Model output'!A127</f>
        <v>TCGA-E8-A415</v>
      </c>
      <c r="B128" s="33">
        <v>39</v>
      </c>
      <c r="C128" s="1" t="str">
        <f>IF(OR(ISNUMBER(SEARCH("0",'Model output'!D127)), ISNUMBER(SEARCH("1",'Model output'!D127)), ISNUMBER(SEARCH("1a",'Model output'!D127)), ISNUMBER(SEARCH("1b",'Model output'!D127)), ISNUMBER(SEARCH("2",'Model output'!D127)), ISNUMBER(SEARCH("3",'Model output'!D127)), ISNUMBER(SEARCH("4a",'Model output'!D127)), ISNUMBER(SEARCH("4b",'Model output'!D127))), IF(ISNUMBER(SEARCH("pT",'Model output'!D127)),IF(OR(ISNUMBER(SEARCH("a",'Model output'!D127)),ISNUMBER(SEARCH("b",'Model output'!D127))),MID(SUBSTITUTE('Model output'!D127," ",""),SEARCH("pT",'Model output'!D127)+2,2),MID(SUBSTITUTE('Model output'!D127," ",""),SEARCH("pT",'Model output'!D127)+2,1)),IF(ISNUMBER(SEARCH("T",'Model output'!D127)),IF(OR(ISNUMBER(SEARCH("a",'Model output'!D127)),ISNUMBER(SEARCH("b",'Model output'!D127))),MID(SUBSTITUTE('Model output'!D127," ",""),SEARCH("T",'Model output'!D127)+1,2),MID(SUBSTITUTE('Model output'!D127," ",""),SEARCH("T",'Model output'!D127)+1,1)),SUBSTITUTE('Model output'!D127," ",""))),"")</f>
        <v>1</v>
      </c>
      <c r="D128" s="1" t="str">
        <f>IF(ISNUMBER(SEARCH("lymph node",'Model output'!E127)),"1", IF(AND('Model output'!E127&lt;&gt;"",ISNUMBER('Model output'!E127),'Model output'!E127&gt;0),"1",IF(OR(ISNUMBER(SEARCH("0",'Model output'!E127)), ISNUMBER(SEARCH("1",'Model output'!E127)), ISNUMBER(SEARCH("1a",'Model output'!E127)), ISNUMBER(SEARCH("1b",'Model output'!E127)), ISNUMBER(SEARCH("X",'Model output'!E127))), IF(ISNUMBER(SEARCH("pN",'Model output'!E127)),IF(OR(ISNUMBER(SEARCH("a",'Model output'!E127)),ISNUMBER(SEARCH("b",'Model output'!E127))),MID(SUBSTITUTE('Model output'!E127," ",""),SEARCH("pN",'Model output'!E127)+2,2),MID(SUBSTITUTE('Model output'!E127," ",""),SEARCH("pN",'Model output'!E127)+2,1)),IF(ISNUMBER(SEARCH("N",'Model output'!E127)),IF(OR(ISNUMBER(SEARCH("a",'Model output'!E127)),ISNUMBER(SEARCH("b",'Model output'!E127))),MID(SUBSTITUTE('Model output'!E127," ",""),SEARCH("N",'Model output'!E127)+1,2),MID(SUBSTITUTE('Model output'!E127," ",""),SEARCH("N",'Model output'!E127)+1,1)),SUBSTITUTE('Model output'!E127," ",""))),"")))</f>
        <v>X</v>
      </c>
      <c r="E128" s="1" t="str">
        <f>IF(OR(ISNUMBER(SEARCH("Not applicable",'Model output'!F127)), ISNUMBER(SEARCH("N/A",'Model output'!F127))),"0",IF(OR(ISNUMBER(SEARCH("0",'Model output'!F127)), ISNUMBER(SEARCH("1",'Model output'!F127)), ISNUMBER(SEARCH("X",'Model output'!F127))), IF(ISNUMBER(SEARCH("pM",'Model output'!F127)),MID(SUBSTITUTE('Model output'!F127," ",""),SEARCH("pM",'Model output'!F127)+2,1),IF(ISNUMBER(SEARCH("M",'Model output'!F127)),MID(SUBSTITUTE('Model output'!F127," ",""),SEARCH("M",'Model output'!F127)+1,1),SUBSTITUTE('Model output'!F127," ",""))),""))</f>
        <v>0</v>
      </c>
      <c r="F128" t="str">
        <f t="shared" si="22"/>
        <v>negative</v>
      </c>
      <c r="G128" t="str">
        <f>IF(OR('Model output'!G127="",AND(ISNUMBER('Model output'!J127),'Model output'!J127&lt;1)),"",IF(OR(ISNUMBER(SEARCH("lateral",'Model output'!G127)),ISNUMBER(SEARCH("cervical",'Model output'!G127)),ISNUMBER(SEARCH("jugular",'Model output'!G127)),ISNUMBER(SEARCH("left neck",'Model output'!G127)),ISNUMBER(SEARCH("left anterior neck",'Model output'!G127)),ISNUMBER(SEARCH("left posterior neck",'Model output'!G127)),ISNUMBER(SEARCH("right neck",'Model output'!G127)),ISNUMBER(SEARCH("right anterior neck",'Model output'!G127)),ISNUMBER(SEARCH("right posterior neck",'Model output'!G127)),AND(ISNUMBER(SEARCH("level",'Model output'!G127)),OR(,ISNUMBER(SEARCH("II",'Model output'!G127)),ISNUMBER(SEARCH("two",'Model output'!G127)),AND(ISNUMBER(SEARCH("2",'Model output'!G127)),NOT(ISNUMBER(SEARCH("1 of 2",'Model output'!G127)))),ISNUMBER(SEARCH("III",'Model output'!G127)),ISNUMBER(SEARCH("three",'Model output'!G127)),ISNUMBER(SEARCH("3",'Model output'!G127)),ISNUMBER(SEARCH("IV",'Model output'!G127)),ISNUMBER(SEARCH("four",'Model output'!G127)),ISNUMBER(SEARCH("4",'Model output'!G127)),ISNUMBER(SEARCH("V ",'Model output'!G127)),ISNUMBER(SEARCH("five",'Model output'!G127)),ISNUMBER(SEARCH("5",'Model output'!G127))))), "lateral", "central"))</f>
        <v/>
      </c>
      <c r="H128" t="str">
        <f>IF('Model output'!H127="","negative",IF(OR(ISNUMBER(SEARCH("lymph node",'Model output'!H127)),ISNUMBER(SEARCH("gland",'Model output'!H127)),ISNUMBER(SEARCH("lobe",'Model output'!H127)),ISNUMBER(SEARCH("isthmus",'Model output'!H127)),ISNUMBER(SEARCH("mediastinum",'Model output'!H127)),ISNUMBER(SEARCH("Not mentioned",'Model output'!H127)), ISNUMBER(SEARCH("Not applicable",'Model output'!H127)), ISNUMBER(SEARCH("paratracheal",'Model output'!H127)),ISNUMBER(SEARCH("fibroadipose tissue",'Model output'!H127)),ISNUMBER(SEARCH("thyroid node",'Model output'!H127)),ISNUMBER(SEARCH("skeletal muscle",'Model output'!H127)),ISNUMBER(SEARCH("Extranodal extension",'Model output'!H127)),ISNUMBER(SEARCH("right",'Model output'!H127)),ISNUMBER(SEARCH("left",'Model output'!H127)),ISNUMBER(SEARCH("Not specified",'Model output'!H127))),"negative","positive"))</f>
        <v>negative</v>
      </c>
      <c r="I128" t="str">
        <f>IF(OR('Model output'!I127="",'Model output'!I127="Not answered",'Model output'!I127="Not mentioned"),"",IF(ISNUMBER('Model output'!I127),'Model output'!I127,1))</f>
        <v/>
      </c>
      <c r="J128" t="str">
        <f>IF(OR('Model output'!J127="",'Model output'!J127="Not answered",'Model output'!J127="Not mentioned"),"",IF(AND(ISNUMBER('Model output'!J127),'Model output'!J127&lt;=I128),'Model output'!J127,IF(AND(ISNUMBER('Model output'!J127), 'Model output'!J127&gt;=DATE(2024,1,1)), MIN(DAY('Model output'!J127), MONTH('Model output'!J127), YEAR('Model output'!J127)), IF(ISNUMBER(SEARCH("0/",'Model output'!J127)),0,IF(ISNUMBER(SEARCH("/",'Model output'!J127)), VALUE(LEFT('Model output'!J127, SEARCH("/",'Model output'!J127)-1)),1)))))</f>
        <v/>
      </c>
      <c r="K128" t="str" cm="1">
        <f t="array" ref="K128">IF(COUNT(FIND({0,1,2,3,4,5,6,7,8,9},'Model output'!K127))&gt;0,'Model output'!K127,"")</f>
        <v/>
      </c>
      <c r="L128" s="25" t="str">
        <f t="shared" si="26"/>
        <v/>
      </c>
      <c r="M128" t="str" cm="1">
        <f t="array" ref="M128">IF(L128="","",IF(ISNUMBER(SEARCH("cm",L128)),MAX(VALUE(SUBSTITUTE(_xlfn.FILTERXML("&lt;t&gt;&lt;s&gt;"&amp;SUBSTITUTE(L128,",","&lt;/s&gt;&lt;s&gt;")&amp;"&lt;/s&gt;&lt;/t&gt;","//s"),"cm",""))),MAX(VALUE(SUBSTITUTE(_xlfn.FILTERXML("&lt;t&gt;&lt;s&gt;"&amp;SUBSTITUTE(L128,",","&lt;/s&gt;&lt;s&gt;")&amp;"&lt;/s&gt;&lt;/t&gt;","//s"),"mm","")))/10))</f>
        <v/>
      </c>
      <c r="N128" t="str">
        <f>IF('Model output'!L127="","",'Model output'!L127)</f>
        <v>Papillary carcinoma</v>
      </c>
      <c r="O128" t="str">
        <f>IF('Model output'!M127="","",'Model output'!M127)</f>
        <v/>
      </c>
      <c r="P128" t="str">
        <f>IF('Model output'!N127="","",'Model output'!N127)</f>
        <v>1x0.7x0.7 cm</v>
      </c>
      <c r="Q128" t="str">
        <f t="shared" si="25"/>
        <v>1,0.7,0.7cm</v>
      </c>
      <c r="R128" cm="1">
        <f t="array" ref="R128">IF(Q128="","",IF(ISNUMBER(SEARCH("cm",Q128)),MAX(VALUE(SUBSTITUTE(_xlfn.FILTERXML("&lt;t&gt;&lt;s&gt;"&amp;SUBSTITUTE(Q128,",","&lt;/s&gt;&lt;s&gt;")&amp;"&lt;/s&gt;&lt;/t&gt;","//s"),"cm",""))),MAX(VALUE(SUBSTITUTE(_xlfn.FILTERXML("&lt;t&gt;&lt;s&gt;"&amp;SUBSTITUTE(Q128,",","&lt;/s&gt;&lt;s&gt;")&amp;"&lt;/s&gt;&lt;/t&gt;","//s"),"mm","")))/10))</f>
        <v>1</v>
      </c>
      <c r="S128" t="str">
        <f>IF(OR('Model output'!P127="",ISNUMBER(SEARCH("Not identified", 'Model output'!P127)),ISNUMBER(SEARCH("Absent",'Model output'!P127)),AND(ISNUMBER(SEARCH("No",'Model output'!P127)),NOT(ISNUMBER(SEARCH("diagnostic",'Model output'!P127)))),ISNUMBER(SEARCH("Negative",'Model output'!P127))),"negative","positive")</f>
        <v>positive</v>
      </c>
      <c r="T128">
        <f>IF('Model output'!O127="","",'Model output'!O127)</f>
        <v>1</v>
      </c>
      <c r="U128" t="str">
        <f>IF('Model output'!Q127&lt;&gt;"",'Model output'!Q127,IF('Classification result'!S128="positive",IF(ISNUMBER(SEARCH("single",'Model output'!P127)),1,IF(OR(ISNUMBER(SEARCH("&lt;4",'Model output'!P127)),ISNUMBER(SEARCH("&lt; 4",'Model output'!P127)),ISNUMBER(SEARCH("less than 4",'Model output'!P127))),"&lt;4",IF(OR(ISNUMBER(SEARCH("&gt;4",'Model output'!P127)),ISNUMBER(SEARCH("&gt; 4",'Model output'!P127)),ISNUMBER(SEARCH("4 or more",'Model output'!P127))),"&gt;4",""))), ""))</f>
        <v>Not mentioned</v>
      </c>
      <c r="V128" t="str">
        <f>IF(S128="negative","",IF(OR(ISNUMBER(SEARCH("Focal",'Model output'!P127)),'Classification result'!U128&lt;4,ISNUMBER(SEARCH("Focal",'Classification result'!U128)),ISNUMBER(SEARCH("&lt;4",'Classification result'!U128)),ISNUMBER(SEARCH("&lt; 4",'Classification result'!U128))),"minimal", IF(OR(ISNUMBER(SEARCH("Extensive",'Model output'!P127)),ISNUMBER(SEARCH("Extensive",'Classification result'!U128)),ISNUMBER(SEARCH("&gt;4",'Classification result'!U128)),ISNUMBER(SEARCH("&gt; 4",'Classification result'!U128)),ISNUMBER(SEARCH("4 or more",'Classification result'!U128))),"extensive","")))</f>
        <v/>
      </c>
      <c r="W128" t="str">
        <f>IF(OR('Model output'!R127="",ISNUMBER(SEARCH("Not identified", 'Model output'!R127)),ISNUMBER(SEARCH("Absent",'Model output'!R127)),ISNUMBER(SEARCH("No",'Model output'!R127)),ISNUMBER(SEARCH("Negative",'Model output'!R127)),ISNUMBER(SEARCH("None seen",'Model output'!R127)),ISNUMBER(SEARCH("Free",'Model output'!R127)),ISNUMBER(SEARCH("Cannot be assessed",'Model output'!R127))),"negative","positive")</f>
        <v>positive</v>
      </c>
      <c r="X128" s="16" t="str">
        <f>IF('Model output'!S127="","",'Model output'!S127)</f>
        <v>No</v>
      </c>
      <c r="Y128" t="str">
        <f>IF(OR('Model output'!S127="",ISNUMBER(SEARCH("Absent",'Model output'!S127)),ISNUMBER(SEARCH("Not identified",'Model output'!S127)),AND(ISNUMBER(SEARCH("No",'Model output'!S127)),NOT(ISNUMBER(SEARCH("carcinoma",'Model output'!S127)))),ISNUMBER(SEARCH("negative",'Model output'!S127))),"negative",IF(Z128="positive","gETE", "positive"))</f>
        <v>negative</v>
      </c>
      <c r="Z128" t="str">
        <f>IF(OR('Model output'!S127="",ISNUMBER(SEARCH("Absent",'Model output'!S127)),ISNUMBER(SEARCH("Not identified",'Model output'!S127)),ISNUMBER(SEARCH("No",'Model output'!S127)),ISNUMBER(SEARCH("Minimal",'Model output'!S127)),ISNUMBER(SEARCH("negative",'Model output'!S127))),"negative",IF(OR(ISNUMBER(SEARCH("extensive",X128)),ISNUMBER(SEARCH("skeletal muscle",X128)),ISNUMBER(SEARCH("larynx",X128)),ISNUMBER(SEARCH("trachea",X128)),ISNUMBER(SEARCH("esophagus",X128)),ISNUMBER(SEARCH("recurrent laryngeal nerve",X128))),"positive","negative"))</f>
        <v>negative</v>
      </c>
      <c r="AA128" t="str">
        <f>IF('Model output'!T127="","",IF('Model output'!T127="Not mentioned", "No", "Yes"))</f>
        <v>No</v>
      </c>
      <c r="AB128" t="str">
        <f>IF(AA128&lt;&gt;"Yes","",IF(OR('Model output'!U127="",ISNUMBER(SEARCH("Not identified",'Model output'!U127))),"",'Model output'!U127))</f>
        <v/>
      </c>
      <c r="AC128" s="1" t="str">
        <f>IF(OR('Model output'!V127="", 'Model output'!V127="No", AND(ISERROR(SEARCH("Positive",'Model output'!V127)), ISNUMBER(SEARCH("Negative",'Model output'!V127))), AND(ISNUMBER(SEARCH("Uninvolved",'Model output'!V127)),NOT(ISNUMBER(SEARCH("margins involved",'Model output'!V127)))), ISNUMBER(SEARCH("None",'Model output'!V127)), ISNUMBER(SEARCH("Free",'Model output'!V127)), ISNUMBER(SEARCH("1 mm",'Model output'!V127)), ISNUMBER(SEARCH("0.1 CM",'Model output'!V127)), ISNUMBER(SEARCH("less than 0.2 mm",'Model output'!V127)), ISNUMBER(SEARCH("less than 0.5 mm",'Model output'!V127)), ISNUMBER(SEARCH("less than 1.0 mm",'Model output'!V127)), ISNUMBER(SEARCH("noted very close",'Model output'!V127)), ISNUMBER(SEARCH("abut",'Model output'!V127)), ISNUMBER(SEARCH("not mentioned",'Model output'!V127)), ISNUMBER(SEARCH("Cannot be assessed",'Model output'!V127)), ISNUMBER(SEARCH("Not specified",'Model output'!V127)), ISNUMBER(SEARCH("Lymphocyte invasion - present",'Model output'!V127))), "negative", "positive")</f>
        <v>negative</v>
      </c>
      <c r="AE128" s="35" t="str" cm="1">
        <f t="array" aca="1" ref="AE128" ca="1">IF(OR(AC128="positive",Z128="positive",AND(OR(ISNUMBER(SEARCH("Follicular carcinoma",N128)),ISNUMBER(SEARCH("Follicular thyroid carcinoma",N128))),V128="extensive"),AND(AND(ISNUMBER(J128),J128&gt;0),AND(ISNUMBER(M128),M128&gt;3)),OR(H128="positive",AH128=1)),"high",IF(OR(ISNUMBER(SEARCH("lateral",G128,1)),ISNUMBER(SEARCH("positive",Y128,1)),ISNUMBER(SEARCH("tall",O128,1)),ISNUMBER(SEARCH("hobnail",O128,1)),ISNUMBER(SEARCH("cribriform",O128,1)),ISNUMBER(SEARCH("diffuse",O128,1)),ISNUMBER(SEARCH("columnar",O128,1)),ISNUMBER(SEARCH("solid",O128,1)),ISNUMBER(SEARCH("tall",N128,1)),ISNUMBER(SEARCH("hobnail",N128,1)),ISNUMBER(SEARCH("cribriform",N128,1)),ISNUMBER(SEARCH("diffuse",N128,1)),ISNUMBER(SEARCH("columnar",N128,1)),ISNUMBER(SEARCH("solid",N128,1)),AND(ISNUMBER(SEARCH("papillary",N128,1)),S128="positive"),AND(AND(ISNUMBER(J128),J128&gt;=5),M128=""),AND(AND(ISNUMBER(J128),J128&gt;=5),AND(ISNUMBER(M128),M128&gt;=1)),AND(ISNUMBER(SERACH("papillary",N128)),OR(Y128="positive",Z128="positive"), ISNUMBER(SEARCH("BRAF",AB128)))),"intermediate","low"))</f>
        <v>intermediate</v>
      </c>
      <c r="AF128" s="36" t="str">
        <f t="shared" ref="AF128:AF190" si="27">IF(AND(Z128="positive",OR(ISNUMBER(SEARCH("prevertebral",X128,1)),ISNUMBER(SEARCH("fascia",X128,1)),ISNUMBER(SEARCH("carotid artery",X128,1)),ISNUMBER(SEARCH("mediastinal",X128,1)))),"4b",
IF(AND(Z128="positive",OR(ISNUMBER(SEARCH("larynx",X128,1)),ISNUMBER(SEARCH("trachea",X128,1)),ISNUMBER(SEARCH("esophagus",X128,1)),ISNUMBER(SEARCH("recurrent laryngeal nerve",X128,1)),
ISNUMBER(SEARCH("RLN",X128,1)))),"4a",
IF(OR(Z128="positive",ISNUMBER(SEARCH("strap",X128,1)),ISNUMBER(SEARCH("sternothyroid",X128,1)),ISNUMBER(SEARCH("sternohyoid",X128,1)),ISNUMBER(SEARCH("thyrohyoid",X128,1)),ISNUMBER(SEARCH("omohyoid",X128,1))),"3b",
IF(AND(C128&lt;&gt;"", N128=""),C128,
IF(OR(AND(R128&lt;&gt;"",R128&gt;4)),"3a",
IF(AND(R128&lt;&gt;"", R128&lt;=4,R128&gt;2),"2",
IF(AND(R128&lt;&gt;"",R128&lt;=2,R128&gt;1),"1b",
IF(AND(R128&lt;&gt;"",R128&lt;=1),"1a","x"
))))))))</f>
        <v>1a</v>
      </c>
      <c r="AG128" s="36" t="str">
        <f t="shared" ref="AG128:AG190" si="28">IF(AND(ISNUMBER(J128),J128&gt;0),
IF(G128="lateral", "1b", "1a"),"0")</f>
        <v>0</v>
      </c>
      <c r="AH128" s="36" t="str">
        <f t="shared" si="23"/>
        <v>0</v>
      </c>
      <c r="AI128" s="42" t="str">
        <f t="shared" si="24"/>
        <v>I</v>
      </c>
      <c r="AJ128" s="39" t="s">
        <v>809</v>
      </c>
      <c r="AK128" s="41" t="s">
        <v>651</v>
      </c>
      <c r="AL128" s="41" t="s">
        <v>1123</v>
      </c>
      <c r="AM128" s="41" t="s">
        <v>1123</v>
      </c>
      <c r="AN128" s="41" t="s">
        <v>68</v>
      </c>
      <c r="AO128" s="22">
        <f t="shared" ca="1" si="17"/>
        <v>1</v>
      </c>
      <c r="AP128" s="1">
        <f t="shared" si="18"/>
        <v>1</v>
      </c>
      <c r="AQ128" s="1">
        <f t="shared" si="19"/>
        <v>1</v>
      </c>
      <c r="AR128" s="1">
        <f t="shared" si="20"/>
        <v>1</v>
      </c>
      <c r="AS128" s="14">
        <f t="shared" si="21"/>
        <v>1</v>
      </c>
    </row>
    <row r="129" spans="1:45">
      <c r="A129" t="str">
        <f>'Model output'!A128</f>
        <v>TCGA-E8-A416</v>
      </c>
      <c r="B129" s="33">
        <v>51</v>
      </c>
      <c r="C129" s="1" t="str">
        <f>IF(OR(ISNUMBER(SEARCH("0",'Model output'!D128)), ISNUMBER(SEARCH("1",'Model output'!D128)), ISNUMBER(SEARCH("1a",'Model output'!D128)), ISNUMBER(SEARCH("1b",'Model output'!D128)), ISNUMBER(SEARCH("2",'Model output'!D128)), ISNUMBER(SEARCH("3",'Model output'!D128)), ISNUMBER(SEARCH("4a",'Model output'!D128)), ISNUMBER(SEARCH("4b",'Model output'!D128))), IF(ISNUMBER(SEARCH("pT",'Model output'!D128)),IF(OR(ISNUMBER(SEARCH("a",'Model output'!D128)),ISNUMBER(SEARCH("b",'Model output'!D128))),MID(SUBSTITUTE('Model output'!D128," ",""),SEARCH("pT",'Model output'!D128)+2,2),MID(SUBSTITUTE('Model output'!D128," ",""),SEARCH("pT",'Model output'!D128)+2,1)),IF(ISNUMBER(SEARCH("T",'Model output'!D128)),IF(OR(ISNUMBER(SEARCH("a",'Model output'!D128)),ISNUMBER(SEARCH("b",'Model output'!D128))),MID(SUBSTITUTE('Model output'!D128," ",""),SEARCH("T",'Model output'!D128)+1,2),MID(SUBSTITUTE('Model output'!D128," ",""),SEARCH("T",'Model output'!D128)+1,1)),SUBSTITUTE('Model output'!D128," ",""))),"")</f>
        <v/>
      </c>
      <c r="D129" s="1" t="str">
        <f>IF(ISNUMBER(SEARCH("lymph node",'Model output'!E128)),"1", IF(AND('Model output'!E128&lt;&gt;"",ISNUMBER('Model output'!E128),'Model output'!E128&gt;0),"1",IF(OR(ISNUMBER(SEARCH("0",'Model output'!E128)), ISNUMBER(SEARCH("1",'Model output'!E128)), ISNUMBER(SEARCH("1a",'Model output'!E128)), ISNUMBER(SEARCH("1b",'Model output'!E128)), ISNUMBER(SEARCH("X",'Model output'!E128))), IF(ISNUMBER(SEARCH("pN",'Model output'!E128)),IF(OR(ISNUMBER(SEARCH("a",'Model output'!E128)),ISNUMBER(SEARCH("b",'Model output'!E128))),MID(SUBSTITUTE('Model output'!E128," ",""),SEARCH("pN",'Model output'!E128)+2,2),MID(SUBSTITUTE('Model output'!E128," ",""),SEARCH("pN",'Model output'!E128)+2,1)),IF(ISNUMBER(SEARCH("N",'Model output'!E128)),IF(OR(ISNUMBER(SEARCH("a",'Model output'!E128)),ISNUMBER(SEARCH("b",'Model output'!E128))),MID(SUBSTITUTE('Model output'!E128," ",""),SEARCH("N",'Model output'!E128)+1,2),MID(SUBSTITUTE('Model output'!E128," ",""),SEARCH("N",'Model output'!E128)+1,1)),SUBSTITUTE('Model output'!E128," ",""))),"")))</f>
        <v>X</v>
      </c>
      <c r="E129" s="1" t="str">
        <f>IF(OR(ISNUMBER(SEARCH("Not applicable",'Model output'!F128)), ISNUMBER(SEARCH("N/A",'Model output'!F128))),"0",IF(OR(ISNUMBER(SEARCH("0",'Model output'!F128)), ISNUMBER(SEARCH("1",'Model output'!F128)), ISNUMBER(SEARCH("X",'Model output'!F128))), IF(ISNUMBER(SEARCH("pM",'Model output'!F128)),MID(SUBSTITUTE('Model output'!F128," ",""),SEARCH("pM",'Model output'!F128)+2,1),IF(ISNUMBER(SEARCH("M",'Model output'!F128)),MID(SUBSTITUTE('Model output'!F128," ",""),SEARCH("M",'Model output'!F128)+1,1),SUBSTITUTE('Model output'!F128," ",""))),""))</f>
        <v>X</v>
      </c>
      <c r="F129" t="str">
        <f t="shared" ref="F129:F190" si="29">IF(OR(G129&lt;&gt;"",AND(J129&lt;&gt;"",ISNUMBER(J129),J129&gt;0),AND(M129&lt;&gt;"",M129&gt;0)),"positive","negative")</f>
        <v>negative</v>
      </c>
      <c r="G129" t="str">
        <f>IF(OR('Model output'!G128="",AND(ISNUMBER('Model output'!J128),'Model output'!J128&lt;1)),"",IF(OR(ISNUMBER(SEARCH("lateral",'Model output'!G128)),ISNUMBER(SEARCH("cervical",'Model output'!G128)),ISNUMBER(SEARCH("jugular",'Model output'!G128)),ISNUMBER(SEARCH("left neck",'Model output'!G128)),ISNUMBER(SEARCH("left anterior neck",'Model output'!G128)),ISNUMBER(SEARCH("left posterior neck",'Model output'!G128)),ISNUMBER(SEARCH("right neck",'Model output'!G128)),ISNUMBER(SEARCH("right anterior neck",'Model output'!G128)),ISNUMBER(SEARCH("right posterior neck",'Model output'!G128)),AND(ISNUMBER(SEARCH("level",'Model output'!G128)),OR(,ISNUMBER(SEARCH("II",'Model output'!G128)),ISNUMBER(SEARCH("two",'Model output'!G128)),AND(ISNUMBER(SEARCH("2",'Model output'!G128)),NOT(ISNUMBER(SEARCH("1 of 2",'Model output'!G128)))),ISNUMBER(SEARCH("III",'Model output'!G128)),ISNUMBER(SEARCH("three",'Model output'!G128)),ISNUMBER(SEARCH("3",'Model output'!G128)),ISNUMBER(SEARCH("IV",'Model output'!G128)),ISNUMBER(SEARCH("four",'Model output'!G128)),ISNUMBER(SEARCH("4",'Model output'!G128)),ISNUMBER(SEARCH("V ",'Model output'!G128)),ISNUMBER(SEARCH("five",'Model output'!G128)),ISNUMBER(SEARCH("5",'Model output'!G128))))), "lateral", "central"))</f>
        <v/>
      </c>
      <c r="H129" t="str">
        <f>IF('Model output'!H128="","negative",IF(OR(ISNUMBER(SEARCH("lymph node",'Model output'!H128)),ISNUMBER(SEARCH("gland",'Model output'!H128)),ISNUMBER(SEARCH("lobe",'Model output'!H128)),ISNUMBER(SEARCH("isthmus",'Model output'!H128)),ISNUMBER(SEARCH("mediastinum",'Model output'!H128)),ISNUMBER(SEARCH("Not mentioned",'Model output'!H128)), ISNUMBER(SEARCH("Not applicable",'Model output'!H128)), ISNUMBER(SEARCH("paratracheal",'Model output'!H128)),ISNUMBER(SEARCH("fibroadipose tissue",'Model output'!H128)),ISNUMBER(SEARCH("thyroid node",'Model output'!H128)),ISNUMBER(SEARCH("skeletal muscle",'Model output'!H128)),ISNUMBER(SEARCH("Extranodal extension",'Model output'!H128)),ISNUMBER(SEARCH("right",'Model output'!H128)),ISNUMBER(SEARCH("left",'Model output'!H128)),ISNUMBER(SEARCH("Not specified",'Model output'!H128))),"negative","positive"))</f>
        <v>negative</v>
      </c>
      <c r="I129" t="str">
        <f>IF(OR('Model output'!I128="",'Model output'!I128="Not answered",'Model output'!I128="Not mentioned"),"",IF(ISNUMBER('Model output'!I128),'Model output'!I128,1))</f>
        <v/>
      </c>
      <c r="J129" t="str">
        <f>IF(OR('Model output'!J128="",'Model output'!J128="Not answered",'Model output'!J128="Not mentioned"),"",IF(AND(ISNUMBER('Model output'!J128),'Model output'!J128&lt;=I129),'Model output'!J128,IF(AND(ISNUMBER('Model output'!J128), 'Model output'!J128&gt;=DATE(2024,1,1)), MIN(DAY('Model output'!J128), MONTH('Model output'!J128), YEAR('Model output'!J128)), IF(ISNUMBER(SEARCH("0/",'Model output'!J128)),0,IF(ISNUMBER(SEARCH("/",'Model output'!J128)), VALUE(LEFT('Model output'!J128, SEARCH("/",'Model output'!J128)-1)),1)))))</f>
        <v/>
      </c>
      <c r="K129" t="str" cm="1">
        <f t="array" ref="K129">IF(COUNT(FIND({0,1,2,3,4,5,6,7,8,9},'Model output'!K128))&gt;0,'Model output'!K128,"")</f>
        <v/>
      </c>
      <c r="L129" s="25" t="str">
        <f t="shared" si="26"/>
        <v/>
      </c>
      <c r="M129" t="str" cm="1">
        <f t="array" ref="M129">IF(L129="","",IF(ISNUMBER(SEARCH("cm",L129)),MAX(VALUE(SUBSTITUTE(_xlfn.FILTERXML("&lt;t&gt;&lt;s&gt;"&amp;SUBSTITUTE(L129,",","&lt;/s&gt;&lt;s&gt;")&amp;"&lt;/s&gt;&lt;/t&gt;","//s"),"cm",""))),MAX(VALUE(SUBSTITUTE(_xlfn.FILTERXML("&lt;t&gt;&lt;s&gt;"&amp;SUBSTITUTE(L129,",","&lt;/s&gt;&lt;s&gt;")&amp;"&lt;/s&gt;&lt;/t&gt;","//s"),"mm","")))/10))</f>
        <v/>
      </c>
      <c r="N129" t="str">
        <f>IF('Model output'!L128="","",'Model output'!L128)</f>
        <v>Papillary carcinoma</v>
      </c>
      <c r="O129" t="str">
        <f>IF('Model output'!M128="","",'Model output'!M128)</f>
        <v/>
      </c>
      <c r="P129" t="str">
        <f>IF('Model output'!N128="","",'Model output'!N128)</f>
        <v>1.5x1x 1 cm</v>
      </c>
      <c r="Q129" t="str">
        <f t="shared" si="25"/>
        <v>1.5,1,1cm</v>
      </c>
      <c r="R129" cm="1">
        <f t="array" ref="R129">IF(Q129="","",IF(ISNUMBER(SEARCH("cm",Q129)),MAX(VALUE(SUBSTITUTE(_xlfn.FILTERXML("&lt;t&gt;&lt;s&gt;"&amp;SUBSTITUTE(Q129,",","&lt;/s&gt;&lt;s&gt;")&amp;"&lt;/s&gt;&lt;/t&gt;","//s"),"cm",""))),MAX(VALUE(SUBSTITUTE(_xlfn.FILTERXML("&lt;t&gt;&lt;s&gt;"&amp;SUBSTITUTE(Q129,",","&lt;/s&gt;&lt;s&gt;")&amp;"&lt;/s&gt;&lt;/t&gt;","//s"),"mm","")))/10))</f>
        <v>1.5</v>
      </c>
      <c r="S129" t="str">
        <f>IF(OR('Model output'!P128="",ISNUMBER(SEARCH("Not identified", 'Model output'!P128)),ISNUMBER(SEARCH("Absent",'Model output'!P128)),AND(ISNUMBER(SEARCH("No",'Model output'!P128)),NOT(ISNUMBER(SEARCH("diagnostic",'Model output'!P128)))),ISNUMBER(SEARCH("Negative",'Model output'!P128))),"negative","positive")</f>
        <v>positive</v>
      </c>
      <c r="T129">
        <f>IF('Model output'!O128="","",'Model output'!O128)</f>
        <v>1</v>
      </c>
      <c r="U129" t="str">
        <f>IF('Model output'!Q128&lt;&gt;"",'Model output'!Q128,IF('Classification result'!S129="positive",IF(ISNUMBER(SEARCH("single",'Model output'!P128)),1,IF(OR(ISNUMBER(SEARCH("&lt;4",'Model output'!P128)),ISNUMBER(SEARCH("&lt; 4",'Model output'!P128)),ISNUMBER(SEARCH("less than 4",'Model output'!P128))),"&lt;4",IF(OR(ISNUMBER(SEARCH("&gt;4",'Model output'!P128)),ISNUMBER(SEARCH("&gt; 4",'Model output'!P128)),ISNUMBER(SEARCH("4 or more",'Model output'!P128))),"&gt;4",""))), ""))</f>
        <v>Not specified</v>
      </c>
      <c r="V129" t="str">
        <f>IF(S129="negative","",IF(OR(ISNUMBER(SEARCH("Focal",'Model output'!P128)),'Classification result'!U129&lt;4,ISNUMBER(SEARCH("Focal",'Classification result'!U129)),ISNUMBER(SEARCH("&lt;4",'Classification result'!U129)),ISNUMBER(SEARCH("&lt; 4",'Classification result'!U129))),"minimal", IF(OR(ISNUMBER(SEARCH("Extensive",'Model output'!P128)),ISNUMBER(SEARCH("Extensive",'Classification result'!U129)),ISNUMBER(SEARCH("&gt;4",'Classification result'!U129)),ISNUMBER(SEARCH("&gt; 4",'Classification result'!U129)),ISNUMBER(SEARCH("4 or more",'Classification result'!U129))),"extensive","")))</f>
        <v/>
      </c>
      <c r="W129" t="str">
        <f>IF(OR('Model output'!R128="",ISNUMBER(SEARCH("Not identified", 'Model output'!R128)),ISNUMBER(SEARCH("Absent",'Model output'!R128)),ISNUMBER(SEARCH("No",'Model output'!R128)),ISNUMBER(SEARCH("Negative",'Model output'!R128)),ISNUMBER(SEARCH("None seen",'Model output'!R128)),ISNUMBER(SEARCH("Free",'Model output'!R128)),ISNUMBER(SEARCH("Cannot be assessed",'Model output'!R128))),"negative","positive")</f>
        <v>positive</v>
      </c>
      <c r="X129" s="16" t="str">
        <f>IF('Model output'!S128="","",'Model output'!S128)</f>
        <v/>
      </c>
      <c r="Y129" t="str">
        <f>IF(OR('Model output'!S128="",ISNUMBER(SEARCH("Absent",'Model output'!S128)),ISNUMBER(SEARCH("Not identified",'Model output'!S128)),AND(ISNUMBER(SEARCH("No",'Model output'!S128)),NOT(ISNUMBER(SEARCH("carcinoma",'Model output'!S128)))),ISNUMBER(SEARCH("negative",'Model output'!S128))),"negative",IF(Z129="positive","gETE", "positive"))</f>
        <v>negative</v>
      </c>
      <c r="Z129" t="str">
        <f>IF(OR('Model output'!S128="",ISNUMBER(SEARCH("Absent",'Model output'!S128)),ISNUMBER(SEARCH("Not identified",'Model output'!S128)),ISNUMBER(SEARCH("No",'Model output'!S128)),ISNUMBER(SEARCH("Minimal",'Model output'!S128)),ISNUMBER(SEARCH("negative",'Model output'!S128))),"negative",IF(OR(ISNUMBER(SEARCH("extensive",X129)),ISNUMBER(SEARCH("skeletal muscle",X129)),ISNUMBER(SEARCH("larynx",X129)),ISNUMBER(SEARCH("trachea",X129)),ISNUMBER(SEARCH("esophagus",X129)),ISNUMBER(SEARCH("recurrent laryngeal nerve",X129))),"positive","negative"))</f>
        <v>negative</v>
      </c>
      <c r="AA129" t="str">
        <f>IF('Model output'!T128="","",IF('Model output'!T128="Not mentioned", "No", "Yes"))</f>
        <v>No</v>
      </c>
      <c r="AB129" t="str">
        <f>IF(AA129&lt;&gt;"Yes","",IF(OR('Model output'!U128="",ISNUMBER(SEARCH("Not identified",'Model output'!U128))),"",'Model output'!U128))</f>
        <v/>
      </c>
      <c r="AC129" s="1" t="str">
        <f>IF(OR('Model output'!V128="", 'Model output'!V128="No", AND(ISERROR(SEARCH("Positive",'Model output'!V128)), ISNUMBER(SEARCH("Negative",'Model output'!V128))), AND(ISNUMBER(SEARCH("Uninvolved",'Model output'!V128)),NOT(ISNUMBER(SEARCH("margins involved",'Model output'!V128)))), ISNUMBER(SEARCH("None",'Model output'!V128)), ISNUMBER(SEARCH("Free",'Model output'!V128)), ISNUMBER(SEARCH("1 mm",'Model output'!V128)), ISNUMBER(SEARCH("0.1 CM",'Model output'!V128)), ISNUMBER(SEARCH("less than 0.2 mm",'Model output'!V128)), ISNUMBER(SEARCH("less than 0.5 mm",'Model output'!V128)), ISNUMBER(SEARCH("less than 1.0 mm",'Model output'!V128)), ISNUMBER(SEARCH("noted very close",'Model output'!V128)), ISNUMBER(SEARCH("abut",'Model output'!V128)), ISNUMBER(SEARCH("not mentioned",'Model output'!V128)), ISNUMBER(SEARCH("Cannot be assessed",'Model output'!V128)), ISNUMBER(SEARCH("Not specified",'Model output'!V128)), ISNUMBER(SEARCH("Lymphocyte invasion - present",'Model output'!V128))), "negative", "positive")</f>
        <v>negative</v>
      </c>
      <c r="AE129" s="35" t="str" cm="1">
        <f t="array" aca="1" ref="AE129" ca="1">IF(OR(AC129="positive",Z129="positive",AND(OR(ISNUMBER(SEARCH("Follicular carcinoma",N129)),ISNUMBER(SEARCH("Follicular thyroid carcinoma",N129))),V129="extensive"),AND(AND(ISNUMBER(J129),J129&gt;0),AND(ISNUMBER(M129),M129&gt;3)),OR(H129="positive",AH129=1)),"high",IF(OR(ISNUMBER(SEARCH("lateral",G129,1)),ISNUMBER(SEARCH("positive",Y129,1)),ISNUMBER(SEARCH("tall",O129,1)),ISNUMBER(SEARCH("hobnail",O129,1)),ISNUMBER(SEARCH("cribriform",O129,1)),ISNUMBER(SEARCH("diffuse",O129,1)),ISNUMBER(SEARCH("columnar",O129,1)),ISNUMBER(SEARCH("solid",O129,1)),ISNUMBER(SEARCH("tall",N129,1)),ISNUMBER(SEARCH("hobnail",N129,1)),ISNUMBER(SEARCH("cribriform",N129,1)),ISNUMBER(SEARCH("diffuse",N129,1)),ISNUMBER(SEARCH("columnar",N129,1)),ISNUMBER(SEARCH("solid",N129,1)),AND(ISNUMBER(SEARCH("papillary",N129,1)),S129="positive"),AND(AND(ISNUMBER(J129),J129&gt;=5),M129=""),AND(AND(ISNUMBER(J129),J129&gt;=5),AND(ISNUMBER(M129),M129&gt;=1)),AND(ISNUMBER(SERACH("papillary",N129)),OR(Y129="positive",Z129="positive"), ISNUMBER(SEARCH("BRAF",AB129)))),"intermediate","low"))</f>
        <v>intermediate</v>
      </c>
      <c r="AF129" s="36" t="str">
        <f t="shared" si="27"/>
        <v>1b</v>
      </c>
      <c r="AG129" s="36" t="str">
        <f t="shared" si="28"/>
        <v>0</v>
      </c>
      <c r="AH129" s="36" t="str">
        <f t="shared" ref="AH129:AH191" si="30">IF(OR(H129="unknown"),"x",IF(H129="negative","0","1"))</f>
        <v>0</v>
      </c>
      <c r="AI129" s="42" t="str">
        <f t="shared" ref="AI129:AI191" si="31">IF(AND(B129&lt;55,AH129="0"),"I",
IF(AND(B129&lt;55,AH129="1"),"II",
IF(AH129="1","IVB",
IF(AND(AF129="4b",AH129="0"),"IVA",
IF(AND(AF129="4a",AH129="0"),"III",
IF(AND(OR(AF129="3a",AF129="3b",AF129="3"),AH129="0"),"II",
IF(AND(AF129="2",OR(AG129="1",AG129="1a",AG129="1b"),AH129="0"),"II",
IF(AND(OR(AF129="1a",AF129="1b",AF129="1"),OR(AG129="1",AG129="1a",AG129="1b"),AH129="0"),"II","I"
))))))))</f>
        <v>I</v>
      </c>
      <c r="AJ129" s="39" t="s">
        <v>809</v>
      </c>
      <c r="AK129" s="41" t="s">
        <v>1119</v>
      </c>
      <c r="AL129" s="41" t="s">
        <v>1123</v>
      </c>
      <c r="AM129" s="41" t="s">
        <v>1123</v>
      </c>
      <c r="AN129" s="41" t="s">
        <v>68</v>
      </c>
      <c r="AO129" s="22">
        <f t="shared" ca="1" si="17"/>
        <v>1</v>
      </c>
      <c r="AP129" s="1">
        <f t="shared" si="18"/>
        <v>1</v>
      </c>
      <c r="AQ129" s="1">
        <f t="shared" si="19"/>
        <v>1</v>
      </c>
      <c r="AR129" s="1">
        <f t="shared" si="20"/>
        <v>1</v>
      </c>
      <c r="AS129" s="14">
        <f t="shared" si="21"/>
        <v>1</v>
      </c>
    </row>
    <row r="130" spans="1:45">
      <c r="A130" t="str">
        <f>'Model output'!A129</f>
        <v>TCGA-E8-A419</v>
      </c>
      <c r="B130" s="33">
        <v>30</v>
      </c>
      <c r="C130" s="1" t="str">
        <f>IF(OR(ISNUMBER(SEARCH("0",'Model output'!D129)), ISNUMBER(SEARCH("1",'Model output'!D129)), ISNUMBER(SEARCH("1a",'Model output'!D129)), ISNUMBER(SEARCH("1b",'Model output'!D129)), ISNUMBER(SEARCH("2",'Model output'!D129)), ISNUMBER(SEARCH("3",'Model output'!D129)), ISNUMBER(SEARCH("4a",'Model output'!D129)), ISNUMBER(SEARCH("4b",'Model output'!D129))), IF(ISNUMBER(SEARCH("pT",'Model output'!D129)),IF(OR(ISNUMBER(SEARCH("a",'Model output'!D129)),ISNUMBER(SEARCH("b",'Model output'!D129))),MID(SUBSTITUTE('Model output'!D129," ",""),SEARCH("pT",'Model output'!D129)+2,2),MID(SUBSTITUTE('Model output'!D129," ",""),SEARCH("pT",'Model output'!D129)+2,1)),IF(ISNUMBER(SEARCH("T",'Model output'!D129)),IF(OR(ISNUMBER(SEARCH("a",'Model output'!D129)),ISNUMBER(SEARCH("b",'Model output'!D129))),MID(SUBSTITUTE('Model output'!D129," ",""),SEARCH("T",'Model output'!D129)+1,2),MID(SUBSTITUTE('Model output'!D129," ",""),SEARCH("T",'Model output'!D129)+1,1)),SUBSTITUTE('Model output'!D129," ",""))),"")</f>
        <v>2</v>
      </c>
      <c r="D130" s="1" t="str">
        <f>IF(ISNUMBER(SEARCH("lymph node",'Model output'!E129)),"1", IF(AND('Model output'!E129&lt;&gt;"",ISNUMBER('Model output'!E129),'Model output'!E129&gt;0),"1",IF(OR(ISNUMBER(SEARCH("0",'Model output'!E129)), ISNUMBER(SEARCH("1",'Model output'!E129)), ISNUMBER(SEARCH("1a",'Model output'!E129)), ISNUMBER(SEARCH("1b",'Model output'!E129)), ISNUMBER(SEARCH("X",'Model output'!E129))), IF(ISNUMBER(SEARCH("pN",'Model output'!E129)),IF(OR(ISNUMBER(SEARCH("a",'Model output'!E129)),ISNUMBER(SEARCH("b",'Model output'!E129))),MID(SUBSTITUTE('Model output'!E129," ",""),SEARCH("pN",'Model output'!E129)+2,2),MID(SUBSTITUTE('Model output'!E129," ",""),SEARCH("pN",'Model output'!E129)+2,1)),IF(ISNUMBER(SEARCH("N",'Model output'!E129)),IF(OR(ISNUMBER(SEARCH("a",'Model output'!E129)),ISNUMBER(SEARCH("b",'Model output'!E129))),MID(SUBSTITUTE('Model output'!E129," ",""),SEARCH("N",'Model output'!E129)+1,2),MID(SUBSTITUTE('Model output'!E129," ",""),SEARCH("N",'Model output'!E129)+1,1)),SUBSTITUTE('Model output'!E129," ",""))),"")))</f>
        <v>X</v>
      </c>
      <c r="E130" s="1" t="str">
        <f>IF(OR(ISNUMBER(SEARCH("Not applicable",'Model output'!F129)), ISNUMBER(SEARCH("N/A",'Model output'!F129))),"0",IF(OR(ISNUMBER(SEARCH("0",'Model output'!F129)), ISNUMBER(SEARCH("1",'Model output'!F129)), ISNUMBER(SEARCH("X",'Model output'!F129))), IF(ISNUMBER(SEARCH("pM",'Model output'!F129)),MID(SUBSTITUTE('Model output'!F129," ",""),SEARCH("pM",'Model output'!F129)+2,1),IF(ISNUMBER(SEARCH("M",'Model output'!F129)),MID(SUBSTITUTE('Model output'!F129," ",""),SEARCH("M",'Model output'!F129)+1,1),SUBSTITUTE('Model output'!F129," ",""))),""))</f>
        <v>X</v>
      </c>
      <c r="F130" t="str">
        <f t="shared" si="29"/>
        <v>negative</v>
      </c>
      <c r="G130" t="str">
        <f>IF(OR('Model output'!G129="",AND(ISNUMBER('Model output'!J129),'Model output'!J129&lt;1)),"",IF(OR(ISNUMBER(SEARCH("lateral",'Model output'!G129)),ISNUMBER(SEARCH("cervical",'Model output'!G129)),ISNUMBER(SEARCH("jugular",'Model output'!G129)),ISNUMBER(SEARCH("left neck",'Model output'!G129)),ISNUMBER(SEARCH("left anterior neck",'Model output'!G129)),ISNUMBER(SEARCH("left posterior neck",'Model output'!G129)),ISNUMBER(SEARCH("right neck",'Model output'!G129)),ISNUMBER(SEARCH("right anterior neck",'Model output'!G129)),ISNUMBER(SEARCH("right posterior neck",'Model output'!G129)),AND(ISNUMBER(SEARCH("level",'Model output'!G129)),OR(,ISNUMBER(SEARCH("II",'Model output'!G129)),ISNUMBER(SEARCH("two",'Model output'!G129)),AND(ISNUMBER(SEARCH("2",'Model output'!G129)),NOT(ISNUMBER(SEARCH("1 of 2",'Model output'!G129)))),ISNUMBER(SEARCH("III",'Model output'!G129)),ISNUMBER(SEARCH("three",'Model output'!G129)),ISNUMBER(SEARCH("3",'Model output'!G129)),ISNUMBER(SEARCH("IV",'Model output'!G129)),ISNUMBER(SEARCH("four",'Model output'!G129)),ISNUMBER(SEARCH("4",'Model output'!G129)),ISNUMBER(SEARCH("V ",'Model output'!G129)),ISNUMBER(SEARCH("five",'Model output'!G129)),ISNUMBER(SEARCH("5",'Model output'!G129))))), "lateral", "central"))</f>
        <v/>
      </c>
      <c r="H130" t="str">
        <f>IF('Model output'!H129="","negative",IF(OR(ISNUMBER(SEARCH("lymph node",'Model output'!H129)),ISNUMBER(SEARCH("gland",'Model output'!H129)),ISNUMBER(SEARCH("lobe",'Model output'!H129)),ISNUMBER(SEARCH("isthmus",'Model output'!H129)),ISNUMBER(SEARCH("mediastinum",'Model output'!H129)),ISNUMBER(SEARCH("Not mentioned",'Model output'!H129)), ISNUMBER(SEARCH("Not applicable",'Model output'!H129)), ISNUMBER(SEARCH("paratracheal",'Model output'!H129)),ISNUMBER(SEARCH("fibroadipose tissue",'Model output'!H129)),ISNUMBER(SEARCH("thyroid node",'Model output'!H129)),ISNUMBER(SEARCH("skeletal muscle",'Model output'!H129)),ISNUMBER(SEARCH("Extranodal extension",'Model output'!H129)),ISNUMBER(SEARCH("right",'Model output'!H129)),ISNUMBER(SEARCH("left",'Model output'!H129)),ISNUMBER(SEARCH("Not specified",'Model output'!H129))),"negative","positive"))</f>
        <v>negative</v>
      </c>
      <c r="I130" t="str">
        <f>IF(OR('Model output'!I129="",'Model output'!I129="Not answered",'Model output'!I129="Not mentioned"),"",IF(ISNUMBER('Model output'!I129),'Model output'!I129,1))</f>
        <v/>
      </c>
      <c r="J130" t="str">
        <f>IF(OR('Model output'!J129="",'Model output'!J129="Not answered",'Model output'!J129="Not mentioned"),"",IF(AND(ISNUMBER('Model output'!J129),'Model output'!J129&lt;=I130),'Model output'!J129,IF(AND(ISNUMBER('Model output'!J129), 'Model output'!J129&gt;=DATE(2024,1,1)), MIN(DAY('Model output'!J129), MONTH('Model output'!J129), YEAR('Model output'!J129)), IF(ISNUMBER(SEARCH("0/",'Model output'!J129)),0,IF(ISNUMBER(SEARCH("/",'Model output'!J129)), VALUE(LEFT('Model output'!J129, SEARCH("/",'Model output'!J129)-1)),1)))))</f>
        <v/>
      </c>
      <c r="K130" t="str" cm="1">
        <f t="array" ref="K130">IF(COUNT(FIND({0,1,2,3,4,5,6,7,8,9},'Model output'!K129))&gt;0,'Model output'!K129,"")</f>
        <v/>
      </c>
      <c r="L130" s="25" t="str">
        <f t="shared" si="26"/>
        <v/>
      </c>
      <c r="M130" t="str" cm="1">
        <f t="array" ref="M130">IF(L130="","",IF(ISNUMBER(SEARCH("cm",L130)),MAX(VALUE(SUBSTITUTE(_xlfn.FILTERXML("&lt;t&gt;&lt;s&gt;"&amp;SUBSTITUTE(L130,",","&lt;/s&gt;&lt;s&gt;")&amp;"&lt;/s&gt;&lt;/t&gt;","//s"),"cm",""))),MAX(VALUE(SUBSTITUTE(_xlfn.FILTERXML("&lt;t&gt;&lt;s&gt;"&amp;SUBSTITUTE(L130,",","&lt;/s&gt;&lt;s&gt;")&amp;"&lt;/s&gt;&lt;/t&gt;","//s"),"mm","")))/10))</f>
        <v/>
      </c>
      <c r="N130" t="str">
        <f>IF('Model output'!L129="","",'Model output'!L129)</f>
        <v>Papillary thyroid carcinoma</v>
      </c>
      <c r="O130" t="str">
        <f>IF('Model output'!M129="","",'Model output'!M129)</f>
        <v/>
      </c>
      <c r="P130" t="str">
        <f>IF('Model output'!N129="","",'Model output'!N129)</f>
        <v>2.5 x 3 x 2 cm</v>
      </c>
      <c r="Q130" t="str">
        <f t="shared" si="25"/>
        <v>2.5,3,2cm</v>
      </c>
      <c r="R130" cm="1">
        <f t="array" ref="R130">IF(Q130="","",IF(ISNUMBER(SEARCH("cm",Q130)),MAX(VALUE(SUBSTITUTE(_xlfn.FILTERXML("&lt;t&gt;&lt;s&gt;"&amp;SUBSTITUTE(Q130,",","&lt;/s&gt;&lt;s&gt;")&amp;"&lt;/s&gt;&lt;/t&gt;","//s"),"cm",""))),MAX(VALUE(SUBSTITUTE(_xlfn.FILTERXML("&lt;t&gt;&lt;s&gt;"&amp;SUBSTITUTE(Q130,",","&lt;/s&gt;&lt;s&gt;")&amp;"&lt;/s&gt;&lt;/t&gt;","//s"),"mm","")))/10))</f>
        <v>3</v>
      </c>
      <c r="S130" t="str">
        <f>IF(OR('Model output'!P129="",ISNUMBER(SEARCH("Not identified", 'Model output'!P129)),ISNUMBER(SEARCH("Absent",'Model output'!P129)),AND(ISNUMBER(SEARCH("No",'Model output'!P129)),NOT(ISNUMBER(SEARCH("diagnostic",'Model output'!P129)))),ISNUMBER(SEARCH("Negative",'Model output'!P129))),"negative","positive")</f>
        <v>negative</v>
      </c>
      <c r="T130">
        <f>IF('Model output'!O129="","",'Model output'!O129)</f>
        <v>1</v>
      </c>
      <c r="U130" t="str">
        <f>IF('Model output'!Q129&lt;&gt;"",'Model output'!Q129,IF('Classification result'!S130="positive",IF(ISNUMBER(SEARCH("single",'Model output'!P129)),1,IF(OR(ISNUMBER(SEARCH("&lt;4",'Model output'!P129)),ISNUMBER(SEARCH("&lt; 4",'Model output'!P129)),ISNUMBER(SEARCH("less than 4",'Model output'!P129))),"&lt;4",IF(OR(ISNUMBER(SEARCH("&gt;4",'Model output'!P129)),ISNUMBER(SEARCH("&gt; 4",'Model output'!P129)),ISNUMBER(SEARCH("4 or more",'Model output'!P129))),"&gt;4",""))), ""))</f>
        <v>Not mentioned</v>
      </c>
      <c r="V130" t="str">
        <f>IF(S130="negative","",IF(OR(ISNUMBER(SEARCH("Focal",'Model output'!P129)),'Classification result'!U130&lt;4,ISNUMBER(SEARCH("Focal",'Classification result'!U130)),ISNUMBER(SEARCH("&lt;4",'Classification result'!U130)),ISNUMBER(SEARCH("&lt; 4",'Classification result'!U130))),"minimal", IF(OR(ISNUMBER(SEARCH("Extensive",'Model output'!P129)),ISNUMBER(SEARCH("Extensive",'Classification result'!U130)),ISNUMBER(SEARCH("&gt;4",'Classification result'!U130)),ISNUMBER(SEARCH("&gt; 4",'Classification result'!U130)),ISNUMBER(SEARCH("4 or more",'Classification result'!U130))),"extensive","")))</f>
        <v/>
      </c>
      <c r="W130" t="str">
        <f>IF(OR('Model output'!R129="",ISNUMBER(SEARCH("Not identified", 'Model output'!R129)),ISNUMBER(SEARCH("Absent",'Model output'!R129)),ISNUMBER(SEARCH("No",'Model output'!R129)),ISNUMBER(SEARCH("Negative",'Model output'!R129)),ISNUMBER(SEARCH("None seen",'Model output'!R129)),ISNUMBER(SEARCH("Free",'Model output'!R129)),ISNUMBER(SEARCH("Cannot be assessed",'Model output'!R129))),"negative","positive")</f>
        <v>negative</v>
      </c>
      <c r="X130" s="16" t="str">
        <f>IF('Model output'!S129="","",'Model output'!S129)</f>
        <v>Not mentioned</v>
      </c>
      <c r="Y130" t="str">
        <f>IF(OR('Model output'!S129="",ISNUMBER(SEARCH("Absent",'Model output'!S129)),ISNUMBER(SEARCH("Not identified",'Model output'!S129)),AND(ISNUMBER(SEARCH("No",'Model output'!S129)),NOT(ISNUMBER(SEARCH("carcinoma",'Model output'!S129)))),ISNUMBER(SEARCH("negative",'Model output'!S129))),"negative",IF(Z130="positive","gETE", "positive"))</f>
        <v>negative</v>
      </c>
      <c r="Z130" t="str">
        <f>IF(OR('Model output'!S129="",ISNUMBER(SEARCH("Absent",'Model output'!S129)),ISNUMBER(SEARCH("Not identified",'Model output'!S129)),ISNUMBER(SEARCH("No",'Model output'!S129)),ISNUMBER(SEARCH("Minimal",'Model output'!S129)),ISNUMBER(SEARCH("negative",'Model output'!S129))),"negative",IF(OR(ISNUMBER(SEARCH("extensive",X130)),ISNUMBER(SEARCH("skeletal muscle",X130)),ISNUMBER(SEARCH("larynx",X130)),ISNUMBER(SEARCH("trachea",X130)),ISNUMBER(SEARCH("esophagus",X130)),ISNUMBER(SEARCH("recurrent laryngeal nerve",X130))),"positive","negative"))</f>
        <v>negative</v>
      </c>
      <c r="AA130" t="str">
        <f>IF('Model output'!T129="","",IF('Model output'!T129="Not mentioned", "No", "Yes"))</f>
        <v>No</v>
      </c>
      <c r="AB130" t="str">
        <f>IF(AA130&lt;&gt;"Yes","",IF(OR('Model output'!U129="",ISNUMBER(SEARCH("Not identified",'Model output'!U129))),"",'Model output'!U129))</f>
        <v/>
      </c>
      <c r="AC130" s="1" t="str">
        <f>IF(OR('Model output'!V129="", 'Model output'!V129="No", AND(ISERROR(SEARCH("Positive",'Model output'!V129)), ISNUMBER(SEARCH("Negative",'Model output'!V129))), AND(ISNUMBER(SEARCH("Uninvolved",'Model output'!V129)),NOT(ISNUMBER(SEARCH("margins involved",'Model output'!V129)))), ISNUMBER(SEARCH("None",'Model output'!V129)), ISNUMBER(SEARCH("Free",'Model output'!V129)), ISNUMBER(SEARCH("1 mm",'Model output'!V129)), ISNUMBER(SEARCH("0.1 CM",'Model output'!V129)), ISNUMBER(SEARCH("less than 0.2 mm",'Model output'!V129)), ISNUMBER(SEARCH("less than 0.5 mm",'Model output'!V129)), ISNUMBER(SEARCH("less than 1.0 mm",'Model output'!V129)), ISNUMBER(SEARCH("noted very close",'Model output'!V129)), ISNUMBER(SEARCH("abut",'Model output'!V129)), ISNUMBER(SEARCH("not mentioned",'Model output'!V129)), ISNUMBER(SEARCH("Cannot be assessed",'Model output'!V129)), ISNUMBER(SEARCH("Not specified",'Model output'!V129)), ISNUMBER(SEARCH("Lymphocyte invasion - present",'Model output'!V129))), "negative", "positive")</f>
        <v>negative</v>
      </c>
      <c r="AE130" s="35" t="str" cm="1">
        <f t="array" aca="1" ref="AE130" ca="1">IF(OR(AC130="positive",Z130="positive",AND(OR(ISNUMBER(SEARCH("Follicular carcinoma",N130)),ISNUMBER(SEARCH("Follicular thyroid carcinoma",N130))),V130="extensive"),AND(AND(ISNUMBER(J130),J130&gt;0),AND(ISNUMBER(M130),M130&gt;3)),OR(H130="positive",AH130=1)),"high",IF(OR(ISNUMBER(SEARCH("lateral",G130,1)),ISNUMBER(SEARCH("positive",Y130,1)),ISNUMBER(SEARCH("tall",O130,1)),ISNUMBER(SEARCH("hobnail",O130,1)),ISNUMBER(SEARCH("cribriform",O130,1)),ISNUMBER(SEARCH("diffuse",O130,1)),ISNUMBER(SEARCH("columnar",O130,1)),ISNUMBER(SEARCH("solid",O130,1)),ISNUMBER(SEARCH("tall",N130,1)),ISNUMBER(SEARCH("hobnail",N130,1)),ISNUMBER(SEARCH("cribriform",N130,1)),ISNUMBER(SEARCH("diffuse",N130,1)),ISNUMBER(SEARCH("columnar",N130,1)),ISNUMBER(SEARCH("solid",N130,1)),AND(ISNUMBER(SEARCH("papillary",N130,1)),S130="positive"),AND(AND(ISNUMBER(J130),J130&gt;=5),M130=""),AND(AND(ISNUMBER(J130),J130&gt;=5),AND(ISNUMBER(M130),M130&gt;=1)),AND(ISNUMBER(SERACH("papillary",N130)),OR(Y130="positive",Z130="positive"), ISNUMBER(SEARCH("BRAF",AB130)))),"intermediate","low"))</f>
        <v>low</v>
      </c>
      <c r="AF130" s="36" t="str">
        <f t="shared" si="27"/>
        <v>2</v>
      </c>
      <c r="AG130" s="36" t="str">
        <f t="shared" si="28"/>
        <v>0</v>
      </c>
      <c r="AH130" s="36" t="str">
        <f t="shared" si="30"/>
        <v>0</v>
      </c>
      <c r="AI130" s="42" t="str">
        <f t="shared" si="31"/>
        <v>I</v>
      </c>
      <c r="AJ130" s="39" t="s">
        <v>807</v>
      </c>
      <c r="AK130" s="41" t="s">
        <v>1122</v>
      </c>
      <c r="AL130" s="41" t="s">
        <v>1123</v>
      </c>
      <c r="AM130" s="41" t="s">
        <v>1123</v>
      </c>
      <c r="AN130" s="41" t="s">
        <v>68</v>
      </c>
      <c r="AO130" s="22">
        <f t="shared" ca="1" si="17"/>
        <v>1</v>
      </c>
      <c r="AP130" s="1">
        <f t="shared" si="18"/>
        <v>1</v>
      </c>
      <c r="AQ130" s="1">
        <f t="shared" si="19"/>
        <v>1</v>
      </c>
      <c r="AR130" s="1">
        <f t="shared" si="20"/>
        <v>1</v>
      </c>
      <c r="AS130" s="14">
        <f t="shared" si="21"/>
        <v>1</v>
      </c>
    </row>
    <row r="131" spans="1:45">
      <c r="A131" t="str">
        <f>'Model output'!A130</f>
        <v>TCGA-E8-A432</v>
      </c>
      <c r="B131" s="33">
        <v>57</v>
      </c>
      <c r="C131" s="1" t="str">
        <f>IF(OR(ISNUMBER(SEARCH("0",'Model output'!D130)), ISNUMBER(SEARCH("1",'Model output'!D130)), ISNUMBER(SEARCH("1a",'Model output'!D130)), ISNUMBER(SEARCH("1b",'Model output'!D130)), ISNUMBER(SEARCH("2",'Model output'!D130)), ISNUMBER(SEARCH("3",'Model output'!D130)), ISNUMBER(SEARCH("4a",'Model output'!D130)), ISNUMBER(SEARCH("4b",'Model output'!D130))), IF(ISNUMBER(SEARCH("pT",'Model output'!D130)),IF(OR(ISNUMBER(SEARCH("a",'Model output'!D130)),ISNUMBER(SEARCH("b",'Model output'!D130))),MID(SUBSTITUTE('Model output'!D130," ",""),SEARCH("pT",'Model output'!D130)+2,2),MID(SUBSTITUTE('Model output'!D130," ",""),SEARCH("pT",'Model output'!D130)+2,1)),IF(ISNUMBER(SEARCH("T",'Model output'!D130)),IF(OR(ISNUMBER(SEARCH("a",'Model output'!D130)),ISNUMBER(SEARCH("b",'Model output'!D130))),MID(SUBSTITUTE('Model output'!D130," ",""),SEARCH("T",'Model output'!D130)+1,2),MID(SUBSTITUTE('Model output'!D130," ",""),SEARCH("T",'Model output'!D130)+1,1)),SUBSTITUTE('Model output'!D130," ",""))),"")</f>
        <v>1</v>
      </c>
      <c r="D131" s="1" t="str">
        <f>IF(ISNUMBER(SEARCH("lymph node",'Model output'!E130)),"1", IF(AND('Model output'!E130&lt;&gt;"",ISNUMBER('Model output'!E130),'Model output'!E130&gt;0),"1",IF(OR(ISNUMBER(SEARCH("0",'Model output'!E130)), ISNUMBER(SEARCH("1",'Model output'!E130)), ISNUMBER(SEARCH("1a",'Model output'!E130)), ISNUMBER(SEARCH("1b",'Model output'!E130)), ISNUMBER(SEARCH("X",'Model output'!E130))), IF(ISNUMBER(SEARCH("pN",'Model output'!E130)),IF(OR(ISNUMBER(SEARCH("a",'Model output'!E130)),ISNUMBER(SEARCH("b",'Model output'!E130))),MID(SUBSTITUTE('Model output'!E130," ",""),SEARCH("pN",'Model output'!E130)+2,2),MID(SUBSTITUTE('Model output'!E130," ",""),SEARCH("pN",'Model output'!E130)+2,1)),IF(ISNUMBER(SEARCH("N",'Model output'!E130)),IF(OR(ISNUMBER(SEARCH("a",'Model output'!E130)),ISNUMBER(SEARCH("b",'Model output'!E130))),MID(SUBSTITUTE('Model output'!E130," ",""),SEARCH("N",'Model output'!E130)+1,2),MID(SUBSTITUTE('Model output'!E130," ",""),SEARCH("N",'Model output'!E130)+1,1)),SUBSTITUTE('Model output'!E130," ",""))),"")))</f>
        <v>0</v>
      </c>
      <c r="E131" s="1" t="str">
        <f>IF(OR(ISNUMBER(SEARCH("Not applicable",'Model output'!F130)), ISNUMBER(SEARCH("N/A",'Model output'!F130))),"0",IF(OR(ISNUMBER(SEARCH("0",'Model output'!F130)), ISNUMBER(SEARCH("1",'Model output'!F130)), ISNUMBER(SEARCH("X",'Model output'!F130))), IF(ISNUMBER(SEARCH("pM",'Model output'!F130)),MID(SUBSTITUTE('Model output'!F130," ",""),SEARCH("pM",'Model output'!F130)+2,1),IF(ISNUMBER(SEARCH("M",'Model output'!F130)),MID(SUBSTITUTE('Model output'!F130," ",""),SEARCH("M",'Model output'!F130)+1,1),SUBSTITUTE('Model output'!F130," ",""))),""))</f>
        <v>0</v>
      </c>
      <c r="F131" t="str">
        <f t="shared" si="29"/>
        <v>negative</v>
      </c>
      <c r="G131" t="str">
        <f>IF(OR('Model output'!G130="",AND(ISNUMBER('Model output'!J130),'Model output'!J130&lt;1)),"",IF(OR(ISNUMBER(SEARCH("lateral",'Model output'!G130)),ISNUMBER(SEARCH("cervical",'Model output'!G130)),ISNUMBER(SEARCH("jugular",'Model output'!G130)),ISNUMBER(SEARCH("left neck",'Model output'!G130)),ISNUMBER(SEARCH("left anterior neck",'Model output'!G130)),ISNUMBER(SEARCH("left posterior neck",'Model output'!G130)),ISNUMBER(SEARCH("right neck",'Model output'!G130)),ISNUMBER(SEARCH("right anterior neck",'Model output'!G130)),ISNUMBER(SEARCH("right posterior neck",'Model output'!G130)),AND(ISNUMBER(SEARCH("level",'Model output'!G130)),OR(,ISNUMBER(SEARCH("II",'Model output'!G130)),ISNUMBER(SEARCH("two",'Model output'!G130)),AND(ISNUMBER(SEARCH("2",'Model output'!G130)),NOT(ISNUMBER(SEARCH("1 of 2",'Model output'!G130)))),ISNUMBER(SEARCH("III",'Model output'!G130)),ISNUMBER(SEARCH("three",'Model output'!G130)),ISNUMBER(SEARCH("3",'Model output'!G130)),ISNUMBER(SEARCH("IV",'Model output'!G130)),ISNUMBER(SEARCH("four",'Model output'!G130)),ISNUMBER(SEARCH("4",'Model output'!G130)),ISNUMBER(SEARCH("V ",'Model output'!G130)),ISNUMBER(SEARCH("five",'Model output'!G130)),ISNUMBER(SEARCH("5",'Model output'!G130))))), "lateral", "central"))</f>
        <v/>
      </c>
      <c r="H131" t="str">
        <f>IF('Model output'!H130="","negative",IF(OR(ISNUMBER(SEARCH("lymph node",'Model output'!H130)),ISNUMBER(SEARCH("gland",'Model output'!H130)),ISNUMBER(SEARCH("lobe",'Model output'!H130)),ISNUMBER(SEARCH("isthmus",'Model output'!H130)),ISNUMBER(SEARCH("mediastinum",'Model output'!H130)),ISNUMBER(SEARCH("Not mentioned",'Model output'!H130)), ISNUMBER(SEARCH("Not applicable",'Model output'!H130)), ISNUMBER(SEARCH("paratracheal",'Model output'!H130)),ISNUMBER(SEARCH("fibroadipose tissue",'Model output'!H130)),ISNUMBER(SEARCH("thyroid node",'Model output'!H130)),ISNUMBER(SEARCH("skeletal muscle",'Model output'!H130)),ISNUMBER(SEARCH("Extranodal extension",'Model output'!H130)),ISNUMBER(SEARCH("right",'Model output'!H130)),ISNUMBER(SEARCH("left",'Model output'!H130)),ISNUMBER(SEARCH("Not specified",'Model output'!H130))),"negative","positive"))</f>
        <v>negative</v>
      </c>
      <c r="I131" t="str">
        <f>IF(OR('Model output'!I130="",'Model output'!I130="Not answered",'Model output'!I130="Not mentioned"),"",IF(ISNUMBER('Model output'!I130),'Model output'!I130,1))</f>
        <v/>
      </c>
      <c r="J131" t="str">
        <f>IF(OR('Model output'!J130="",'Model output'!J130="Not answered",'Model output'!J130="Not mentioned"),"",IF(AND(ISNUMBER('Model output'!J130),'Model output'!J130&lt;=I131),'Model output'!J130,IF(AND(ISNUMBER('Model output'!J130), 'Model output'!J130&gt;=DATE(2024,1,1)), MIN(DAY('Model output'!J130), MONTH('Model output'!J130), YEAR('Model output'!J130)), IF(ISNUMBER(SEARCH("0/",'Model output'!J130)),0,IF(ISNUMBER(SEARCH("/",'Model output'!J130)), VALUE(LEFT('Model output'!J130, SEARCH("/",'Model output'!J130)-1)),1)))))</f>
        <v/>
      </c>
      <c r="K131" t="str" cm="1">
        <f t="array" ref="K131">IF(COUNT(FIND({0,1,2,3,4,5,6,7,8,9},'Model output'!K130))&gt;0,'Model output'!K130,"")</f>
        <v/>
      </c>
      <c r="L131" s="25" t="str">
        <f t="shared" si="26"/>
        <v/>
      </c>
      <c r="M131" t="str" cm="1">
        <f t="array" ref="M131">IF(L131="","",IF(ISNUMBER(SEARCH("cm",L131)),MAX(VALUE(SUBSTITUTE(_xlfn.FILTERXML("&lt;t&gt;&lt;s&gt;"&amp;SUBSTITUTE(L131,",","&lt;/s&gt;&lt;s&gt;")&amp;"&lt;/s&gt;&lt;/t&gt;","//s"),"cm",""))),MAX(VALUE(SUBSTITUTE(_xlfn.FILTERXML("&lt;t&gt;&lt;s&gt;"&amp;SUBSTITUTE(L131,",","&lt;/s&gt;&lt;s&gt;")&amp;"&lt;/s&gt;&lt;/t&gt;","//s"),"mm","")))/10))</f>
        <v/>
      </c>
      <c r="N131" t="str">
        <f>IF('Model output'!L130="","",'Model output'!L130)</f>
        <v>Papillary carcinoma</v>
      </c>
      <c r="O131" t="str">
        <f>IF('Model output'!M130="","",'Model output'!M130)</f>
        <v/>
      </c>
      <c r="P131" t="str">
        <f>IF('Model output'!N130="","",'Model output'!N130)</f>
        <v>2.5x2x1cm</v>
      </c>
      <c r="Q131" t="str">
        <f t="shared" si="25"/>
        <v>2.5,2,1cm</v>
      </c>
      <c r="R131" cm="1">
        <f t="array" ref="R131">IF(Q131="","",IF(ISNUMBER(SEARCH("cm",Q131)),MAX(VALUE(SUBSTITUTE(_xlfn.FILTERXML("&lt;t&gt;&lt;s&gt;"&amp;SUBSTITUTE(Q131,",","&lt;/s&gt;&lt;s&gt;")&amp;"&lt;/s&gt;&lt;/t&gt;","//s"),"cm",""))),MAX(VALUE(SUBSTITUTE(_xlfn.FILTERXML("&lt;t&gt;&lt;s&gt;"&amp;SUBSTITUTE(Q131,",","&lt;/s&gt;&lt;s&gt;")&amp;"&lt;/s&gt;&lt;/t&gt;","//s"),"mm","")))/10))</f>
        <v>2.5</v>
      </c>
      <c r="S131" t="str">
        <f>IF(OR('Model output'!P130="",ISNUMBER(SEARCH("Not identified", 'Model output'!P130)),ISNUMBER(SEARCH("Absent",'Model output'!P130)),AND(ISNUMBER(SEARCH("No",'Model output'!P130)),NOT(ISNUMBER(SEARCH("diagnostic",'Model output'!P130)))),ISNUMBER(SEARCH("Negative",'Model output'!P130))),"negative","positive")</f>
        <v>negative</v>
      </c>
      <c r="T131">
        <f>IF('Model output'!O130="","",'Model output'!O130)</f>
        <v>1</v>
      </c>
      <c r="U131" t="str">
        <f>IF('Model output'!Q130&lt;&gt;"",'Model output'!Q130,IF('Classification result'!S131="positive",IF(ISNUMBER(SEARCH("single",'Model output'!P130)),1,IF(OR(ISNUMBER(SEARCH("&lt;4",'Model output'!P130)),ISNUMBER(SEARCH("&lt; 4",'Model output'!P130)),ISNUMBER(SEARCH("less than 4",'Model output'!P130))),"&lt;4",IF(OR(ISNUMBER(SEARCH("&gt;4",'Model output'!P130)),ISNUMBER(SEARCH("&gt; 4",'Model output'!P130)),ISNUMBER(SEARCH("4 or more",'Model output'!P130))),"&gt;4",""))), ""))</f>
        <v>Not mentioned</v>
      </c>
      <c r="V131" t="str">
        <f>IF(S131="negative","",IF(OR(ISNUMBER(SEARCH("Focal",'Model output'!P130)),'Classification result'!U131&lt;4,ISNUMBER(SEARCH("Focal",'Classification result'!U131)),ISNUMBER(SEARCH("&lt;4",'Classification result'!U131)),ISNUMBER(SEARCH("&lt; 4",'Classification result'!U131))),"minimal", IF(OR(ISNUMBER(SEARCH("Extensive",'Model output'!P130)),ISNUMBER(SEARCH("Extensive",'Classification result'!U131)),ISNUMBER(SEARCH("&gt;4",'Classification result'!U131)),ISNUMBER(SEARCH("&gt; 4",'Classification result'!U131)),ISNUMBER(SEARCH("4 or more",'Classification result'!U131))),"extensive","")))</f>
        <v/>
      </c>
      <c r="W131" t="str">
        <f>IF(OR('Model output'!R130="",ISNUMBER(SEARCH("Not identified", 'Model output'!R130)),ISNUMBER(SEARCH("Absent",'Model output'!R130)),ISNUMBER(SEARCH("No",'Model output'!R130)),ISNUMBER(SEARCH("Negative",'Model output'!R130)),ISNUMBER(SEARCH("None seen",'Model output'!R130)),ISNUMBER(SEARCH("Free",'Model output'!R130)),ISNUMBER(SEARCH("Cannot be assessed",'Model output'!R130))),"negative","positive")</f>
        <v>negative</v>
      </c>
      <c r="X131" s="16" t="str">
        <f>IF('Model output'!S130="","",'Model output'!S130)</f>
        <v>No</v>
      </c>
      <c r="Y131" t="str">
        <f>IF(OR('Model output'!S130="",ISNUMBER(SEARCH("Absent",'Model output'!S130)),ISNUMBER(SEARCH("Not identified",'Model output'!S130)),AND(ISNUMBER(SEARCH("No",'Model output'!S130)),NOT(ISNUMBER(SEARCH("carcinoma",'Model output'!S130)))),ISNUMBER(SEARCH("negative",'Model output'!S130))),"negative",IF(Z131="positive","gETE", "positive"))</f>
        <v>negative</v>
      </c>
      <c r="Z131" t="str">
        <f>IF(OR('Model output'!S130="",ISNUMBER(SEARCH("Absent",'Model output'!S130)),ISNUMBER(SEARCH("Not identified",'Model output'!S130)),ISNUMBER(SEARCH("No",'Model output'!S130)),ISNUMBER(SEARCH("Minimal",'Model output'!S130)),ISNUMBER(SEARCH("negative",'Model output'!S130))),"negative",IF(OR(ISNUMBER(SEARCH("extensive",X131)),ISNUMBER(SEARCH("skeletal muscle",X131)),ISNUMBER(SEARCH("larynx",X131)),ISNUMBER(SEARCH("trachea",X131)),ISNUMBER(SEARCH("esophagus",X131)),ISNUMBER(SEARCH("recurrent laryngeal nerve",X131))),"positive","negative"))</f>
        <v>negative</v>
      </c>
      <c r="AA131" t="str">
        <f>IF('Model output'!T130="","",IF('Model output'!T130="Not mentioned", "No", "Yes"))</f>
        <v>No</v>
      </c>
      <c r="AB131" t="str">
        <f>IF(AA131&lt;&gt;"Yes","",IF(OR('Model output'!U130="",ISNUMBER(SEARCH("Not identified",'Model output'!U130))),"",'Model output'!U130))</f>
        <v/>
      </c>
      <c r="AC131" s="1" t="str">
        <f>IF(OR('Model output'!V130="", 'Model output'!V130="No", AND(ISERROR(SEARCH("Positive",'Model output'!V130)), ISNUMBER(SEARCH("Negative",'Model output'!V130))), AND(ISNUMBER(SEARCH("Uninvolved",'Model output'!V130)),NOT(ISNUMBER(SEARCH("margins involved",'Model output'!V130)))), ISNUMBER(SEARCH("None",'Model output'!V130)), ISNUMBER(SEARCH("Free",'Model output'!V130)), ISNUMBER(SEARCH("1 mm",'Model output'!V130)), ISNUMBER(SEARCH("0.1 CM",'Model output'!V130)), ISNUMBER(SEARCH("less than 0.2 mm",'Model output'!V130)), ISNUMBER(SEARCH("less than 0.5 mm",'Model output'!V130)), ISNUMBER(SEARCH("less than 1.0 mm",'Model output'!V130)), ISNUMBER(SEARCH("noted very close",'Model output'!V130)), ISNUMBER(SEARCH("abut",'Model output'!V130)), ISNUMBER(SEARCH("not mentioned",'Model output'!V130)), ISNUMBER(SEARCH("Cannot be assessed",'Model output'!V130)), ISNUMBER(SEARCH("Not specified",'Model output'!V130)), ISNUMBER(SEARCH("Lymphocyte invasion - present",'Model output'!V130))), "negative", "positive")</f>
        <v>negative</v>
      </c>
      <c r="AE131" s="35" t="str" cm="1">
        <f t="array" aca="1" ref="AE131" ca="1">IF(OR(AC131="positive",Z131="positive",AND(OR(ISNUMBER(SEARCH("Follicular carcinoma",N131)),ISNUMBER(SEARCH("Follicular thyroid carcinoma",N131))),V131="extensive"),AND(AND(ISNUMBER(J131),J131&gt;0),AND(ISNUMBER(M131),M131&gt;3)),OR(H131="positive",AH131=1)),"high",IF(OR(ISNUMBER(SEARCH("lateral",G131,1)),ISNUMBER(SEARCH("positive",Y131,1)),ISNUMBER(SEARCH("tall",O131,1)),ISNUMBER(SEARCH("hobnail",O131,1)),ISNUMBER(SEARCH("cribriform",O131,1)),ISNUMBER(SEARCH("diffuse",O131,1)),ISNUMBER(SEARCH("columnar",O131,1)),ISNUMBER(SEARCH("solid",O131,1)),ISNUMBER(SEARCH("tall",N131,1)),ISNUMBER(SEARCH("hobnail",N131,1)),ISNUMBER(SEARCH("cribriform",N131,1)),ISNUMBER(SEARCH("diffuse",N131,1)),ISNUMBER(SEARCH("columnar",N131,1)),ISNUMBER(SEARCH("solid",N131,1)),AND(ISNUMBER(SEARCH("papillary",N131,1)),S131="positive"),AND(AND(ISNUMBER(J131),J131&gt;=5),M131=""),AND(AND(ISNUMBER(J131),J131&gt;=5),AND(ISNUMBER(M131),M131&gt;=1)),AND(ISNUMBER(SERACH("papillary",N131)),OR(Y131="positive",Z131="positive"), ISNUMBER(SEARCH("BRAF",AB131)))),"intermediate","low"))</f>
        <v>low</v>
      </c>
      <c r="AF131" s="36" t="str">
        <f t="shared" si="27"/>
        <v>2</v>
      </c>
      <c r="AG131" s="36" t="str">
        <f t="shared" si="28"/>
        <v>0</v>
      </c>
      <c r="AH131" s="36" t="str">
        <f t="shared" si="30"/>
        <v>0</v>
      </c>
      <c r="AI131" s="42" t="str">
        <f t="shared" si="31"/>
        <v>I</v>
      </c>
      <c r="AJ131" s="39" t="s">
        <v>807</v>
      </c>
      <c r="AK131" s="41" t="s">
        <v>1122</v>
      </c>
      <c r="AL131" s="41" t="s">
        <v>1123</v>
      </c>
      <c r="AM131" s="41" t="s">
        <v>1123</v>
      </c>
      <c r="AN131" s="41" t="s">
        <v>68</v>
      </c>
      <c r="AO131" s="22">
        <f t="shared" ref="AO131:AO194" ca="1" si="32">IF(AE131=AJ131,1,0)</f>
        <v>1</v>
      </c>
      <c r="AP131" s="1">
        <f t="shared" ref="AP131:AP194" si="33">IF(AF131=AK131, 1, IF(AND(AF131="x", AK131="0"), 1, IF(AND(AF131="0", AK131="x"), 1, 0)))</f>
        <v>1</v>
      </c>
      <c r="AQ131" s="1">
        <f t="shared" ref="AQ131:AQ194" si="34">IF(AG131=AL131, 1, IF(AND(AG131="x", AL131="0"), 1, IF(AND(AG131="0", AL131="x"), 1, 0)))</f>
        <v>1</v>
      </c>
      <c r="AR131" s="1">
        <f t="shared" ref="AR131:AR194" si="35">IF(AH131=AM131, 1, IF(AND(AH131="x", AM131="0"), 1, IF(AND(AH131="0", AM131="x"), 1, 0)))</f>
        <v>1</v>
      </c>
      <c r="AS131" s="14">
        <f t="shared" ref="AS131:AS194" si="36">IF(AI131=AN131,1,0)</f>
        <v>1</v>
      </c>
    </row>
    <row r="132" spans="1:45">
      <c r="A132" t="str">
        <f>'Model output'!A131</f>
        <v>TCGA-E8-A433</v>
      </c>
      <c r="B132" s="33">
        <v>25</v>
      </c>
      <c r="C132" s="1" t="str">
        <f>IF(OR(ISNUMBER(SEARCH("0",'Model output'!D131)), ISNUMBER(SEARCH("1",'Model output'!D131)), ISNUMBER(SEARCH("1a",'Model output'!D131)), ISNUMBER(SEARCH("1b",'Model output'!D131)), ISNUMBER(SEARCH("2",'Model output'!D131)), ISNUMBER(SEARCH("3",'Model output'!D131)), ISNUMBER(SEARCH("4a",'Model output'!D131)), ISNUMBER(SEARCH("4b",'Model output'!D131))), IF(ISNUMBER(SEARCH("pT",'Model output'!D131)),IF(OR(ISNUMBER(SEARCH("a",'Model output'!D131)),ISNUMBER(SEARCH("b",'Model output'!D131))),MID(SUBSTITUTE('Model output'!D131," ",""),SEARCH("pT",'Model output'!D131)+2,2),MID(SUBSTITUTE('Model output'!D131," ",""),SEARCH("pT",'Model output'!D131)+2,1)),IF(ISNUMBER(SEARCH("T",'Model output'!D131)),IF(OR(ISNUMBER(SEARCH("a",'Model output'!D131)),ISNUMBER(SEARCH("b",'Model output'!D131))),MID(SUBSTITUTE('Model output'!D131," ",""),SEARCH("T",'Model output'!D131)+1,2),MID(SUBSTITUTE('Model output'!D131," ",""),SEARCH("T",'Model output'!D131)+1,1)),SUBSTITUTE('Model output'!D131," ",""))),"")</f>
        <v>1</v>
      </c>
      <c r="D132" s="1" t="str">
        <f>IF(ISNUMBER(SEARCH("lymph node",'Model output'!E131)),"1", IF(AND('Model output'!E131&lt;&gt;"",ISNUMBER('Model output'!E131),'Model output'!E131&gt;0),"1",IF(OR(ISNUMBER(SEARCH("0",'Model output'!E131)), ISNUMBER(SEARCH("1",'Model output'!E131)), ISNUMBER(SEARCH("1a",'Model output'!E131)), ISNUMBER(SEARCH("1b",'Model output'!E131)), ISNUMBER(SEARCH("X",'Model output'!E131))), IF(ISNUMBER(SEARCH("pN",'Model output'!E131)),IF(OR(ISNUMBER(SEARCH("a",'Model output'!E131)),ISNUMBER(SEARCH("b",'Model output'!E131))),MID(SUBSTITUTE('Model output'!E131," ",""),SEARCH("pN",'Model output'!E131)+2,2),MID(SUBSTITUTE('Model output'!E131," ",""),SEARCH("pN",'Model output'!E131)+2,1)),IF(ISNUMBER(SEARCH("N",'Model output'!E131)),IF(OR(ISNUMBER(SEARCH("a",'Model output'!E131)),ISNUMBER(SEARCH("b",'Model output'!E131))),MID(SUBSTITUTE('Model output'!E131," ",""),SEARCH("N",'Model output'!E131)+1,2),MID(SUBSTITUTE('Model output'!E131," ",""),SEARCH("N",'Model output'!E131)+1,1)),SUBSTITUTE('Model output'!E131," ",""))),"")))</f>
        <v>X</v>
      </c>
      <c r="E132" s="1" t="str">
        <f>IF(OR(ISNUMBER(SEARCH("Not applicable",'Model output'!F131)), ISNUMBER(SEARCH("N/A",'Model output'!F131))),"0",IF(OR(ISNUMBER(SEARCH("0",'Model output'!F131)), ISNUMBER(SEARCH("1",'Model output'!F131)), ISNUMBER(SEARCH("X",'Model output'!F131))), IF(ISNUMBER(SEARCH("pM",'Model output'!F131)),MID(SUBSTITUTE('Model output'!F131," ",""),SEARCH("pM",'Model output'!F131)+2,1),IF(ISNUMBER(SEARCH("M",'Model output'!F131)),MID(SUBSTITUTE('Model output'!F131," ",""),SEARCH("M",'Model output'!F131)+1,1),SUBSTITUTE('Model output'!F131," ",""))),""))</f>
        <v>0</v>
      </c>
      <c r="F132" t="str">
        <f t="shared" si="29"/>
        <v>negative</v>
      </c>
      <c r="G132" t="str">
        <f>IF(OR('Model output'!G131="",AND(ISNUMBER('Model output'!J131),'Model output'!J131&lt;1)),"",IF(OR(ISNUMBER(SEARCH("lateral",'Model output'!G131)),ISNUMBER(SEARCH("cervical",'Model output'!G131)),ISNUMBER(SEARCH("jugular",'Model output'!G131)),ISNUMBER(SEARCH("left neck",'Model output'!G131)),ISNUMBER(SEARCH("left anterior neck",'Model output'!G131)),ISNUMBER(SEARCH("left posterior neck",'Model output'!G131)),ISNUMBER(SEARCH("right neck",'Model output'!G131)),ISNUMBER(SEARCH("right anterior neck",'Model output'!G131)),ISNUMBER(SEARCH("right posterior neck",'Model output'!G131)),AND(ISNUMBER(SEARCH("level",'Model output'!G131)),OR(,ISNUMBER(SEARCH("II",'Model output'!G131)),ISNUMBER(SEARCH("two",'Model output'!G131)),AND(ISNUMBER(SEARCH("2",'Model output'!G131)),NOT(ISNUMBER(SEARCH("1 of 2",'Model output'!G131)))),ISNUMBER(SEARCH("III",'Model output'!G131)),ISNUMBER(SEARCH("three",'Model output'!G131)),ISNUMBER(SEARCH("3",'Model output'!G131)),ISNUMBER(SEARCH("IV",'Model output'!G131)),ISNUMBER(SEARCH("four",'Model output'!G131)),ISNUMBER(SEARCH("4",'Model output'!G131)),ISNUMBER(SEARCH("V ",'Model output'!G131)),ISNUMBER(SEARCH("five",'Model output'!G131)),ISNUMBER(SEARCH("5",'Model output'!G131))))), "lateral", "central"))</f>
        <v/>
      </c>
      <c r="H132" t="str">
        <f>IF('Model output'!H131="","negative",IF(OR(ISNUMBER(SEARCH("lymph node",'Model output'!H131)),ISNUMBER(SEARCH("gland",'Model output'!H131)),ISNUMBER(SEARCH("lobe",'Model output'!H131)),ISNUMBER(SEARCH("isthmus",'Model output'!H131)),ISNUMBER(SEARCH("mediastinum",'Model output'!H131)),ISNUMBER(SEARCH("Not mentioned",'Model output'!H131)), ISNUMBER(SEARCH("Not applicable",'Model output'!H131)), ISNUMBER(SEARCH("paratracheal",'Model output'!H131)),ISNUMBER(SEARCH("fibroadipose tissue",'Model output'!H131)),ISNUMBER(SEARCH("thyroid node",'Model output'!H131)),ISNUMBER(SEARCH("skeletal muscle",'Model output'!H131)),ISNUMBER(SEARCH("Extranodal extension",'Model output'!H131)),ISNUMBER(SEARCH("right",'Model output'!H131)),ISNUMBER(SEARCH("left",'Model output'!H131)),ISNUMBER(SEARCH("Not specified",'Model output'!H131))),"negative","positive"))</f>
        <v>negative</v>
      </c>
      <c r="I132" t="str">
        <f>IF(OR('Model output'!I131="",'Model output'!I131="Not answered",'Model output'!I131="Not mentioned"),"",IF(ISNUMBER('Model output'!I131),'Model output'!I131,1))</f>
        <v/>
      </c>
      <c r="J132" t="str">
        <f>IF(OR('Model output'!J131="",'Model output'!J131="Not answered",'Model output'!J131="Not mentioned"),"",IF(AND(ISNUMBER('Model output'!J131),'Model output'!J131&lt;=I132),'Model output'!J131,IF(AND(ISNUMBER('Model output'!J131), 'Model output'!J131&gt;=DATE(2024,1,1)), MIN(DAY('Model output'!J131), MONTH('Model output'!J131), YEAR('Model output'!J131)), IF(ISNUMBER(SEARCH("0/",'Model output'!J131)),0,IF(ISNUMBER(SEARCH("/",'Model output'!J131)), VALUE(LEFT('Model output'!J131, SEARCH("/",'Model output'!J131)-1)),1)))))</f>
        <v/>
      </c>
      <c r="K132" t="str" cm="1">
        <f t="array" ref="K132">IF(COUNT(FIND({0,1,2,3,4,5,6,7,8,9},'Model output'!K131))&gt;0,'Model output'!K131,"")</f>
        <v/>
      </c>
      <c r="L132" s="25" t="str">
        <f t="shared" si="26"/>
        <v/>
      </c>
      <c r="M132" t="str" cm="1">
        <f t="array" ref="M132">IF(L132="","",IF(ISNUMBER(SEARCH("cm",L132)),MAX(VALUE(SUBSTITUTE(_xlfn.FILTERXML("&lt;t&gt;&lt;s&gt;"&amp;SUBSTITUTE(L132,",","&lt;/s&gt;&lt;s&gt;")&amp;"&lt;/s&gt;&lt;/t&gt;","//s"),"cm",""))),MAX(VALUE(SUBSTITUTE(_xlfn.FILTERXML("&lt;t&gt;&lt;s&gt;"&amp;SUBSTITUTE(L132,",","&lt;/s&gt;&lt;s&gt;")&amp;"&lt;/s&gt;&lt;/t&gt;","//s"),"mm","")))/10))</f>
        <v/>
      </c>
      <c r="N132" t="str">
        <f>IF('Model output'!L131="","",'Model output'!L131)</f>
        <v>Papillary carcinoma</v>
      </c>
      <c r="O132" t="str">
        <f>IF('Model output'!M131="","",'Model output'!M131)</f>
        <v>Not mentioned</v>
      </c>
      <c r="P132" t="str">
        <f>IF('Model output'!N131="","",'Model output'!N131)</f>
        <v>2.5x2x2</v>
      </c>
      <c r="Q132" t="str">
        <f t="shared" si="25"/>
        <v>2.5,2,2</v>
      </c>
      <c r="R132" cm="1">
        <f t="array" ref="R132">IF(Q132="","",IF(ISNUMBER(SEARCH("cm",Q132)),MAX(VALUE(SUBSTITUTE(_xlfn.FILTERXML("&lt;t&gt;&lt;s&gt;"&amp;SUBSTITUTE(Q132,",","&lt;/s&gt;&lt;s&gt;")&amp;"&lt;/s&gt;&lt;/t&gt;","//s"),"cm",""))),MAX(VALUE(SUBSTITUTE(_xlfn.FILTERXML("&lt;t&gt;&lt;s&gt;"&amp;SUBSTITUTE(Q132,",","&lt;/s&gt;&lt;s&gt;")&amp;"&lt;/s&gt;&lt;/t&gt;","//s"),"mm","")))/10))</f>
        <v>0.25</v>
      </c>
      <c r="S132" t="str">
        <f>IF(OR('Model output'!P131="",ISNUMBER(SEARCH("Not identified", 'Model output'!P131)),ISNUMBER(SEARCH("Absent",'Model output'!P131)),AND(ISNUMBER(SEARCH("No",'Model output'!P131)),NOT(ISNUMBER(SEARCH("diagnostic",'Model output'!P131)))),ISNUMBER(SEARCH("Negative",'Model output'!P131))),"negative","positive")</f>
        <v>positive</v>
      </c>
      <c r="T132">
        <f>IF('Model output'!O131="","",'Model output'!O131)</f>
        <v>1</v>
      </c>
      <c r="U132" t="str">
        <f>IF('Model output'!Q131&lt;&gt;"",'Model output'!Q131,IF('Classification result'!S132="positive",IF(ISNUMBER(SEARCH("single",'Model output'!P131)),1,IF(OR(ISNUMBER(SEARCH("&lt;4",'Model output'!P131)),ISNUMBER(SEARCH("&lt; 4",'Model output'!P131)),ISNUMBER(SEARCH("less than 4",'Model output'!P131))),"&lt;4",IF(OR(ISNUMBER(SEARCH("&gt;4",'Model output'!P131)),ISNUMBER(SEARCH("&gt; 4",'Model output'!P131)),ISNUMBER(SEARCH("4 or more",'Model output'!P131))),"&gt;4",""))), ""))</f>
        <v>Not mentioned</v>
      </c>
      <c r="V132" t="str">
        <f>IF(S132="negative","",IF(OR(ISNUMBER(SEARCH("Focal",'Model output'!P131)),'Classification result'!U132&lt;4,ISNUMBER(SEARCH("Focal",'Classification result'!U132)),ISNUMBER(SEARCH("&lt;4",'Classification result'!U132)),ISNUMBER(SEARCH("&lt; 4",'Classification result'!U132))),"minimal", IF(OR(ISNUMBER(SEARCH("Extensive",'Model output'!P131)),ISNUMBER(SEARCH("Extensive",'Classification result'!U132)),ISNUMBER(SEARCH("&gt;4",'Classification result'!U132)),ISNUMBER(SEARCH("&gt; 4",'Classification result'!U132)),ISNUMBER(SEARCH("4 or more",'Classification result'!U132))),"extensive","")))</f>
        <v/>
      </c>
      <c r="W132" t="str">
        <f>IF(OR('Model output'!R131="",ISNUMBER(SEARCH("Not identified", 'Model output'!R131)),ISNUMBER(SEARCH("Absent",'Model output'!R131)),ISNUMBER(SEARCH("No",'Model output'!R131)),ISNUMBER(SEARCH("Negative",'Model output'!R131)),ISNUMBER(SEARCH("None seen",'Model output'!R131)),ISNUMBER(SEARCH("Free",'Model output'!R131)),ISNUMBER(SEARCH("Cannot be assessed",'Model output'!R131))),"negative","positive")</f>
        <v>negative</v>
      </c>
      <c r="X132" s="16" t="str">
        <f>IF('Model output'!S131="","",'Model output'!S131)</f>
        <v>No</v>
      </c>
      <c r="Y132" t="str">
        <f>IF(OR('Model output'!S131="",ISNUMBER(SEARCH("Absent",'Model output'!S131)),ISNUMBER(SEARCH("Not identified",'Model output'!S131)),AND(ISNUMBER(SEARCH("No",'Model output'!S131)),NOT(ISNUMBER(SEARCH("carcinoma",'Model output'!S131)))),ISNUMBER(SEARCH("negative",'Model output'!S131))),"negative",IF(Z132="positive","gETE", "positive"))</f>
        <v>negative</v>
      </c>
      <c r="Z132" t="str">
        <f>IF(OR('Model output'!S131="",ISNUMBER(SEARCH("Absent",'Model output'!S131)),ISNUMBER(SEARCH("Not identified",'Model output'!S131)),ISNUMBER(SEARCH("No",'Model output'!S131)),ISNUMBER(SEARCH("Minimal",'Model output'!S131)),ISNUMBER(SEARCH("negative",'Model output'!S131))),"negative",IF(OR(ISNUMBER(SEARCH("extensive",X132)),ISNUMBER(SEARCH("skeletal muscle",X132)),ISNUMBER(SEARCH("larynx",X132)),ISNUMBER(SEARCH("trachea",X132)),ISNUMBER(SEARCH("esophagus",X132)),ISNUMBER(SEARCH("recurrent laryngeal nerve",X132))),"positive","negative"))</f>
        <v>negative</v>
      </c>
      <c r="AA132" t="str">
        <f>IF('Model output'!T131="","",IF('Model output'!T131="Not mentioned", "No", "Yes"))</f>
        <v>No</v>
      </c>
      <c r="AB132" t="str">
        <f>IF(AA132&lt;&gt;"Yes","",IF(OR('Model output'!U131="",ISNUMBER(SEARCH("Not identified",'Model output'!U131))),"",'Model output'!U131))</f>
        <v/>
      </c>
      <c r="AC132" s="1" t="str">
        <f>IF(OR('Model output'!V131="", 'Model output'!V131="No", AND(ISERROR(SEARCH("Positive",'Model output'!V131)), ISNUMBER(SEARCH("Negative",'Model output'!V131))), AND(ISNUMBER(SEARCH("Uninvolved",'Model output'!V131)),NOT(ISNUMBER(SEARCH("margins involved",'Model output'!V131)))), ISNUMBER(SEARCH("None",'Model output'!V131)), ISNUMBER(SEARCH("Free",'Model output'!V131)), ISNUMBER(SEARCH("1 mm",'Model output'!V131)), ISNUMBER(SEARCH("0.1 CM",'Model output'!V131)), ISNUMBER(SEARCH("less than 0.2 mm",'Model output'!V131)), ISNUMBER(SEARCH("less than 0.5 mm",'Model output'!V131)), ISNUMBER(SEARCH("less than 1.0 mm",'Model output'!V131)), ISNUMBER(SEARCH("noted very close",'Model output'!V131)), ISNUMBER(SEARCH("abut",'Model output'!V131)), ISNUMBER(SEARCH("not mentioned",'Model output'!V131)), ISNUMBER(SEARCH("Cannot be assessed",'Model output'!V131)), ISNUMBER(SEARCH("Not specified",'Model output'!V131)), ISNUMBER(SEARCH("Lymphocyte invasion - present",'Model output'!V131))), "negative", "positive")</f>
        <v>negative</v>
      </c>
      <c r="AE132" s="35" t="str" cm="1">
        <f t="array" aca="1" ref="AE132" ca="1">IF(OR(AC132="positive",Z132="positive",AND(OR(ISNUMBER(SEARCH("Follicular carcinoma",N132)),ISNUMBER(SEARCH("Follicular thyroid carcinoma",N132))),V132="extensive"),AND(AND(ISNUMBER(J132),J132&gt;0),AND(ISNUMBER(M132),M132&gt;3)),OR(H132="positive",AH132=1)),"high",IF(OR(ISNUMBER(SEARCH("lateral",G132,1)),ISNUMBER(SEARCH("positive",Y132,1)),ISNUMBER(SEARCH("tall",O132,1)),ISNUMBER(SEARCH("hobnail",O132,1)),ISNUMBER(SEARCH("cribriform",O132,1)),ISNUMBER(SEARCH("diffuse",O132,1)),ISNUMBER(SEARCH("columnar",O132,1)),ISNUMBER(SEARCH("solid",O132,1)),ISNUMBER(SEARCH("tall",N132,1)),ISNUMBER(SEARCH("hobnail",N132,1)),ISNUMBER(SEARCH("cribriform",N132,1)),ISNUMBER(SEARCH("diffuse",N132,1)),ISNUMBER(SEARCH("columnar",N132,1)),ISNUMBER(SEARCH("solid",N132,1)),AND(ISNUMBER(SEARCH("papillary",N132,1)),S132="positive"),AND(AND(ISNUMBER(J132),J132&gt;=5),M132=""),AND(AND(ISNUMBER(J132),J132&gt;=5),AND(ISNUMBER(M132),M132&gt;=1)),AND(ISNUMBER(SERACH("papillary",N132)),OR(Y132="positive",Z132="positive"), ISNUMBER(SEARCH("BRAF",AB132)))),"intermediate","low"))</f>
        <v>intermediate</v>
      </c>
      <c r="AF132" s="36" t="str">
        <f t="shared" si="27"/>
        <v>1a</v>
      </c>
      <c r="AG132" s="36" t="str">
        <f t="shared" si="28"/>
        <v>0</v>
      </c>
      <c r="AH132" s="36" t="str">
        <f t="shared" si="30"/>
        <v>0</v>
      </c>
      <c r="AI132" s="42" t="str">
        <f t="shared" si="31"/>
        <v>I</v>
      </c>
      <c r="AJ132" s="39" t="s">
        <v>807</v>
      </c>
      <c r="AK132" s="41" t="s">
        <v>1122</v>
      </c>
      <c r="AL132" s="41" t="s">
        <v>1123</v>
      </c>
      <c r="AM132" s="41" t="s">
        <v>1123</v>
      </c>
      <c r="AN132" s="41" t="s">
        <v>68</v>
      </c>
      <c r="AO132" s="22">
        <f t="shared" ca="1" si="32"/>
        <v>0</v>
      </c>
      <c r="AP132" s="1">
        <f t="shared" si="33"/>
        <v>0</v>
      </c>
      <c r="AQ132" s="1">
        <f t="shared" si="34"/>
        <v>1</v>
      </c>
      <c r="AR132" s="1">
        <f t="shared" si="35"/>
        <v>1</v>
      </c>
      <c r="AS132" s="14">
        <f t="shared" si="36"/>
        <v>1</v>
      </c>
    </row>
    <row r="133" spans="1:45">
      <c r="A133" t="str">
        <f>'Model output'!A132</f>
        <v>TCGA-E8-A434</v>
      </c>
      <c r="B133" s="33">
        <v>56</v>
      </c>
      <c r="C133" s="1" t="str">
        <f>IF(OR(ISNUMBER(SEARCH("0",'Model output'!D132)), ISNUMBER(SEARCH("1",'Model output'!D132)), ISNUMBER(SEARCH("1a",'Model output'!D132)), ISNUMBER(SEARCH("1b",'Model output'!D132)), ISNUMBER(SEARCH("2",'Model output'!D132)), ISNUMBER(SEARCH("3",'Model output'!D132)), ISNUMBER(SEARCH("4a",'Model output'!D132)), ISNUMBER(SEARCH("4b",'Model output'!D132))), IF(ISNUMBER(SEARCH("pT",'Model output'!D132)),IF(OR(ISNUMBER(SEARCH("a",'Model output'!D132)),ISNUMBER(SEARCH("b",'Model output'!D132))),MID(SUBSTITUTE('Model output'!D132," ",""),SEARCH("pT",'Model output'!D132)+2,2),MID(SUBSTITUTE('Model output'!D132," ",""),SEARCH("pT",'Model output'!D132)+2,1)),IF(ISNUMBER(SEARCH("T",'Model output'!D132)),IF(OR(ISNUMBER(SEARCH("a",'Model output'!D132)),ISNUMBER(SEARCH("b",'Model output'!D132))),MID(SUBSTITUTE('Model output'!D132," ",""),SEARCH("T",'Model output'!D132)+1,2),MID(SUBSTITUTE('Model output'!D132," ",""),SEARCH("T",'Model output'!D132)+1,1)),SUBSTITUTE('Model output'!D132," ",""))),"")</f>
        <v>1</v>
      </c>
      <c r="D133" s="1" t="str">
        <f>IF(ISNUMBER(SEARCH("lymph node",'Model output'!E132)),"1", IF(AND('Model output'!E132&lt;&gt;"",ISNUMBER('Model output'!E132),'Model output'!E132&gt;0),"1",IF(OR(ISNUMBER(SEARCH("0",'Model output'!E132)), ISNUMBER(SEARCH("1",'Model output'!E132)), ISNUMBER(SEARCH("1a",'Model output'!E132)), ISNUMBER(SEARCH("1b",'Model output'!E132)), ISNUMBER(SEARCH("X",'Model output'!E132))), IF(ISNUMBER(SEARCH("pN",'Model output'!E132)),IF(OR(ISNUMBER(SEARCH("a",'Model output'!E132)),ISNUMBER(SEARCH("b",'Model output'!E132))),MID(SUBSTITUTE('Model output'!E132," ",""),SEARCH("pN",'Model output'!E132)+2,2),MID(SUBSTITUTE('Model output'!E132," ",""),SEARCH("pN",'Model output'!E132)+2,1)),IF(ISNUMBER(SEARCH("N",'Model output'!E132)),IF(OR(ISNUMBER(SEARCH("a",'Model output'!E132)),ISNUMBER(SEARCH("b",'Model output'!E132))),MID(SUBSTITUTE('Model output'!E132," ",""),SEARCH("N",'Model output'!E132)+1,2),MID(SUBSTITUTE('Model output'!E132," ",""),SEARCH("N",'Model output'!E132)+1,1)),SUBSTITUTE('Model output'!E132," ",""))),"")))</f>
        <v>X</v>
      </c>
      <c r="E133" s="1" t="str">
        <f>IF(OR(ISNUMBER(SEARCH("Not applicable",'Model output'!F132)), ISNUMBER(SEARCH("N/A",'Model output'!F132))),"0",IF(OR(ISNUMBER(SEARCH("0",'Model output'!F132)), ISNUMBER(SEARCH("1",'Model output'!F132)), ISNUMBER(SEARCH("X",'Model output'!F132))), IF(ISNUMBER(SEARCH("pM",'Model output'!F132)),MID(SUBSTITUTE('Model output'!F132," ",""),SEARCH("pM",'Model output'!F132)+2,1),IF(ISNUMBER(SEARCH("M",'Model output'!F132)),MID(SUBSTITUTE('Model output'!F132," ",""),SEARCH("M",'Model output'!F132)+1,1),SUBSTITUTE('Model output'!F132," ",""))),""))</f>
        <v>0</v>
      </c>
      <c r="F133" t="str">
        <f t="shared" si="29"/>
        <v>negative</v>
      </c>
      <c r="G133" t="str">
        <f>IF(OR('Model output'!G132="",AND(ISNUMBER('Model output'!J132),'Model output'!J132&lt;1)),"",IF(OR(ISNUMBER(SEARCH("lateral",'Model output'!G132)),ISNUMBER(SEARCH("cervical",'Model output'!G132)),ISNUMBER(SEARCH("jugular",'Model output'!G132)),ISNUMBER(SEARCH("left neck",'Model output'!G132)),ISNUMBER(SEARCH("left anterior neck",'Model output'!G132)),ISNUMBER(SEARCH("left posterior neck",'Model output'!G132)),ISNUMBER(SEARCH("right neck",'Model output'!G132)),ISNUMBER(SEARCH("right anterior neck",'Model output'!G132)),ISNUMBER(SEARCH("right posterior neck",'Model output'!G132)),AND(ISNUMBER(SEARCH("level",'Model output'!G132)),OR(,ISNUMBER(SEARCH("II",'Model output'!G132)),ISNUMBER(SEARCH("two",'Model output'!G132)),AND(ISNUMBER(SEARCH("2",'Model output'!G132)),NOT(ISNUMBER(SEARCH("1 of 2",'Model output'!G132)))),ISNUMBER(SEARCH("III",'Model output'!G132)),ISNUMBER(SEARCH("three",'Model output'!G132)),ISNUMBER(SEARCH("3",'Model output'!G132)),ISNUMBER(SEARCH("IV",'Model output'!G132)),ISNUMBER(SEARCH("four",'Model output'!G132)),ISNUMBER(SEARCH("4",'Model output'!G132)),ISNUMBER(SEARCH("V ",'Model output'!G132)),ISNUMBER(SEARCH("five",'Model output'!G132)),ISNUMBER(SEARCH("5",'Model output'!G132))))), "lateral", "central"))</f>
        <v/>
      </c>
      <c r="H133" t="str">
        <f>IF('Model output'!H132="","negative",IF(OR(ISNUMBER(SEARCH("lymph node",'Model output'!H132)),ISNUMBER(SEARCH("gland",'Model output'!H132)),ISNUMBER(SEARCH("lobe",'Model output'!H132)),ISNUMBER(SEARCH("isthmus",'Model output'!H132)),ISNUMBER(SEARCH("mediastinum",'Model output'!H132)),ISNUMBER(SEARCH("Not mentioned",'Model output'!H132)), ISNUMBER(SEARCH("Not applicable",'Model output'!H132)), ISNUMBER(SEARCH("paratracheal",'Model output'!H132)),ISNUMBER(SEARCH("fibroadipose tissue",'Model output'!H132)),ISNUMBER(SEARCH("thyroid node",'Model output'!H132)),ISNUMBER(SEARCH("skeletal muscle",'Model output'!H132)),ISNUMBER(SEARCH("Extranodal extension",'Model output'!H132)),ISNUMBER(SEARCH("right",'Model output'!H132)),ISNUMBER(SEARCH("left",'Model output'!H132)),ISNUMBER(SEARCH("Not specified",'Model output'!H132))),"negative","positive"))</f>
        <v>negative</v>
      </c>
      <c r="I133" t="str">
        <f>IF(OR('Model output'!I132="",'Model output'!I132="Not answered",'Model output'!I132="Not mentioned"),"",IF(ISNUMBER('Model output'!I132),'Model output'!I132,1))</f>
        <v/>
      </c>
      <c r="J133">
        <f>IF(OR('Model output'!J132="",'Model output'!J132="Not answered",'Model output'!J132="Not mentioned"),"",IF(AND(ISNUMBER('Model output'!J132),'Model output'!J132&lt;=I133),'Model output'!J132,IF(AND(ISNUMBER('Model output'!J132), 'Model output'!J132&gt;=DATE(2024,1,1)), MIN(DAY('Model output'!J132), MONTH('Model output'!J132), YEAR('Model output'!J132)), IF(ISNUMBER(SEARCH("0/",'Model output'!J132)),0,IF(ISNUMBER(SEARCH("/",'Model output'!J132)), VALUE(LEFT('Model output'!J132, SEARCH("/",'Model output'!J132)-1)),1)))))</f>
        <v>0</v>
      </c>
      <c r="K133" t="str" cm="1">
        <f t="array" ref="K133">IF(COUNT(FIND({0,1,2,3,4,5,6,7,8,9},'Model output'!K132))&gt;0,'Model output'!K132,"")</f>
        <v/>
      </c>
      <c r="L133" s="25" t="str">
        <f t="shared" si="26"/>
        <v/>
      </c>
      <c r="M133" t="str" cm="1">
        <f t="array" ref="M133">IF(L133="","",IF(ISNUMBER(SEARCH("cm",L133)),MAX(VALUE(SUBSTITUTE(_xlfn.FILTERXML("&lt;t&gt;&lt;s&gt;"&amp;SUBSTITUTE(L133,",","&lt;/s&gt;&lt;s&gt;")&amp;"&lt;/s&gt;&lt;/t&gt;","//s"),"cm",""))),MAX(VALUE(SUBSTITUTE(_xlfn.FILTERXML("&lt;t&gt;&lt;s&gt;"&amp;SUBSTITUTE(L133,",","&lt;/s&gt;&lt;s&gt;")&amp;"&lt;/s&gt;&lt;/t&gt;","//s"),"mm","")))/10))</f>
        <v/>
      </c>
      <c r="N133" t="str">
        <f>IF('Model output'!L132="","",'Model output'!L132)</f>
        <v>Papillary carcinoma</v>
      </c>
      <c r="O133" t="str">
        <f>IF('Model output'!M132="","",'Model output'!M132)</f>
        <v/>
      </c>
      <c r="P133" t="str">
        <f>IF('Model output'!N132="","",'Model output'!N132)</f>
        <v>0.7 x 0.7 x 0.7</v>
      </c>
      <c r="Q133" t="str">
        <f t="shared" si="25"/>
        <v>0.7,0.7,0.7</v>
      </c>
      <c r="R133" cm="1">
        <f t="array" ref="R133">IF(Q133="","",IF(ISNUMBER(SEARCH("cm",Q133)),MAX(VALUE(SUBSTITUTE(_xlfn.FILTERXML("&lt;t&gt;&lt;s&gt;"&amp;SUBSTITUTE(Q133,",","&lt;/s&gt;&lt;s&gt;")&amp;"&lt;/s&gt;&lt;/t&gt;","//s"),"cm",""))),MAX(VALUE(SUBSTITUTE(_xlfn.FILTERXML("&lt;t&gt;&lt;s&gt;"&amp;SUBSTITUTE(Q133,",","&lt;/s&gt;&lt;s&gt;")&amp;"&lt;/s&gt;&lt;/t&gt;","//s"),"mm","")))/10))</f>
        <v>6.9999999999999993E-2</v>
      </c>
      <c r="S133" t="str">
        <f>IF(OR('Model output'!P132="",ISNUMBER(SEARCH("Not identified", 'Model output'!P132)),ISNUMBER(SEARCH("Absent",'Model output'!P132)),AND(ISNUMBER(SEARCH("No",'Model output'!P132)),NOT(ISNUMBER(SEARCH("diagnostic",'Model output'!P132)))),ISNUMBER(SEARCH("Negative",'Model output'!P132))),"negative","positive")</f>
        <v>negative</v>
      </c>
      <c r="T133">
        <f>IF('Model output'!O132="","",'Model output'!O132)</f>
        <v>1</v>
      </c>
      <c r="U133" t="str">
        <f>IF('Model output'!Q132&lt;&gt;"",'Model output'!Q132,IF('Classification result'!S133="positive",IF(ISNUMBER(SEARCH("single",'Model output'!P132)),1,IF(OR(ISNUMBER(SEARCH("&lt;4",'Model output'!P132)),ISNUMBER(SEARCH("&lt; 4",'Model output'!P132)),ISNUMBER(SEARCH("less than 4",'Model output'!P132))),"&lt;4",IF(OR(ISNUMBER(SEARCH("&gt;4",'Model output'!P132)),ISNUMBER(SEARCH("&gt; 4",'Model output'!P132)),ISNUMBER(SEARCH("4 or more",'Model output'!P132))),"&gt;4",""))), ""))</f>
        <v/>
      </c>
      <c r="V133" t="str">
        <f>IF(S133="negative","",IF(OR(ISNUMBER(SEARCH("Focal",'Model output'!P132)),'Classification result'!U133&lt;4,ISNUMBER(SEARCH("Focal",'Classification result'!U133)),ISNUMBER(SEARCH("&lt;4",'Classification result'!U133)),ISNUMBER(SEARCH("&lt; 4",'Classification result'!U133))),"minimal", IF(OR(ISNUMBER(SEARCH("Extensive",'Model output'!P132)),ISNUMBER(SEARCH("Extensive",'Classification result'!U133)),ISNUMBER(SEARCH("&gt;4",'Classification result'!U133)),ISNUMBER(SEARCH("&gt; 4",'Classification result'!U133)),ISNUMBER(SEARCH("4 or more",'Classification result'!U133))),"extensive","")))</f>
        <v/>
      </c>
      <c r="W133" t="str">
        <f>IF(OR('Model output'!R132="",ISNUMBER(SEARCH("Not identified", 'Model output'!R132)),ISNUMBER(SEARCH("Absent",'Model output'!R132)),ISNUMBER(SEARCH("No",'Model output'!R132)),ISNUMBER(SEARCH("Negative",'Model output'!R132)),ISNUMBER(SEARCH("None seen",'Model output'!R132)),ISNUMBER(SEARCH("Free",'Model output'!R132)),ISNUMBER(SEARCH("Cannot be assessed",'Model output'!R132))),"negative","positive")</f>
        <v>negative</v>
      </c>
      <c r="X133" s="16" t="str">
        <f>IF('Model output'!S132="","",'Model output'!S132)</f>
        <v>No</v>
      </c>
      <c r="Y133" t="str">
        <f>IF(OR('Model output'!S132="",ISNUMBER(SEARCH("Absent",'Model output'!S132)),ISNUMBER(SEARCH("Not identified",'Model output'!S132)),AND(ISNUMBER(SEARCH("No",'Model output'!S132)),NOT(ISNUMBER(SEARCH("carcinoma",'Model output'!S132)))),ISNUMBER(SEARCH("negative",'Model output'!S132))),"negative",IF(Z133="positive","gETE", "positive"))</f>
        <v>negative</v>
      </c>
      <c r="Z133" t="str">
        <f>IF(OR('Model output'!S132="",ISNUMBER(SEARCH("Absent",'Model output'!S132)),ISNUMBER(SEARCH("Not identified",'Model output'!S132)),ISNUMBER(SEARCH("No",'Model output'!S132)),ISNUMBER(SEARCH("Minimal",'Model output'!S132)),ISNUMBER(SEARCH("negative",'Model output'!S132))),"negative",IF(OR(ISNUMBER(SEARCH("extensive",X133)),ISNUMBER(SEARCH("skeletal muscle",X133)),ISNUMBER(SEARCH("larynx",X133)),ISNUMBER(SEARCH("trachea",X133)),ISNUMBER(SEARCH("esophagus",X133)),ISNUMBER(SEARCH("recurrent laryngeal nerve",X133))),"positive","negative"))</f>
        <v>negative</v>
      </c>
      <c r="AA133" t="str">
        <f>IF('Model output'!T132="","",IF('Model output'!T132="Not mentioned", "No", "Yes"))</f>
        <v>No</v>
      </c>
      <c r="AB133" t="str">
        <f>IF(AA133&lt;&gt;"Yes","",IF(OR('Model output'!U132="",ISNUMBER(SEARCH("Not identified",'Model output'!U132))),"",'Model output'!U132))</f>
        <v/>
      </c>
      <c r="AC133" s="1" t="str">
        <f>IF(OR('Model output'!V132="", 'Model output'!V132="No", AND(ISERROR(SEARCH("Positive",'Model output'!V132)), ISNUMBER(SEARCH("Negative",'Model output'!V132))), AND(ISNUMBER(SEARCH("Uninvolved",'Model output'!V132)),NOT(ISNUMBER(SEARCH("margins involved",'Model output'!V132)))), ISNUMBER(SEARCH("None",'Model output'!V132)), ISNUMBER(SEARCH("Free",'Model output'!V132)), ISNUMBER(SEARCH("1 mm",'Model output'!V132)), ISNUMBER(SEARCH("0.1 CM",'Model output'!V132)), ISNUMBER(SEARCH("less than 0.2 mm",'Model output'!V132)), ISNUMBER(SEARCH("less than 0.5 mm",'Model output'!V132)), ISNUMBER(SEARCH("less than 1.0 mm",'Model output'!V132)), ISNUMBER(SEARCH("noted very close",'Model output'!V132)), ISNUMBER(SEARCH("abut",'Model output'!V132)), ISNUMBER(SEARCH("not mentioned",'Model output'!V132)), ISNUMBER(SEARCH("Cannot be assessed",'Model output'!V132)), ISNUMBER(SEARCH("Not specified",'Model output'!V132)), ISNUMBER(SEARCH("Lymphocyte invasion - present",'Model output'!V132))), "negative", "positive")</f>
        <v>negative</v>
      </c>
      <c r="AE133" s="35" t="str" cm="1">
        <f t="array" aca="1" ref="AE133" ca="1">IF(OR(AC133="positive",Z133="positive",AND(OR(ISNUMBER(SEARCH("Follicular carcinoma",N133)),ISNUMBER(SEARCH("Follicular thyroid carcinoma",N133))),V133="extensive"),AND(AND(ISNUMBER(J133),J133&gt;0),AND(ISNUMBER(M133),M133&gt;3)),OR(H133="positive",AH133=1)),"high",IF(OR(ISNUMBER(SEARCH("lateral",G133,1)),ISNUMBER(SEARCH("positive",Y133,1)),ISNUMBER(SEARCH("tall",O133,1)),ISNUMBER(SEARCH("hobnail",O133,1)),ISNUMBER(SEARCH("cribriform",O133,1)),ISNUMBER(SEARCH("diffuse",O133,1)),ISNUMBER(SEARCH("columnar",O133,1)),ISNUMBER(SEARCH("solid",O133,1)),ISNUMBER(SEARCH("tall",N133,1)),ISNUMBER(SEARCH("hobnail",N133,1)),ISNUMBER(SEARCH("cribriform",N133,1)),ISNUMBER(SEARCH("diffuse",N133,1)),ISNUMBER(SEARCH("columnar",N133,1)),ISNUMBER(SEARCH("solid",N133,1)),AND(ISNUMBER(SEARCH("papillary",N133,1)),S133="positive"),AND(AND(ISNUMBER(J133),J133&gt;=5),M133=""),AND(AND(ISNUMBER(J133),J133&gt;=5),AND(ISNUMBER(M133),M133&gt;=1)),AND(ISNUMBER(SERACH("papillary",N133)),OR(Y133="positive",Z133="positive"), ISNUMBER(SEARCH("BRAF",AB133)))),"intermediate","low"))</f>
        <v>low</v>
      </c>
      <c r="AF133" s="36" t="str">
        <f t="shared" si="27"/>
        <v>1a</v>
      </c>
      <c r="AG133" s="36" t="str">
        <f t="shared" si="28"/>
        <v>0</v>
      </c>
      <c r="AH133" s="36" t="str">
        <f t="shared" si="30"/>
        <v>0</v>
      </c>
      <c r="AI133" s="42" t="str">
        <f t="shared" si="31"/>
        <v>I</v>
      </c>
      <c r="AJ133" s="39" t="s">
        <v>807</v>
      </c>
      <c r="AK133" s="41" t="s">
        <v>651</v>
      </c>
      <c r="AL133" s="41" t="s">
        <v>1123</v>
      </c>
      <c r="AM133" s="41" t="s">
        <v>1123</v>
      </c>
      <c r="AN133" s="41" t="s">
        <v>68</v>
      </c>
      <c r="AO133" s="22">
        <f t="shared" ca="1" si="32"/>
        <v>1</v>
      </c>
      <c r="AP133" s="1">
        <f t="shared" si="33"/>
        <v>1</v>
      </c>
      <c r="AQ133" s="1">
        <f t="shared" si="34"/>
        <v>1</v>
      </c>
      <c r="AR133" s="1">
        <f t="shared" si="35"/>
        <v>1</v>
      </c>
      <c r="AS133" s="14">
        <f t="shared" si="36"/>
        <v>1</v>
      </c>
    </row>
    <row r="134" spans="1:45">
      <c r="A134" t="str">
        <f>'Model output'!A133</f>
        <v>TCGA-E8-A436</v>
      </c>
      <c r="B134" s="33">
        <v>53</v>
      </c>
      <c r="C134" s="1" t="str">
        <f>IF(OR(ISNUMBER(SEARCH("0",'Model output'!D133)), ISNUMBER(SEARCH("1",'Model output'!D133)), ISNUMBER(SEARCH("1a",'Model output'!D133)), ISNUMBER(SEARCH("1b",'Model output'!D133)), ISNUMBER(SEARCH("2",'Model output'!D133)), ISNUMBER(SEARCH("3",'Model output'!D133)), ISNUMBER(SEARCH("4a",'Model output'!D133)), ISNUMBER(SEARCH("4b",'Model output'!D133))), IF(ISNUMBER(SEARCH("pT",'Model output'!D133)),IF(OR(ISNUMBER(SEARCH("a",'Model output'!D133)),ISNUMBER(SEARCH("b",'Model output'!D133))),MID(SUBSTITUTE('Model output'!D133," ",""),SEARCH("pT",'Model output'!D133)+2,2),MID(SUBSTITUTE('Model output'!D133," ",""),SEARCH("pT",'Model output'!D133)+2,1)),IF(ISNUMBER(SEARCH("T",'Model output'!D133)),IF(OR(ISNUMBER(SEARCH("a",'Model output'!D133)),ISNUMBER(SEARCH("b",'Model output'!D133))),MID(SUBSTITUTE('Model output'!D133," ",""),SEARCH("T",'Model output'!D133)+1,2),MID(SUBSTITUTE('Model output'!D133," ",""),SEARCH("T",'Model output'!D133)+1,1)),SUBSTITUTE('Model output'!D133," ",""))),"")</f>
        <v/>
      </c>
      <c r="D134" s="1" t="str">
        <f>IF(ISNUMBER(SEARCH("lymph node",'Model output'!E133)),"1", IF(AND('Model output'!E133&lt;&gt;"",ISNUMBER('Model output'!E133),'Model output'!E133&gt;0),"1",IF(OR(ISNUMBER(SEARCH("0",'Model output'!E133)), ISNUMBER(SEARCH("1",'Model output'!E133)), ISNUMBER(SEARCH("1a",'Model output'!E133)), ISNUMBER(SEARCH("1b",'Model output'!E133)), ISNUMBER(SEARCH("X",'Model output'!E133))), IF(ISNUMBER(SEARCH("pN",'Model output'!E133)),IF(OR(ISNUMBER(SEARCH("a",'Model output'!E133)),ISNUMBER(SEARCH("b",'Model output'!E133))),MID(SUBSTITUTE('Model output'!E133," ",""),SEARCH("pN",'Model output'!E133)+2,2),MID(SUBSTITUTE('Model output'!E133," ",""),SEARCH("pN",'Model output'!E133)+2,1)),IF(ISNUMBER(SEARCH("N",'Model output'!E133)),IF(OR(ISNUMBER(SEARCH("a",'Model output'!E133)),ISNUMBER(SEARCH("b",'Model output'!E133))),MID(SUBSTITUTE('Model output'!E133," ",""),SEARCH("N",'Model output'!E133)+1,2),MID(SUBSTITUTE('Model output'!E133," ",""),SEARCH("N",'Model output'!E133)+1,1)),SUBSTITUTE('Model output'!E133," ",""))),"")))</f>
        <v/>
      </c>
      <c r="E134" s="1" t="str">
        <f>IF(OR(ISNUMBER(SEARCH("Not applicable",'Model output'!F133)), ISNUMBER(SEARCH("N/A",'Model output'!F133))),"0",IF(OR(ISNUMBER(SEARCH("0",'Model output'!F133)), ISNUMBER(SEARCH("1",'Model output'!F133)), ISNUMBER(SEARCH("X",'Model output'!F133))), IF(ISNUMBER(SEARCH("pM",'Model output'!F133)),MID(SUBSTITUTE('Model output'!F133," ",""),SEARCH("pM",'Model output'!F133)+2,1),IF(ISNUMBER(SEARCH("M",'Model output'!F133)),MID(SUBSTITUTE('Model output'!F133," ",""),SEARCH("M",'Model output'!F133)+1,1),SUBSTITUTE('Model output'!F133," ",""))),""))</f>
        <v/>
      </c>
      <c r="F134" t="str">
        <f t="shared" si="29"/>
        <v>negative</v>
      </c>
      <c r="G134" t="str">
        <f>IF(OR('Model output'!G133="",AND(ISNUMBER('Model output'!J133),'Model output'!J133&lt;1)),"",IF(OR(ISNUMBER(SEARCH("lateral",'Model output'!G133)),ISNUMBER(SEARCH("cervical",'Model output'!G133)),ISNUMBER(SEARCH("jugular",'Model output'!G133)),ISNUMBER(SEARCH("left neck",'Model output'!G133)),ISNUMBER(SEARCH("left anterior neck",'Model output'!G133)),ISNUMBER(SEARCH("left posterior neck",'Model output'!G133)),ISNUMBER(SEARCH("right neck",'Model output'!G133)),ISNUMBER(SEARCH("right anterior neck",'Model output'!G133)),ISNUMBER(SEARCH("right posterior neck",'Model output'!G133)),AND(ISNUMBER(SEARCH("level",'Model output'!G133)),OR(,ISNUMBER(SEARCH("II",'Model output'!G133)),ISNUMBER(SEARCH("two",'Model output'!G133)),AND(ISNUMBER(SEARCH("2",'Model output'!G133)),NOT(ISNUMBER(SEARCH("1 of 2",'Model output'!G133)))),ISNUMBER(SEARCH("III",'Model output'!G133)),ISNUMBER(SEARCH("three",'Model output'!G133)),ISNUMBER(SEARCH("3",'Model output'!G133)),ISNUMBER(SEARCH("IV",'Model output'!G133)),ISNUMBER(SEARCH("four",'Model output'!G133)),ISNUMBER(SEARCH("4",'Model output'!G133)),ISNUMBER(SEARCH("V ",'Model output'!G133)),ISNUMBER(SEARCH("five",'Model output'!G133)),ISNUMBER(SEARCH("5",'Model output'!G133))))), "lateral", "central"))</f>
        <v/>
      </c>
      <c r="H134" t="str">
        <f>IF('Model output'!H133="","negative",IF(OR(ISNUMBER(SEARCH("lymph node",'Model output'!H133)),ISNUMBER(SEARCH("gland",'Model output'!H133)),ISNUMBER(SEARCH("lobe",'Model output'!H133)),ISNUMBER(SEARCH("isthmus",'Model output'!H133)),ISNUMBER(SEARCH("mediastinum",'Model output'!H133)),ISNUMBER(SEARCH("Not mentioned",'Model output'!H133)), ISNUMBER(SEARCH("Not applicable",'Model output'!H133)), ISNUMBER(SEARCH("paratracheal",'Model output'!H133)),ISNUMBER(SEARCH("fibroadipose tissue",'Model output'!H133)),ISNUMBER(SEARCH("thyroid node",'Model output'!H133)),ISNUMBER(SEARCH("skeletal muscle",'Model output'!H133)),ISNUMBER(SEARCH("Extranodal extension",'Model output'!H133)),ISNUMBER(SEARCH("right",'Model output'!H133)),ISNUMBER(SEARCH("left",'Model output'!H133)),ISNUMBER(SEARCH("Not specified",'Model output'!H133))),"negative","positive"))</f>
        <v>negative</v>
      </c>
      <c r="I134" t="str">
        <f>IF(OR('Model output'!I133="",'Model output'!I133="Not answered",'Model output'!I133="Not mentioned"),"",IF(ISNUMBER('Model output'!I133),'Model output'!I133,1))</f>
        <v/>
      </c>
      <c r="J134" t="str">
        <f>IF(OR('Model output'!J133="",'Model output'!J133="Not answered",'Model output'!J133="Not mentioned"),"",IF(AND(ISNUMBER('Model output'!J133),'Model output'!J133&lt;=I134),'Model output'!J133,IF(AND(ISNUMBER('Model output'!J133), 'Model output'!J133&gt;=DATE(2024,1,1)), MIN(DAY('Model output'!J133), MONTH('Model output'!J133), YEAR('Model output'!J133)), IF(ISNUMBER(SEARCH("0/",'Model output'!J133)),0,IF(ISNUMBER(SEARCH("/",'Model output'!J133)), VALUE(LEFT('Model output'!J133, SEARCH("/",'Model output'!J133)-1)),1)))))</f>
        <v/>
      </c>
      <c r="K134" t="str" cm="1">
        <f t="array" ref="K134">IF(COUNT(FIND({0,1,2,3,4,5,6,7,8,9},'Model output'!K133))&gt;0,'Model output'!K133,"")</f>
        <v/>
      </c>
      <c r="L134" s="25" t="str">
        <f t="shared" si="26"/>
        <v/>
      </c>
      <c r="M134" t="str" cm="1">
        <f t="array" ref="M134">IF(L134="","",IF(ISNUMBER(SEARCH("cm",L134)),MAX(VALUE(SUBSTITUTE(_xlfn.FILTERXML("&lt;t&gt;&lt;s&gt;"&amp;SUBSTITUTE(L134,",","&lt;/s&gt;&lt;s&gt;")&amp;"&lt;/s&gt;&lt;/t&gt;","//s"),"cm",""))),MAX(VALUE(SUBSTITUTE(_xlfn.FILTERXML("&lt;t&gt;&lt;s&gt;"&amp;SUBSTITUTE(L134,",","&lt;/s&gt;&lt;s&gt;")&amp;"&lt;/s&gt;&lt;/t&gt;","//s"),"mm","")))/10))</f>
        <v/>
      </c>
      <c r="N134" t="str">
        <f>IF('Model output'!L133="","",'Model output'!L133)</f>
        <v>Papillary carcinoma</v>
      </c>
      <c r="O134" t="str">
        <f>IF('Model output'!M133="","",'Model output'!M133)</f>
        <v/>
      </c>
      <c r="P134" t="str">
        <f>IF('Model output'!N133="","",'Model output'!N133)</f>
        <v>2.5x2x1cm (right) and 1.5x1x1cm (left)</v>
      </c>
      <c r="Q134" t="str">
        <f t="shared" si="25"/>
        <v>2.5,2,1cm,1.5,1,1cm</v>
      </c>
      <c r="R134" cm="1">
        <f t="array" ref="R134">IF(Q134="","",IF(ISNUMBER(SEARCH("cm",Q134)),MAX(VALUE(SUBSTITUTE(_xlfn.FILTERXML("&lt;t&gt;&lt;s&gt;"&amp;SUBSTITUTE(Q134,",","&lt;/s&gt;&lt;s&gt;")&amp;"&lt;/s&gt;&lt;/t&gt;","//s"),"cm",""))),MAX(VALUE(SUBSTITUTE(_xlfn.FILTERXML("&lt;t&gt;&lt;s&gt;"&amp;SUBSTITUTE(Q134,",","&lt;/s&gt;&lt;s&gt;")&amp;"&lt;/s&gt;&lt;/t&gt;","//s"),"mm","")))/10))</f>
        <v>2.5</v>
      </c>
      <c r="S134" t="str">
        <f>IF(OR('Model output'!P133="",ISNUMBER(SEARCH("Not identified", 'Model output'!P133)),ISNUMBER(SEARCH("Absent",'Model output'!P133)),AND(ISNUMBER(SEARCH("No",'Model output'!P133)),NOT(ISNUMBER(SEARCH("diagnostic",'Model output'!P133)))),ISNUMBER(SEARCH("Negative",'Model output'!P133))),"negative","positive")</f>
        <v>negative</v>
      </c>
      <c r="T134">
        <f>IF('Model output'!O133="","",'Model output'!O133)</f>
        <v>2</v>
      </c>
      <c r="U134" t="str">
        <f>IF('Model output'!Q133&lt;&gt;"",'Model output'!Q133,IF('Classification result'!S134="positive",IF(ISNUMBER(SEARCH("single",'Model output'!P133)),1,IF(OR(ISNUMBER(SEARCH("&lt;4",'Model output'!P133)),ISNUMBER(SEARCH("&lt; 4",'Model output'!P133)),ISNUMBER(SEARCH("less than 4",'Model output'!P133))),"&lt;4",IF(OR(ISNUMBER(SEARCH("&gt;4",'Model output'!P133)),ISNUMBER(SEARCH("&gt; 4",'Model output'!P133)),ISNUMBER(SEARCH("4 or more",'Model output'!P133))),"&gt;4",""))), ""))</f>
        <v>Not mentioned</v>
      </c>
      <c r="V134" t="str">
        <f>IF(S134="negative","",IF(OR(ISNUMBER(SEARCH("Focal",'Model output'!P133)),'Classification result'!U134&lt;4,ISNUMBER(SEARCH("Focal",'Classification result'!U134)),ISNUMBER(SEARCH("&lt;4",'Classification result'!U134)),ISNUMBER(SEARCH("&lt; 4",'Classification result'!U134))),"minimal", IF(OR(ISNUMBER(SEARCH("Extensive",'Model output'!P133)),ISNUMBER(SEARCH("Extensive",'Classification result'!U134)),ISNUMBER(SEARCH("&gt;4",'Classification result'!U134)),ISNUMBER(SEARCH("&gt; 4",'Classification result'!U134)),ISNUMBER(SEARCH("4 or more",'Classification result'!U134))),"extensive","")))</f>
        <v/>
      </c>
      <c r="W134" t="str">
        <f>IF(OR('Model output'!R133="",ISNUMBER(SEARCH("Not identified", 'Model output'!R133)),ISNUMBER(SEARCH("Absent",'Model output'!R133)),ISNUMBER(SEARCH("No",'Model output'!R133)),ISNUMBER(SEARCH("Negative",'Model output'!R133)),ISNUMBER(SEARCH("None seen",'Model output'!R133)),ISNUMBER(SEARCH("Free",'Model output'!R133)),ISNUMBER(SEARCH("Cannot be assessed",'Model output'!R133))),"negative","positive")</f>
        <v>negative</v>
      </c>
      <c r="X134" s="16" t="str">
        <f>IF('Model output'!S133="","",'Model output'!S133)</f>
        <v>No</v>
      </c>
      <c r="Y134" t="str">
        <f>IF(OR('Model output'!S133="",ISNUMBER(SEARCH("Absent",'Model output'!S133)),ISNUMBER(SEARCH("Not identified",'Model output'!S133)),AND(ISNUMBER(SEARCH("No",'Model output'!S133)),NOT(ISNUMBER(SEARCH("carcinoma",'Model output'!S133)))),ISNUMBER(SEARCH("negative",'Model output'!S133))),"negative",IF(Z134="positive","gETE", "positive"))</f>
        <v>negative</v>
      </c>
      <c r="Z134" t="str">
        <f>IF(OR('Model output'!S133="",ISNUMBER(SEARCH("Absent",'Model output'!S133)),ISNUMBER(SEARCH("Not identified",'Model output'!S133)),ISNUMBER(SEARCH("No",'Model output'!S133)),ISNUMBER(SEARCH("Minimal",'Model output'!S133)),ISNUMBER(SEARCH("negative",'Model output'!S133))),"negative",IF(OR(ISNUMBER(SEARCH("extensive",X134)),ISNUMBER(SEARCH("skeletal muscle",X134)),ISNUMBER(SEARCH("larynx",X134)),ISNUMBER(SEARCH("trachea",X134)),ISNUMBER(SEARCH("esophagus",X134)),ISNUMBER(SEARCH("recurrent laryngeal nerve",X134))),"positive","negative"))</f>
        <v>negative</v>
      </c>
      <c r="AA134" t="str">
        <f>IF('Model output'!T133="","",IF('Model output'!T133="Not mentioned", "No", "Yes"))</f>
        <v>No</v>
      </c>
      <c r="AB134" t="str">
        <f>IF(AA134&lt;&gt;"Yes","",IF(OR('Model output'!U133="",ISNUMBER(SEARCH("Not identified",'Model output'!U133))),"",'Model output'!U133))</f>
        <v/>
      </c>
      <c r="AC134" s="1" t="str">
        <f>IF(OR('Model output'!V133="", 'Model output'!V133="No", AND(ISERROR(SEARCH("Positive",'Model output'!V133)), ISNUMBER(SEARCH("Negative",'Model output'!V133))), AND(ISNUMBER(SEARCH("Uninvolved",'Model output'!V133)),NOT(ISNUMBER(SEARCH("margins involved",'Model output'!V133)))), ISNUMBER(SEARCH("None",'Model output'!V133)), ISNUMBER(SEARCH("Free",'Model output'!V133)), ISNUMBER(SEARCH("1 mm",'Model output'!V133)), ISNUMBER(SEARCH("0.1 CM",'Model output'!V133)), ISNUMBER(SEARCH("less than 0.2 mm",'Model output'!V133)), ISNUMBER(SEARCH("less than 0.5 mm",'Model output'!V133)), ISNUMBER(SEARCH("less than 1.0 mm",'Model output'!V133)), ISNUMBER(SEARCH("noted very close",'Model output'!V133)), ISNUMBER(SEARCH("abut",'Model output'!V133)), ISNUMBER(SEARCH("not mentioned",'Model output'!V133)), ISNUMBER(SEARCH("Cannot be assessed",'Model output'!V133)), ISNUMBER(SEARCH("Not specified",'Model output'!V133)), ISNUMBER(SEARCH("Lymphocyte invasion - present",'Model output'!V133))), "negative", "positive")</f>
        <v>negative</v>
      </c>
      <c r="AE134" s="35" t="str" cm="1">
        <f t="array" aca="1" ref="AE134" ca="1">IF(OR(AC134="positive",Z134="positive",AND(OR(ISNUMBER(SEARCH("Follicular carcinoma",N134)),ISNUMBER(SEARCH("Follicular thyroid carcinoma",N134))),V134="extensive"),AND(AND(ISNUMBER(J134),J134&gt;0),AND(ISNUMBER(M134),M134&gt;3)),OR(H134="positive",AH134=1)),"high",IF(OR(ISNUMBER(SEARCH("lateral",G134,1)),ISNUMBER(SEARCH("positive",Y134,1)),ISNUMBER(SEARCH("tall",O134,1)),ISNUMBER(SEARCH("hobnail",O134,1)),ISNUMBER(SEARCH("cribriform",O134,1)),ISNUMBER(SEARCH("diffuse",O134,1)),ISNUMBER(SEARCH("columnar",O134,1)),ISNUMBER(SEARCH("solid",O134,1)),ISNUMBER(SEARCH("tall",N134,1)),ISNUMBER(SEARCH("hobnail",N134,1)),ISNUMBER(SEARCH("cribriform",N134,1)),ISNUMBER(SEARCH("diffuse",N134,1)),ISNUMBER(SEARCH("columnar",N134,1)),ISNUMBER(SEARCH("solid",N134,1)),AND(ISNUMBER(SEARCH("papillary",N134,1)),S134="positive"),AND(AND(ISNUMBER(J134),J134&gt;=5),M134=""),AND(AND(ISNUMBER(J134),J134&gt;=5),AND(ISNUMBER(M134),M134&gt;=1)),AND(ISNUMBER(SERACH("papillary",N134)),OR(Y134="positive",Z134="positive"), ISNUMBER(SEARCH("BRAF",AB134)))),"intermediate","low"))</f>
        <v>low</v>
      </c>
      <c r="AF134" s="36" t="str">
        <f t="shared" si="27"/>
        <v>2</v>
      </c>
      <c r="AG134" s="36" t="str">
        <f t="shared" si="28"/>
        <v>0</v>
      </c>
      <c r="AH134" s="36" t="str">
        <f t="shared" si="30"/>
        <v>0</v>
      </c>
      <c r="AI134" s="42" t="str">
        <f t="shared" si="31"/>
        <v>I</v>
      </c>
      <c r="AJ134" s="39" t="s">
        <v>807</v>
      </c>
      <c r="AK134" s="41" t="s">
        <v>1122</v>
      </c>
      <c r="AL134" s="41" t="s">
        <v>1123</v>
      </c>
      <c r="AM134" s="41" t="s">
        <v>1123</v>
      </c>
      <c r="AN134" s="41" t="s">
        <v>68</v>
      </c>
      <c r="AO134" s="22">
        <f t="shared" ca="1" si="32"/>
        <v>1</v>
      </c>
      <c r="AP134" s="1">
        <f t="shared" si="33"/>
        <v>1</v>
      </c>
      <c r="AQ134" s="1">
        <f t="shared" si="34"/>
        <v>1</v>
      </c>
      <c r="AR134" s="1">
        <f t="shared" si="35"/>
        <v>1</v>
      </c>
      <c r="AS134" s="14">
        <f t="shared" si="36"/>
        <v>1</v>
      </c>
    </row>
    <row r="135" spans="1:45">
      <c r="A135" t="str">
        <f>'Model output'!A134</f>
        <v>TCGA-E8-A437</v>
      </c>
      <c r="B135" s="33">
        <v>57</v>
      </c>
      <c r="C135" s="1" t="str">
        <f>IF(OR(ISNUMBER(SEARCH("0",'Model output'!D134)), ISNUMBER(SEARCH("1",'Model output'!D134)), ISNUMBER(SEARCH("1a",'Model output'!D134)), ISNUMBER(SEARCH("1b",'Model output'!D134)), ISNUMBER(SEARCH("2",'Model output'!D134)), ISNUMBER(SEARCH("3",'Model output'!D134)), ISNUMBER(SEARCH("4a",'Model output'!D134)), ISNUMBER(SEARCH("4b",'Model output'!D134))), IF(ISNUMBER(SEARCH("pT",'Model output'!D134)),IF(OR(ISNUMBER(SEARCH("a",'Model output'!D134)),ISNUMBER(SEARCH("b",'Model output'!D134))),MID(SUBSTITUTE('Model output'!D134," ",""),SEARCH("pT",'Model output'!D134)+2,2),MID(SUBSTITUTE('Model output'!D134," ",""),SEARCH("pT",'Model output'!D134)+2,1)),IF(ISNUMBER(SEARCH("T",'Model output'!D134)),IF(OR(ISNUMBER(SEARCH("a",'Model output'!D134)),ISNUMBER(SEARCH("b",'Model output'!D134))),MID(SUBSTITUTE('Model output'!D134," ",""),SEARCH("T",'Model output'!D134)+1,2),MID(SUBSTITUTE('Model output'!D134," ",""),SEARCH("T",'Model output'!D134)+1,1)),SUBSTITUTE('Model output'!D134," ",""))),"")</f>
        <v>1</v>
      </c>
      <c r="D135" s="1" t="str">
        <f>IF(ISNUMBER(SEARCH("lymph node",'Model output'!E134)),"1", IF(AND('Model output'!E134&lt;&gt;"",ISNUMBER('Model output'!E134),'Model output'!E134&gt;0),"1",IF(OR(ISNUMBER(SEARCH("0",'Model output'!E134)), ISNUMBER(SEARCH("1",'Model output'!E134)), ISNUMBER(SEARCH("1a",'Model output'!E134)), ISNUMBER(SEARCH("1b",'Model output'!E134)), ISNUMBER(SEARCH("X",'Model output'!E134))), IF(ISNUMBER(SEARCH("pN",'Model output'!E134)),IF(OR(ISNUMBER(SEARCH("a",'Model output'!E134)),ISNUMBER(SEARCH("b",'Model output'!E134))),MID(SUBSTITUTE('Model output'!E134," ",""),SEARCH("pN",'Model output'!E134)+2,2),MID(SUBSTITUTE('Model output'!E134," ",""),SEARCH("pN",'Model output'!E134)+2,1)),IF(ISNUMBER(SEARCH("N",'Model output'!E134)),IF(OR(ISNUMBER(SEARCH("a",'Model output'!E134)),ISNUMBER(SEARCH("b",'Model output'!E134))),MID(SUBSTITUTE('Model output'!E134," ",""),SEARCH("N",'Model output'!E134)+1,2),MID(SUBSTITUTE('Model output'!E134," ",""),SEARCH("N",'Model output'!E134)+1,1)),SUBSTITUTE('Model output'!E134," ",""))),"")))</f>
        <v>0</v>
      </c>
      <c r="E135" s="1" t="str">
        <f>IF(OR(ISNUMBER(SEARCH("Not applicable",'Model output'!F134)), ISNUMBER(SEARCH("N/A",'Model output'!F134))),"0",IF(OR(ISNUMBER(SEARCH("0",'Model output'!F134)), ISNUMBER(SEARCH("1",'Model output'!F134)), ISNUMBER(SEARCH("X",'Model output'!F134))), IF(ISNUMBER(SEARCH("pM",'Model output'!F134)),MID(SUBSTITUTE('Model output'!F134," ",""),SEARCH("pM",'Model output'!F134)+2,1),IF(ISNUMBER(SEARCH("M",'Model output'!F134)),MID(SUBSTITUTE('Model output'!F134," ",""),SEARCH("M",'Model output'!F134)+1,1),SUBSTITUTE('Model output'!F134," ",""))),""))</f>
        <v>0</v>
      </c>
      <c r="F135" t="str">
        <f t="shared" si="29"/>
        <v>negative</v>
      </c>
      <c r="G135" t="str">
        <f>IF(OR('Model output'!G134="",AND(ISNUMBER('Model output'!J134),'Model output'!J134&lt;1)),"",IF(OR(ISNUMBER(SEARCH("lateral",'Model output'!G134)),ISNUMBER(SEARCH("cervical",'Model output'!G134)),ISNUMBER(SEARCH("jugular",'Model output'!G134)),ISNUMBER(SEARCH("left neck",'Model output'!G134)),ISNUMBER(SEARCH("left anterior neck",'Model output'!G134)),ISNUMBER(SEARCH("left posterior neck",'Model output'!G134)),ISNUMBER(SEARCH("right neck",'Model output'!G134)),ISNUMBER(SEARCH("right anterior neck",'Model output'!G134)),ISNUMBER(SEARCH("right posterior neck",'Model output'!G134)),AND(ISNUMBER(SEARCH("level",'Model output'!G134)),OR(,ISNUMBER(SEARCH("II",'Model output'!G134)),ISNUMBER(SEARCH("two",'Model output'!G134)),AND(ISNUMBER(SEARCH("2",'Model output'!G134)),NOT(ISNUMBER(SEARCH("1 of 2",'Model output'!G134)))),ISNUMBER(SEARCH("III",'Model output'!G134)),ISNUMBER(SEARCH("three",'Model output'!G134)),ISNUMBER(SEARCH("3",'Model output'!G134)),ISNUMBER(SEARCH("IV",'Model output'!G134)),ISNUMBER(SEARCH("four",'Model output'!G134)),ISNUMBER(SEARCH("4",'Model output'!G134)),ISNUMBER(SEARCH("V ",'Model output'!G134)),ISNUMBER(SEARCH("five",'Model output'!G134)),ISNUMBER(SEARCH("5",'Model output'!G134))))), "lateral", "central"))</f>
        <v/>
      </c>
      <c r="H135" t="str">
        <f>IF('Model output'!H134="","negative",IF(OR(ISNUMBER(SEARCH("lymph node",'Model output'!H134)),ISNUMBER(SEARCH("gland",'Model output'!H134)),ISNUMBER(SEARCH("lobe",'Model output'!H134)),ISNUMBER(SEARCH("isthmus",'Model output'!H134)),ISNUMBER(SEARCH("mediastinum",'Model output'!H134)),ISNUMBER(SEARCH("Not mentioned",'Model output'!H134)), ISNUMBER(SEARCH("Not applicable",'Model output'!H134)), ISNUMBER(SEARCH("paratracheal",'Model output'!H134)),ISNUMBER(SEARCH("fibroadipose tissue",'Model output'!H134)),ISNUMBER(SEARCH("thyroid node",'Model output'!H134)),ISNUMBER(SEARCH("skeletal muscle",'Model output'!H134)),ISNUMBER(SEARCH("Extranodal extension",'Model output'!H134)),ISNUMBER(SEARCH("right",'Model output'!H134)),ISNUMBER(SEARCH("left",'Model output'!H134)),ISNUMBER(SEARCH("Not specified",'Model output'!H134))),"negative","positive"))</f>
        <v>negative</v>
      </c>
      <c r="I135" t="str">
        <f>IF(OR('Model output'!I134="",'Model output'!I134="Not answered",'Model output'!I134="Not mentioned"),"",IF(ISNUMBER('Model output'!I134),'Model output'!I134,1))</f>
        <v/>
      </c>
      <c r="J135">
        <f>IF(OR('Model output'!J134="",'Model output'!J134="Not answered",'Model output'!J134="Not mentioned"),"",IF(AND(ISNUMBER('Model output'!J134),'Model output'!J134&lt;=I135),'Model output'!J134,IF(AND(ISNUMBER('Model output'!J134), 'Model output'!J134&gt;=DATE(2024,1,1)), MIN(DAY('Model output'!J134), MONTH('Model output'!J134), YEAR('Model output'!J134)), IF(ISNUMBER(SEARCH("0/",'Model output'!J134)),0,IF(ISNUMBER(SEARCH("/",'Model output'!J134)), VALUE(LEFT('Model output'!J134, SEARCH("/",'Model output'!J134)-1)),1)))))</f>
        <v>0</v>
      </c>
      <c r="K135" t="str" cm="1">
        <f t="array" ref="K135">IF(COUNT(FIND({0,1,2,3,4,5,6,7,8,9},'Model output'!K134))&gt;0,'Model output'!K134,"")</f>
        <v/>
      </c>
      <c r="L135" s="25" t="str">
        <f t="shared" si="26"/>
        <v/>
      </c>
      <c r="M135" t="str" cm="1">
        <f t="array" ref="M135">IF(L135="","",IF(ISNUMBER(SEARCH("cm",L135)),MAX(VALUE(SUBSTITUTE(_xlfn.FILTERXML("&lt;t&gt;&lt;s&gt;"&amp;SUBSTITUTE(L135,",","&lt;/s&gt;&lt;s&gt;")&amp;"&lt;/s&gt;&lt;/t&gt;","//s"),"cm",""))),MAX(VALUE(SUBSTITUTE(_xlfn.FILTERXML("&lt;t&gt;&lt;s&gt;"&amp;SUBSTITUTE(L135,",","&lt;/s&gt;&lt;s&gt;")&amp;"&lt;/s&gt;&lt;/t&gt;","//s"),"mm","")))/10))</f>
        <v/>
      </c>
      <c r="N135" t="str">
        <f>IF('Model output'!L134="","",'Model output'!L134)</f>
        <v>Papillary</v>
      </c>
      <c r="O135" t="str">
        <f>IF('Model output'!M134="","",'Model output'!M134)</f>
        <v>Not mentioned</v>
      </c>
      <c r="P135" t="str">
        <f>IF('Model output'!N134="","",'Model output'!N134)</f>
        <v>1.5 cm</v>
      </c>
      <c r="Q135" t="str">
        <f t="shared" si="25"/>
        <v>1.5cm</v>
      </c>
      <c r="R135" cm="1">
        <f t="array" ref="R135">IF(Q135="","",IF(ISNUMBER(SEARCH("cm",Q135)),MAX(VALUE(SUBSTITUTE(_xlfn.FILTERXML("&lt;t&gt;&lt;s&gt;"&amp;SUBSTITUTE(Q135,",","&lt;/s&gt;&lt;s&gt;")&amp;"&lt;/s&gt;&lt;/t&gt;","//s"),"cm",""))),MAX(VALUE(SUBSTITUTE(_xlfn.FILTERXML("&lt;t&gt;&lt;s&gt;"&amp;SUBSTITUTE(Q135,",","&lt;/s&gt;&lt;s&gt;")&amp;"&lt;/s&gt;&lt;/t&gt;","//s"),"mm","")))/10))</f>
        <v>1.5</v>
      </c>
      <c r="S135" t="str">
        <f>IF(OR('Model output'!P134="",ISNUMBER(SEARCH("Not identified", 'Model output'!P134)),ISNUMBER(SEARCH("Absent",'Model output'!P134)),AND(ISNUMBER(SEARCH("No",'Model output'!P134)),NOT(ISNUMBER(SEARCH("diagnostic",'Model output'!P134)))),ISNUMBER(SEARCH("Negative",'Model output'!P134))),"negative","positive")</f>
        <v>negative</v>
      </c>
      <c r="T135">
        <f>IF('Model output'!O134="","",'Model output'!O134)</f>
        <v>1</v>
      </c>
      <c r="U135" t="str">
        <f>IF('Model output'!Q134&lt;&gt;"",'Model output'!Q134,IF('Classification result'!S135="positive",IF(ISNUMBER(SEARCH("single",'Model output'!P134)),1,IF(OR(ISNUMBER(SEARCH("&lt;4",'Model output'!P134)),ISNUMBER(SEARCH("&lt; 4",'Model output'!P134)),ISNUMBER(SEARCH("less than 4",'Model output'!P134))),"&lt;4",IF(OR(ISNUMBER(SEARCH("&gt;4",'Model output'!P134)),ISNUMBER(SEARCH("&gt; 4",'Model output'!P134)),ISNUMBER(SEARCH("4 or more",'Model output'!P134))),"&gt;4",""))), ""))</f>
        <v/>
      </c>
      <c r="V135" t="str">
        <f>IF(S135="negative","",IF(OR(ISNUMBER(SEARCH("Focal",'Model output'!P134)),'Classification result'!U135&lt;4,ISNUMBER(SEARCH("Focal",'Classification result'!U135)),ISNUMBER(SEARCH("&lt;4",'Classification result'!U135)),ISNUMBER(SEARCH("&lt; 4",'Classification result'!U135))),"minimal", IF(OR(ISNUMBER(SEARCH("Extensive",'Model output'!P134)),ISNUMBER(SEARCH("Extensive",'Classification result'!U135)),ISNUMBER(SEARCH("&gt;4",'Classification result'!U135)),ISNUMBER(SEARCH("&gt; 4",'Classification result'!U135)),ISNUMBER(SEARCH("4 or more",'Classification result'!U135))),"extensive","")))</f>
        <v/>
      </c>
      <c r="W135" t="str">
        <f>IF(OR('Model output'!R134="",ISNUMBER(SEARCH("Not identified", 'Model output'!R134)),ISNUMBER(SEARCH("Absent",'Model output'!R134)),ISNUMBER(SEARCH("No",'Model output'!R134)),ISNUMBER(SEARCH("Negative",'Model output'!R134)),ISNUMBER(SEARCH("None seen",'Model output'!R134)),ISNUMBER(SEARCH("Free",'Model output'!R134)),ISNUMBER(SEARCH("Cannot be assessed",'Model output'!R134))),"negative","positive")</f>
        <v>negative</v>
      </c>
      <c r="X135" s="16" t="str">
        <f>IF('Model output'!S134="","",'Model output'!S134)</f>
        <v/>
      </c>
      <c r="Y135" t="str">
        <f>IF(OR('Model output'!S134="",ISNUMBER(SEARCH("Absent",'Model output'!S134)),ISNUMBER(SEARCH("Not identified",'Model output'!S134)),AND(ISNUMBER(SEARCH("No",'Model output'!S134)),NOT(ISNUMBER(SEARCH("carcinoma",'Model output'!S134)))),ISNUMBER(SEARCH("negative",'Model output'!S134))),"negative",IF(Z135="positive","gETE", "positive"))</f>
        <v>negative</v>
      </c>
      <c r="Z135" t="str">
        <f>IF(OR('Model output'!S134="",ISNUMBER(SEARCH("Absent",'Model output'!S134)),ISNUMBER(SEARCH("Not identified",'Model output'!S134)),ISNUMBER(SEARCH("No",'Model output'!S134)),ISNUMBER(SEARCH("Minimal",'Model output'!S134)),ISNUMBER(SEARCH("negative",'Model output'!S134))),"negative",IF(OR(ISNUMBER(SEARCH("extensive",X135)),ISNUMBER(SEARCH("skeletal muscle",X135)),ISNUMBER(SEARCH("larynx",X135)),ISNUMBER(SEARCH("trachea",X135)),ISNUMBER(SEARCH("esophagus",X135)),ISNUMBER(SEARCH("recurrent laryngeal nerve",X135))),"positive","negative"))</f>
        <v>negative</v>
      </c>
      <c r="AA135" t="str">
        <f>IF('Model output'!T134="","",IF('Model output'!T134="Not mentioned", "No", "Yes"))</f>
        <v>No</v>
      </c>
      <c r="AB135" t="str">
        <f>IF(AA135&lt;&gt;"Yes","",IF(OR('Model output'!U134="",ISNUMBER(SEARCH("Not identified",'Model output'!U134))),"",'Model output'!U134))</f>
        <v/>
      </c>
      <c r="AC135" s="1" t="str">
        <f>IF(OR('Model output'!V134="", 'Model output'!V134="No", AND(ISERROR(SEARCH("Positive",'Model output'!V134)), ISNUMBER(SEARCH("Negative",'Model output'!V134))), AND(ISNUMBER(SEARCH("Uninvolved",'Model output'!V134)),NOT(ISNUMBER(SEARCH("margins involved",'Model output'!V134)))), ISNUMBER(SEARCH("None",'Model output'!V134)), ISNUMBER(SEARCH("Free",'Model output'!V134)), ISNUMBER(SEARCH("1 mm",'Model output'!V134)), ISNUMBER(SEARCH("0.1 CM",'Model output'!V134)), ISNUMBER(SEARCH("less than 0.2 mm",'Model output'!V134)), ISNUMBER(SEARCH("less than 0.5 mm",'Model output'!V134)), ISNUMBER(SEARCH("less than 1.0 mm",'Model output'!V134)), ISNUMBER(SEARCH("noted very close",'Model output'!V134)), ISNUMBER(SEARCH("abut",'Model output'!V134)), ISNUMBER(SEARCH("not mentioned",'Model output'!V134)), ISNUMBER(SEARCH("Cannot be assessed",'Model output'!V134)), ISNUMBER(SEARCH("Not specified",'Model output'!V134)), ISNUMBER(SEARCH("Lymphocyte invasion - present",'Model output'!V134))), "negative", "positive")</f>
        <v>negative</v>
      </c>
      <c r="AE135" s="35" t="str" cm="1">
        <f t="array" aca="1" ref="AE135" ca="1">IF(OR(AC135="positive",Z135="positive",AND(OR(ISNUMBER(SEARCH("Follicular carcinoma",N135)),ISNUMBER(SEARCH("Follicular thyroid carcinoma",N135))),V135="extensive"),AND(AND(ISNUMBER(J135),J135&gt;0),AND(ISNUMBER(M135),M135&gt;3)),OR(H135="positive",AH135=1)),"high",IF(OR(ISNUMBER(SEARCH("lateral",G135,1)),ISNUMBER(SEARCH("positive",Y135,1)),ISNUMBER(SEARCH("tall",O135,1)),ISNUMBER(SEARCH("hobnail",O135,1)),ISNUMBER(SEARCH("cribriform",O135,1)),ISNUMBER(SEARCH("diffuse",O135,1)),ISNUMBER(SEARCH("columnar",O135,1)),ISNUMBER(SEARCH("solid",O135,1)),ISNUMBER(SEARCH("tall",N135,1)),ISNUMBER(SEARCH("hobnail",N135,1)),ISNUMBER(SEARCH("cribriform",N135,1)),ISNUMBER(SEARCH("diffuse",N135,1)),ISNUMBER(SEARCH("columnar",N135,1)),ISNUMBER(SEARCH("solid",N135,1)),AND(ISNUMBER(SEARCH("papillary",N135,1)),S135="positive"),AND(AND(ISNUMBER(J135),J135&gt;=5),M135=""),AND(AND(ISNUMBER(J135),J135&gt;=5),AND(ISNUMBER(M135),M135&gt;=1)),AND(ISNUMBER(SERACH("papillary",N135)),OR(Y135="positive",Z135="positive"), ISNUMBER(SEARCH("BRAF",AB135)))),"intermediate","low"))</f>
        <v>low</v>
      </c>
      <c r="AF135" s="36" t="str">
        <f t="shared" si="27"/>
        <v>1b</v>
      </c>
      <c r="AG135" s="36" t="str">
        <f t="shared" si="28"/>
        <v>0</v>
      </c>
      <c r="AH135" s="36" t="str">
        <f t="shared" si="30"/>
        <v>0</v>
      </c>
      <c r="AI135" s="42" t="str">
        <f t="shared" si="31"/>
        <v>I</v>
      </c>
      <c r="AJ135" s="39" t="s">
        <v>807</v>
      </c>
      <c r="AK135" s="41" t="s">
        <v>1119</v>
      </c>
      <c r="AL135" s="41" t="s">
        <v>1123</v>
      </c>
      <c r="AM135" s="41" t="s">
        <v>1123</v>
      </c>
      <c r="AN135" s="41" t="s">
        <v>68</v>
      </c>
      <c r="AO135" s="22">
        <f t="shared" ca="1" si="32"/>
        <v>1</v>
      </c>
      <c r="AP135" s="1">
        <f t="shared" si="33"/>
        <v>1</v>
      </c>
      <c r="AQ135" s="1">
        <f t="shared" si="34"/>
        <v>1</v>
      </c>
      <c r="AR135" s="1">
        <f t="shared" si="35"/>
        <v>1</v>
      </c>
      <c r="AS135" s="14">
        <f t="shared" si="36"/>
        <v>1</v>
      </c>
    </row>
    <row r="136" spans="1:45">
      <c r="A136" t="str">
        <f>'Model output'!A135</f>
        <v>TCGA-E8-A438</v>
      </c>
      <c r="B136" s="33">
        <v>23</v>
      </c>
      <c r="C136" s="1" t="str">
        <f>IF(OR(ISNUMBER(SEARCH("0",'Model output'!D135)), ISNUMBER(SEARCH("1",'Model output'!D135)), ISNUMBER(SEARCH("1a",'Model output'!D135)), ISNUMBER(SEARCH("1b",'Model output'!D135)), ISNUMBER(SEARCH("2",'Model output'!D135)), ISNUMBER(SEARCH("3",'Model output'!D135)), ISNUMBER(SEARCH("4a",'Model output'!D135)), ISNUMBER(SEARCH("4b",'Model output'!D135))), IF(ISNUMBER(SEARCH("pT",'Model output'!D135)),IF(OR(ISNUMBER(SEARCH("a",'Model output'!D135)),ISNUMBER(SEARCH("b",'Model output'!D135))),MID(SUBSTITUTE('Model output'!D135," ",""),SEARCH("pT",'Model output'!D135)+2,2),MID(SUBSTITUTE('Model output'!D135," ",""),SEARCH("pT",'Model output'!D135)+2,1)),IF(ISNUMBER(SEARCH("T",'Model output'!D135)),IF(OR(ISNUMBER(SEARCH("a",'Model output'!D135)),ISNUMBER(SEARCH("b",'Model output'!D135))),MID(SUBSTITUTE('Model output'!D135," ",""),SEARCH("T",'Model output'!D135)+1,2),MID(SUBSTITUTE('Model output'!D135," ",""),SEARCH("T",'Model output'!D135)+1,1)),SUBSTITUTE('Model output'!D135," ",""))),"")</f>
        <v>1</v>
      </c>
      <c r="D136" s="1" t="str">
        <f>IF(ISNUMBER(SEARCH("lymph node",'Model output'!E135)),"1", IF(AND('Model output'!E135&lt;&gt;"",ISNUMBER('Model output'!E135),'Model output'!E135&gt;0),"1",IF(OR(ISNUMBER(SEARCH("0",'Model output'!E135)), ISNUMBER(SEARCH("1",'Model output'!E135)), ISNUMBER(SEARCH("1a",'Model output'!E135)), ISNUMBER(SEARCH("1b",'Model output'!E135)), ISNUMBER(SEARCH("X",'Model output'!E135))), IF(ISNUMBER(SEARCH("pN",'Model output'!E135)),IF(OR(ISNUMBER(SEARCH("a",'Model output'!E135)),ISNUMBER(SEARCH("b",'Model output'!E135))),MID(SUBSTITUTE('Model output'!E135," ",""),SEARCH("pN",'Model output'!E135)+2,2),MID(SUBSTITUTE('Model output'!E135," ",""),SEARCH("pN",'Model output'!E135)+2,1)),IF(ISNUMBER(SEARCH("N",'Model output'!E135)),IF(OR(ISNUMBER(SEARCH("a",'Model output'!E135)),ISNUMBER(SEARCH("b",'Model output'!E135))),MID(SUBSTITUTE('Model output'!E135," ",""),SEARCH("N",'Model output'!E135)+1,2),MID(SUBSTITUTE('Model output'!E135," ",""),SEARCH("N",'Model output'!E135)+1,1)),SUBSTITUTE('Model output'!E135," ",""))),"")))</f>
        <v>X</v>
      </c>
      <c r="E136" s="1" t="str">
        <f>IF(OR(ISNUMBER(SEARCH("Not applicable",'Model output'!F135)), ISNUMBER(SEARCH("N/A",'Model output'!F135))),"0",IF(OR(ISNUMBER(SEARCH("0",'Model output'!F135)), ISNUMBER(SEARCH("1",'Model output'!F135)), ISNUMBER(SEARCH("X",'Model output'!F135))), IF(ISNUMBER(SEARCH("pM",'Model output'!F135)),MID(SUBSTITUTE('Model output'!F135," ",""),SEARCH("pM",'Model output'!F135)+2,1),IF(ISNUMBER(SEARCH("M",'Model output'!F135)),MID(SUBSTITUTE('Model output'!F135," ",""),SEARCH("M",'Model output'!F135)+1,1),SUBSTITUTE('Model output'!F135," ",""))),""))</f>
        <v>0</v>
      </c>
      <c r="F136" t="str">
        <f t="shared" si="29"/>
        <v>negative</v>
      </c>
      <c r="G136" t="str">
        <f>IF(OR('Model output'!G135="",AND(ISNUMBER('Model output'!J135),'Model output'!J135&lt;1)),"",IF(OR(ISNUMBER(SEARCH("lateral",'Model output'!G135)),ISNUMBER(SEARCH("cervical",'Model output'!G135)),ISNUMBER(SEARCH("jugular",'Model output'!G135)),ISNUMBER(SEARCH("left neck",'Model output'!G135)),ISNUMBER(SEARCH("left anterior neck",'Model output'!G135)),ISNUMBER(SEARCH("left posterior neck",'Model output'!G135)),ISNUMBER(SEARCH("right neck",'Model output'!G135)),ISNUMBER(SEARCH("right anterior neck",'Model output'!G135)),ISNUMBER(SEARCH("right posterior neck",'Model output'!G135)),AND(ISNUMBER(SEARCH("level",'Model output'!G135)),OR(,ISNUMBER(SEARCH("II",'Model output'!G135)),ISNUMBER(SEARCH("two",'Model output'!G135)),AND(ISNUMBER(SEARCH("2",'Model output'!G135)),NOT(ISNUMBER(SEARCH("1 of 2",'Model output'!G135)))),ISNUMBER(SEARCH("III",'Model output'!G135)),ISNUMBER(SEARCH("three",'Model output'!G135)),ISNUMBER(SEARCH("3",'Model output'!G135)),ISNUMBER(SEARCH("IV",'Model output'!G135)),ISNUMBER(SEARCH("four",'Model output'!G135)),ISNUMBER(SEARCH("4",'Model output'!G135)),ISNUMBER(SEARCH("V ",'Model output'!G135)),ISNUMBER(SEARCH("five",'Model output'!G135)),ISNUMBER(SEARCH("5",'Model output'!G135))))), "lateral", "central"))</f>
        <v/>
      </c>
      <c r="H136" t="str">
        <f>IF('Model output'!H135="","negative",IF(OR(ISNUMBER(SEARCH("lymph node",'Model output'!H135)),ISNUMBER(SEARCH("gland",'Model output'!H135)),ISNUMBER(SEARCH("lobe",'Model output'!H135)),ISNUMBER(SEARCH("isthmus",'Model output'!H135)),ISNUMBER(SEARCH("mediastinum",'Model output'!H135)),ISNUMBER(SEARCH("Not mentioned",'Model output'!H135)), ISNUMBER(SEARCH("Not applicable",'Model output'!H135)), ISNUMBER(SEARCH("paratracheal",'Model output'!H135)),ISNUMBER(SEARCH("fibroadipose tissue",'Model output'!H135)),ISNUMBER(SEARCH("thyroid node",'Model output'!H135)),ISNUMBER(SEARCH("skeletal muscle",'Model output'!H135)),ISNUMBER(SEARCH("Extranodal extension",'Model output'!H135)),ISNUMBER(SEARCH("right",'Model output'!H135)),ISNUMBER(SEARCH("left",'Model output'!H135)),ISNUMBER(SEARCH("Not specified",'Model output'!H135))),"negative","positive"))</f>
        <v>negative</v>
      </c>
      <c r="I136">
        <f>IF(OR('Model output'!I135="",'Model output'!I135="Not answered",'Model output'!I135="Not mentioned"),"",IF(ISNUMBER('Model output'!I135),'Model output'!I135,1))</f>
        <v>3</v>
      </c>
      <c r="J136">
        <f>IF(OR('Model output'!J135="",'Model output'!J135="Not answered",'Model output'!J135="Not mentioned"),"",IF(AND(ISNUMBER('Model output'!J135),'Model output'!J135&lt;=I136),'Model output'!J135,IF(AND(ISNUMBER('Model output'!J135), 'Model output'!J135&gt;=DATE(2024,1,1)), MIN(DAY('Model output'!J135), MONTH('Model output'!J135), YEAR('Model output'!J135)), IF(ISNUMBER(SEARCH("0/",'Model output'!J135)),0,IF(ISNUMBER(SEARCH("/",'Model output'!J135)), VALUE(LEFT('Model output'!J135, SEARCH("/",'Model output'!J135)-1)),1)))))</f>
        <v>0</v>
      </c>
      <c r="K136" t="str" cm="1">
        <f t="array" ref="K136">IF(COUNT(FIND({0,1,2,3,4,5,6,7,8,9},'Model output'!K135))&gt;0,'Model output'!K135,"")</f>
        <v/>
      </c>
      <c r="L136" s="25" t="str">
        <f t="shared" si="26"/>
        <v/>
      </c>
      <c r="M136" t="str" cm="1">
        <f t="array" ref="M136">IF(L136="","",IF(ISNUMBER(SEARCH("cm",L136)),MAX(VALUE(SUBSTITUTE(_xlfn.FILTERXML("&lt;t&gt;&lt;s&gt;"&amp;SUBSTITUTE(L136,",","&lt;/s&gt;&lt;s&gt;")&amp;"&lt;/s&gt;&lt;/t&gt;","//s"),"cm",""))),MAX(VALUE(SUBSTITUTE(_xlfn.FILTERXML("&lt;t&gt;&lt;s&gt;"&amp;SUBSTITUTE(L136,",","&lt;/s&gt;&lt;s&gt;")&amp;"&lt;/s&gt;&lt;/t&gt;","//s"),"mm","")))/10))</f>
        <v/>
      </c>
      <c r="N136" t="str">
        <f>IF('Model output'!L135="","",'Model output'!L135)</f>
        <v>Papillary thyroid carcinoma, no special type</v>
      </c>
      <c r="O136" t="str">
        <f>IF('Model output'!M135="","",'Model output'!M135)</f>
        <v>Not mentioned</v>
      </c>
      <c r="P136" t="str">
        <f>IF('Model output'!N135="","",'Model output'!N135)</f>
        <v>2.3 cm</v>
      </c>
      <c r="Q136" t="str">
        <f t="shared" si="25"/>
        <v>2.3cm</v>
      </c>
      <c r="R136" cm="1">
        <f t="array" ref="R136">IF(Q136="","",IF(ISNUMBER(SEARCH("cm",Q136)),MAX(VALUE(SUBSTITUTE(_xlfn.FILTERXML("&lt;t&gt;&lt;s&gt;"&amp;SUBSTITUTE(Q136,",","&lt;/s&gt;&lt;s&gt;")&amp;"&lt;/s&gt;&lt;/t&gt;","//s"),"cm",""))),MAX(VALUE(SUBSTITUTE(_xlfn.FILTERXML("&lt;t&gt;&lt;s&gt;"&amp;SUBSTITUTE(Q136,",","&lt;/s&gt;&lt;s&gt;")&amp;"&lt;/s&gt;&lt;/t&gt;","//s"),"mm","")))/10))</f>
        <v>2.2999999999999998</v>
      </c>
      <c r="S136" t="str">
        <f>IF(OR('Model output'!P135="",ISNUMBER(SEARCH("Not identified", 'Model output'!P135)),ISNUMBER(SEARCH("Absent",'Model output'!P135)),AND(ISNUMBER(SEARCH("No",'Model output'!P135)),NOT(ISNUMBER(SEARCH("diagnostic",'Model output'!P135)))),ISNUMBER(SEARCH("Negative",'Model output'!P135))),"negative","positive")</f>
        <v>negative</v>
      </c>
      <c r="T136">
        <f>IF('Model output'!O135="","",'Model output'!O135)</f>
        <v>1</v>
      </c>
      <c r="U136" t="str">
        <f>IF('Model output'!Q135&lt;&gt;"",'Model output'!Q135,IF('Classification result'!S136="positive",IF(ISNUMBER(SEARCH("single",'Model output'!P135)),1,IF(OR(ISNUMBER(SEARCH("&lt;4",'Model output'!P135)),ISNUMBER(SEARCH("&lt; 4",'Model output'!P135)),ISNUMBER(SEARCH("less than 4",'Model output'!P135))),"&lt;4",IF(OR(ISNUMBER(SEARCH("&gt;4",'Model output'!P135)),ISNUMBER(SEARCH("&gt; 4",'Model output'!P135)),ISNUMBER(SEARCH("4 or more",'Model output'!P135))),"&gt;4",""))), ""))</f>
        <v/>
      </c>
      <c r="V136" t="str">
        <f>IF(S136="negative","",IF(OR(ISNUMBER(SEARCH("Focal",'Model output'!P135)),'Classification result'!U136&lt;4,ISNUMBER(SEARCH("Focal",'Classification result'!U136)),ISNUMBER(SEARCH("&lt;4",'Classification result'!U136)),ISNUMBER(SEARCH("&lt; 4",'Classification result'!U136))),"minimal", IF(OR(ISNUMBER(SEARCH("Extensive",'Model output'!P135)),ISNUMBER(SEARCH("Extensive",'Classification result'!U136)),ISNUMBER(SEARCH("&gt;4",'Classification result'!U136)),ISNUMBER(SEARCH("&gt; 4",'Classification result'!U136)),ISNUMBER(SEARCH("4 or more",'Classification result'!U136))),"extensive","")))</f>
        <v/>
      </c>
      <c r="W136" t="str">
        <f>IF(OR('Model output'!R135="",ISNUMBER(SEARCH("Not identified", 'Model output'!R135)),ISNUMBER(SEARCH("Absent",'Model output'!R135)),ISNUMBER(SEARCH("No",'Model output'!R135)),ISNUMBER(SEARCH("Negative",'Model output'!R135)),ISNUMBER(SEARCH("None seen",'Model output'!R135)),ISNUMBER(SEARCH("Free",'Model output'!R135)),ISNUMBER(SEARCH("Cannot be assessed",'Model output'!R135))),"negative","positive")</f>
        <v>negative</v>
      </c>
      <c r="X136" s="16" t="str">
        <f>IF('Model output'!S135="","",'Model output'!S135)</f>
        <v>Absent</v>
      </c>
      <c r="Y136" t="str">
        <f>IF(OR('Model output'!S135="",ISNUMBER(SEARCH("Absent",'Model output'!S135)),ISNUMBER(SEARCH("Not identified",'Model output'!S135)),AND(ISNUMBER(SEARCH("No",'Model output'!S135)),NOT(ISNUMBER(SEARCH("carcinoma",'Model output'!S135)))),ISNUMBER(SEARCH("negative",'Model output'!S135))),"negative",IF(Z136="positive","gETE", "positive"))</f>
        <v>negative</v>
      </c>
      <c r="Z136" t="str">
        <f>IF(OR('Model output'!S135="",ISNUMBER(SEARCH("Absent",'Model output'!S135)),ISNUMBER(SEARCH("Not identified",'Model output'!S135)),ISNUMBER(SEARCH("No",'Model output'!S135)),ISNUMBER(SEARCH("Minimal",'Model output'!S135)),ISNUMBER(SEARCH("negative",'Model output'!S135))),"negative",IF(OR(ISNUMBER(SEARCH("extensive",X136)),ISNUMBER(SEARCH("skeletal muscle",X136)),ISNUMBER(SEARCH("larynx",X136)),ISNUMBER(SEARCH("trachea",X136)),ISNUMBER(SEARCH("esophagus",X136)),ISNUMBER(SEARCH("recurrent laryngeal nerve",X136))),"positive","negative"))</f>
        <v>negative</v>
      </c>
      <c r="AA136" t="str">
        <f>IF('Model output'!T135="","",IF('Model output'!T135="Not mentioned", "No", "Yes"))</f>
        <v>No</v>
      </c>
      <c r="AB136" t="str">
        <f>IF(AA136&lt;&gt;"Yes","",IF(OR('Model output'!U135="",ISNUMBER(SEARCH("Not identified",'Model output'!U135))),"",'Model output'!U135))</f>
        <v/>
      </c>
      <c r="AC136" s="1" t="str">
        <f>IF(OR('Model output'!V135="", 'Model output'!V135="No", AND(ISERROR(SEARCH("Positive",'Model output'!V135)), ISNUMBER(SEARCH("Negative",'Model output'!V135))), AND(ISNUMBER(SEARCH("Uninvolved",'Model output'!V135)),NOT(ISNUMBER(SEARCH("margins involved",'Model output'!V135)))), ISNUMBER(SEARCH("None",'Model output'!V135)), ISNUMBER(SEARCH("Free",'Model output'!V135)), ISNUMBER(SEARCH("1 mm",'Model output'!V135)), ISNUMBER(SEARCH("0.1 CM",'Model output'!V135)), ISNUMBER(SEARCH("less than 0.2 mm",'Model output'!V135)), ISNUMBER(SEARCH("less than 0.5 mm",'Model output'!V135)), ISNUMBER(SEARCH("less than 1.0 mm",'Model output'!V135)), ISNUMBER(SEARCH("noted very close",'Model output'!V135)), ISNUMBER(SEARCH("abut",'Model output'!V135)), ISNUMBER(SEARCH("not mentioned",'Model output'!V135)), ISNUMBER(SEARCH("Cannot be assessed",'Model output'!V135)), ISNUMBER(SEARCH("Not specified",'Model output'!V135)), ISNUMBER(SEARCH("Lymphocyte invasion - present",'Model output'!V135))), "negative", "positive")</f>
        <v>negative</v>
      </c>
      <c r="AE136" s="35" t="str" cm="1">
        <f t="array" aca="1" ref="AE136" ca="1">IF(OR(AC136="positive",Z136="positive",AND(OR(ISNUMBER(SEARCH("Follicular carcinoma",N136)),ISNUMBER(SEARCH("Follicular thyroid carcinoma",N136))),V136="extensive"),AND(AND(ISNUMBER(J136),J136&gt;0),AND(ISNUMBER(M136),M136&gt;3)),OR(H136="positive",AH136=1)),"high",IF(OR(ISNUMBER(SEARCH("lateral",G136,1)),ISNUMBER(SEARCH("positive",Y136,1)),ISNUMBER(SEARCH("tall",O136,1)),ISNUMBER(SEARCH("hobnail",O136,1)),ISNUMBER(SEARCH("cribriform",O136,1)),ISNUMBER(SEARCH("diffuse",O136,1)),ISNUMBER(SEARCH("columnar",O136,1)),ISNUMBER(SEARCH("solid",O136,1)),ISNUMBER(SEARCH("tall",N136,1)),ISNUMBER(SEARCH("hobnail",N136,1)),ISNUMBER(SEARCH("cribriform",N136,1)),ISNUMBER(SEARCH("diffuse",N136,1)),ISNUMBER(SEARCH("columnar",N136,1)),ISNUMBER(SEARCH("solid",N136,1)),AND(ISNUMBER(SEARCH("papillary",N136,1)),S136="positive"),AND(AND(ISNUMBER(J136),J136&gt;=5),M136=""),AND(AND(ISNUMBER(J136),J136&gt;=5),AND(ISNUMBER(M136),M136&gt;=1)),AND(ISNUMBER(SERACH("papillary",N136)),OR(Y136="positive",Z136="positive"), ISNUMBER(SEARCH("BRAF",AB136)))),"intermediate","low"))</f>
        <v>low</v>
      </c>
      <c r="AF136" s="36" t="str">
        <f t="shared" si="27"/>
        <v>2</v>
      </c>
      <c r="AG136" s="36" t="str">
        <f t="shared" si="28"/>
        <v>0</v>
      </c>
      <c r="AH136" s="36" t="str">
        <f t="shared" si="30"/>
        <v>0</v>
      </c>
      <c r="AI136" s="42" t="str">
        <f t="shared" si="31"/>
        <v>I</v>
      </c>
      <c r="AJ136" s="39" t="s">
        <v>807</v>
      </c>
      <c r="AK136" s="41" t="s">
        <v>1122</v>
      </c>
      <c r="AL136" s="41" t="s">
        <v>1120</v>
      </c>
      <c r="AM136" s="41" t="s">
        <v>1123</v>
      </c>
      <c r="AN136" s="41" t="s">
        <v>68</v>
      </c>
      <c r="AO136" s="22">
        <f t="shared" ca="1" si="32"/>
        <v>1</v>
      </c>
      <c r="AP136" s="1">
        <f t="shared" si="33"/>
        <v>1</v>
      </c>
      <c r="AQ136" s="1">
        <f t="shared" si="34"/>
        <v>1</v>
      </c>
      <c r="AR136" s="1">
        <f t="shared" si="35"/>
        <v>1</v>
      </c>
      <c r="AS136" s="14">
        <f t="shared" si="36"/>
        <v>1</v>
      </c>
    </row>
    <row r="137" spans="1:45">
      <c r="A137" t="str">
        <f>'Model output'!A136</f>
        <v>TCGA-E8-A44K</v>
      </c>
      <c r="B137" s="33">
        <v>50</v>
      </c>
      <c r="C137" s="1" t="str">
        <f>IF(OR(ISNUMBER(SEARCH("0",'Model output'!D136)), ISNUMBER(SEARCH("1",'Model output'!D136)), ISNUMBER(SEARCH("1a",'Model output'!D136)), ISNUMBER(SEARCH("1b",'Model output'!D136)), ISNUMBER(SEARCH("2",'Model output'!D136)), ISNUMBER(SEARCH("3",'Model output'!D136)), ISNUMBER(SEARCH("4a",'Model output'!D136)), ISNUMBER(SEARCH("4b",'Model output'!D136))), IF(ISNUMBER(SEARCH("pT",'Model output'!D136)),IF(OR(ISNUMBER(SEARCH("a",'Model output'!D136)),ISNUMBER(SEARCH("b",'Model output'!D136))),MID(SUBSTITUTE('Model output'!D136," ",""),SEARCH("pT",'Model output'!D136)+2,2),MID(SUBSTITUTE('Model output'!D136," ",""),SEARCH("pT",'Model output'!D136)+2,1)),IF(ISNUMBER(SEARCH("T",'Model output'!D136)),IF(OR(ISNUMBER(SEARCH("a",'Model output'!D136)),ISNUMBER(SEARCH("b",'Model output'!D136))),MID(SUBSTITUTE('Model output'!D136," ",""),SEARCH("T",'Model output'!D136)+1,2),MID(SUBSTITUTE('Model output'!D136," ",""),SEARCH("T",'Model output'!D136)+1,1)),SUBSTITUTE('Model output'!D136," ",""))),"")</f>
        <v>1</v>
      </c>
      <c r="D137" s="1" t="str">
        <f>IF(ISNUMBER(SEARCH("lymph node",'Model output'!E136)),"1", IF(AND('Model output'!E136&lt;&gt;"",ISNUMBER('Model output'!E136),'Model output'!E136&gt;0),"1",IF(OR(ISNUMBER(SEARCH("0",'Model output'!E136)), ISNUMBER(SEARCH("1",'Model output'!E136)), ISNUMBER(SEARCH("1a",'Model output'!E136)), ISNUMBER(SEARCH("1b",'Model output'!E136)), ISNUMBER(SEARCH("X",'Model output'!E136))), IF(ISNUMBER(SEARCH("pN",'Model output'!E136)),IF(OR(ISNUMBER(SEARCH("a",'Model output'!E136)),ISNUMBER(SEARCH("b",'Model output'!E136))),MID(SUBSTITUTE('Model output'!E136," ",""),SEARCH("pN",'Model output'!E136)+2,2),MID(SUBSTITUTE('Model output'!E136," ",""),SEARCH("pN",'Model output'!E136)+2,1)),IF(ISNUMBER(SEARCH("N",'Model output'!E136)),IF(OR(ISNUMBER(SEARCH("a",'Model output'!E136)),ISNUMBER(SEARCH("b",'Model output'!E136))),MID(SUBSTITUTE('Model output'!E136," ",""),SEARCH("N",'Model output'!E136)+1,2),MID(SUBSTITUTE('Model output'!E136," ",""),SEARCH("N",'Model output'!E136)+1,1)),SUBSTITUTE('Model output'!E136," ",""))),"")))</f>
        <v>X</v>
      </c>
      <c r="E137" s="1" t="str">
        <f>IF(OR(ISNUMBER(SEARCH("Not applicable",'Model output'!F136)), ISNUMBER(SEARCH("N/A",'Model output'!F136))),"0",IF(OR(ISNUMBER(SEARCH("0",'Model output'!F136)), ISNUMBER(SEARCH("1",'Model output'!F136)), ISNUMBER(SEARCH("X",'Model output'!F136))), IF(ISNUMBER(SEARCH("pM",'Model output'!F136)),MID(SUBSTITUTE('Model output'!F136," ",""),SEARCH("pM",'Model output'!F136)+2,1),IF(ISNUMBER(SEARCH("M",'Model output'!F136)),MID(SUBSTITUTE('Model output'!F136," ",""),SEARCH("M",'Model output'!F136)+1,1),SUBSTITUTE('Model output'!F136," ",""))),""))</f>
        <v>X</v>
      </c>
      <c r="F137" t="str">
        <f t="shared" si="29"/>
        <v>negative</v>
      </c>
      <c r="G137" t="str">
        <f>IF(OR('Model output'!G136="",AND(ISNUMBER('Model output'!J136),'Model output'!J136&lt;1)),"",IF(OR(ISNUMBER(SEARCH("lateral",'Model output'!G136)),ISNUMBER(SEARCH("cervical",'Model output'!G136)),ISNUMBER(SEARCH("jugular",'Model output'!G136)),ISNUMBER(SEARCH("left neck",'Model output'!G136)),ISNUMBER(SEARCH("left anterior neck",'Model output'!G136)),ISNUMBER(SEARCH("left posterior neck",'Model output'!G136)),ISNUMBER(SEARCH("right neck",'Model output'!G136)),ISNUMBER(SEARCH("right anterior neck",'Model output'!G136)),ISNUMBER(SEARCH("right posterior neck",'Model output'!G136)),AND(ISNUMBER(SEARCH("level",'Model output'!G136)),OR(,ISNUMBER(SEARCH("II",'Model output'!G136)),ISNUMBER(SEARCH("two",'Model output'!G136)),AND(ISNUMBER(SEARCH("2",'Model output'!G136)),NOT(ISNUMBER(SEARCH("1 of 2",'Model output'!G136)))),ISNUMBER(SEARCH("III",'Model output'!G136)),ISNUMBER(SEARCH("three",'Model output'!G136)),ISNUMBER(SEARCH("3",'Model output'!G136)),ISNUMBER(SEARCH("IV",'Model output'!G136)),ISNUMBER(SEARCH("four",'Model output'!G136)),ISNUMBER(SEARCH("4",'Model output'!G136)),ISNUMBER(SEARCH("V ",'Model output'!G136)),ISNUMBER(SEARCH("five",'Model output'!G136)),ISNUMBER(SEARCH("5",'Model output'!G136))))), "lateral", "central"))</f>
        <v/>
      </c>
      <c r="H137" t="str">
        <f>IF('Model output'!H136="","negative",IF(OR(ISNUMBER(SEARCH("lymph node",'Model output'!H136)),ISNUMBER(SEARCH("gland",'Model output'!H136)),ISNUMBER(SEARCH("lobe",'Model output'!H136)),ISNUMBER(SEARCH("isthmus",'Model output'!H136)),ISNUMBER(SEARCH("mediastinum",'Model output'!H136)),ISNUMBER(SEARCH("Not mentioned",'Model output'!H136)), ISNUMBER(SEARCH("Not applicable",'Model output'!H136)), ISNUMBER(SEARCH("paratracheal",'Model output'!H136)),ISNUMBER(SEARCH("fibroadipose tissue",'Model output'!H136)),ISNUMBER(SEARCH("thyroid node",'Model output'!H136)),ISNUMBER(SEARCH("skeletal muscle",'Model output'!H136)),ISNUMBER(SEARCH("Extranodal extension",'Model output'!H136)),ISNUMBER(SEARCH("right",'Model output'!H136)),ISNUMBER(SEARCH("left",'Model output'!H136)),ISNUMBER(SEARCH("Not specified",'Model output'!H136))),"negative","positive"))</f>
        <v>negative</v>
      </c>
      <c r="I137" t="str">
        <f>IF(OR('Model output'!I136="",'Model output'!I136="Not answered",'Model output'!I136="Not mentioned"),"",IF(ISNUMBER('Model output'!I136),'Model output'!I136,1))</f>
        <v/>
      </c>
      <c r="J137" t="str">
        <f>IF(OR('Model output'!J136="",'Model output'!J136="Not answered",'Model output'!J136="Not mentioned"),"",IF(AND(ISNUMBER('Model output'!J136),'Model output'!J136&lt;=I137),'Model output'!J136,IF(AND(ISNUMBER('Model output'!J136), 'Model output'!J136&gt;=DATE(2024,1,1)), MIN(DAY('Model output'!J136), MONTH('Model output'!J136), YEAR('Model output'!J136)), IF(ISNUMBER(SEARCH("0/",'Model output'!J136)),0,IF(ISNUMBER(SEARCH("/",'Model output'!J136)), VALUE(LEFT('Model output'!J136, SEARCH("/",'Model output'!J136)-1)),1)))))</f>
        <v/>
      </c>
      <c r="K137" t="str" cm="1">
        <f t="array" ref="K137">IF(COUNT(FIND({0,1,2,3,4,5,6,7,8,9},'Model output'!K136))&gt;0,'Model output'!K136,"")</f>
        <v/>
      </c>
      <c r="L137" s="25" t="str">
        <f t="shared" si="26"/>
        <v/>
      </c>
      <c r="M137" t="str" cm="1">
        <f t="array" ref="M137">IF(L137="","",IF(ISNUMBER(SEARCH("cm",L137)),MAX(VALUE(SUBSTITUTE(_xlfn.FILTERXML("&lt;t&gt;&lt;s&gt;"&amp;SUBSTITUTE(L137,",","&lt;/s&gt;&lt;s&gt;")&amp;"&lt;/s&gt;&lt;/t&gt;","//s"),"cm",""))),MAX(VALUE(SUBSTITUTE(_xlfn.FILTERXML("&lt;t&gt;&lt;s&gt;"&amp;SUBSTITUTE(L137,",","&lt;/s&gt;&lt;s&gt;")&amp;"&lt;/s&gt;&lt;/t&gt;","//s"),"mm","")))/10))</f>
        <v/>
      </c>
      <c r="N137" t="str">
        <f>IF('Model output'!L136="","",'Model output'!L136)</f>
        <v>Papillary carcinoma</v>
      </c>
      <c r="O137" t="str">
        <f>IF('Model output'!M136="","",'Model output'!M136)</f>
        <v/>
      </c>
      <c r="P137" t="str">
        <f>IF('Model output'!N136="","",'Model output'!N136)</f>
        <v>2 x 1.5 x 1.5 cm</v>
      </c>
      <c r="Q137" t="str">
        <f t="shared" si="25"/>
        <v>2,1.5,1.5cm</v>
      </c>
      <c r="R137" cm="1">
        <f t="array" ref="R137">IF(Q137="","",IF(ISNUMBER(SEARCH("cm",Q137)),MAX(VALUE(SUBSTITUTE(_xlfn.FILTERXML("&lt;t&gt;&lt;s&gt;"&amp;SUBSTITUTE(Q137,",","&lt;/s&gt;&lt;s&gt;")&amp;"&lt;/s&gt;&lt;/t&gt;","//s"),"cm",""))),MAX(VALUE(SUBSTITUTE(_xlfn.FILTERXML("&lt;t&gt;&lt;s&gt;"&amp;SUBSTITUTE(Q137,",","&lt;/s&gt;&lt;s&gt;")&amp;"&lt;/s&gt;&lt;/t&gt;","//s"),"mm","")))/10))</f>
        <v>2</v>
      </c>
      <c r="S137" t="str">
        <f>IF(OR('Model output'!P136="",ISNUMBER(SEARCH("Not identified", 'Model output'!P136)),ISNUMBER(SEARCH("Absent",'Model output'!P136)),AND(ISNUMBER(SEARCH("No",'Model output'!P136)),NOT(ISNUMBER(SEARCH("diagnostic",'Model output'!P136)))),ISNUMBER(SEARCH("Negative",'Model output'!P136))),"negative","positive")</f>
        <v>positive</v>
      </c>
      <c r="T137">
        <f>IF('Model output'!O136="","",'Model output'!O136)</f>
        <v>1</v>
      </c>
      <c r="U137" t="str">
        <f>IF('Model output'!Q136&lt;&gt;"",'Model output'!Q136,IF('Classification result'!S137="positive",IF(ISNUMBER(SEARCH("single",'Model output'!P136)),1,IF(OR(ISNUMBER(SEARCH("&lt;4",'Model output'!P136)),ISNUMBER(SEARCH("&lt; 4",'Model output'!P136)),ISNUMBER(SEARCH("less than 4",'Model output'!P136))),"&lt;4",IF(OR(ISNUMBER(SEARCH("&gt;4",'Model output'!P136)),ISNUMBER(SEARCH("&gt; 4",'Model output'!P136)),ISNUMBER(SEARCH("4 or more",'Model output'!P136))),"&gt;4",""))), ""))</f>
        <v>Not mentioned</v>
      </c>
      <c r="V137" t="str">
        <f>IF(S137="negative","",IF(OR(ISNUMBER(SEARCH("Focal",'Model output'!P136)),'Classification result'!U137&lt;4,ISNUMBER(SEARCH("Focal",'Classification result'!U137)),ISNUMBER(SEARCH("&lt;4",'Classification result'!U137)),ISNUMBER(SEARCH("&lt; 4",'Classification result'!U137))),"minimal", IF(OR(ISNUMBER(SEARCH("Extensive",'Model output'!P136)),ISNUMBER(SEARCH("Extensive",'Classification result'!U137)),ISNUMBER(SEARCH("&gt;4",'Classification result'!U137)),ISNUMBER(SEARCH("&gt; 4",'Classification result'!U137)),ISNUMBER(SEARCH("4 or more",'Classification result'!U137))),"extensive","")))</f>
        <v/>
      </c>
      <c r="W137" t="str">
        <f>IF(OR('Model output'!R136="",ISNUMBER(SEARCH("Not identified", 'Model output'!R136)),ISNUMBER(SEARCH("Absent",'Model output'!R136)),ISNUMBER(SEARCH("No",'Model output'!R136)),ISNUMBER(SEARCH("Negative",'Model output'!R136)),ISNUMBER(SEARCH("None seen",'Model output'!R136)),ISNUMBER(SEARCH("Free",'Model output'!R136)),ISNUMBER(SEARCH("Cannot be assessed",'Model output'!R136))),"negative","positive")</f>
        <v>positive</v>
      </c>
      <c r="X137" s="16" t="str">
        <f>IF('Model output'!S136="","",'Model output'!S136)</f>
        <v/>
      </c>
      <c r="Y137" t="str">
        <f>IF(OR('Model output'!S136="",ISNUMBER(SEARCH("Absent",'Model output'!S136)),ISNUMBER(SEARCH("Not identified",'Model output'!S136)),AND(ISNUMBER(SEARCH("No",'Model output'!S136)),NOT(ISNUMBER(SEARCH("carcinoma",'Model output'!S136)))),ISNUMBER(SEARCH("negative",'Model output'!S136))),"negative",IF(Z137="positive","gETE", "positive"))</f>
        <v>negative</v>
      </c>
      <c r="Z137" t="str">
        <f>IF(OR('Model output'!S136="",ISNUMBER(SEARCH("Absent",'Model output'!S136)),ISNUMBER(SEARCH("Not identified",'Model output'!S136)),ISNUMBER(SEARCH("No",'Model output'!S136)),ISNUMBER(SEARCH("Minimal",'Model output'!S136)),ISNUMBER(SEARCH("negative",'Model output'!S136))),"negative",IF(OR(ISNUMBER(SEARCH("extensive",X137)),ISNUMBER(SEARCH("skeletal muscle",X137)),ISNUMBER(SEARCH("larynx",X137)),ISNUMBER(SEARCH("trachea",X137)),ISNUMBER(SEARCH("esophagus",X137)),ISNUMBER(SEARCH("recurrent laryngeal nerve",X137))),"positive","negative"))</f>
        <v>negative</v>
      </c>
      <c r="AA137" t="str">
        <f>IF('Model output'!T136="","",IF('Model output'!T136="Not mentioned", "No", "Yes"))</f>
        <v>No</v>
      </c>
      <c r="AB137" t="str">
        <f>IF(AA137&lt;&gt;"Yes","",IF(OR('Model output'!U136="",ISNUMBER(SEARCH("Not identified",'Model output'!U136))),"",'Model output'!U136))</f>
        <v/>
      </c>
      <c r="AC137" s="1" t="str">
        <f>IF(OR('Model output'!V136="", 'Model output'!V136="No", AND(ISERROR(SEARCH("Positive",'Model output'!V136)), ISNUMBER(SEARCH("Negative",'Model output'!V136))), AND(ISNUMBER(SEARCH("Uninvolved",'Model output'!V136)),NOT(ISNUMBER(SEARCH("margins involved",'Model output'!V136)))), ISNUMBER(SEARCH("None",'Model output'!V136)), ISNUMBER(SEARCH("Free",'Model output'!V136)), ISNUMBER(SEARCH("1 mm",'Model output'!V136)), ISNUMBER(SEARCH("0.1 CM",'Model output'!V136)), ISNUMBER(SEARCH("less than 0.2 mm",'Model output'!V136)), ISNUMBER(SEARCH("less than 0.5 mm",'Model output'!V136)), ISNUMBER(SEARCH("less than 1.0 mm",'Model output'!V136)), ISNUMBER(SEARCH("noted very close",'Model output'!V136)), ISNUMBER(SEARCH("abut",'Model output'!V136)), ISNUMBER(SEARCH("not mentioned",'Model output'!V136)), ISNUMBER(SEARCH("Cannot be assessed",'Model output'!V136)), ISNUMBER(SEARCH("Not specified",'Model output'!V136)), ISNUMBER(SEARCH("Lymphocyte invasion - present",'Model output'!V136))), "negative", "positive")</f>
        <v>negative</v>
      </c>
      <c r="AE137" s="35" t="str" cm="1">
        <f t="array" aca="1" ref="AE137" ca="1">IF(OR(AC137="positive",Z137="positive",AND(OR(ISNUMBER(SEARCH("Follicular carcinoma",N137)),ISNUMBER(SEARCH("Follicular thyroid carcinoma",N137))),V137="extensive"),AND(AND(ISNUMBER(J137),J137&gt;0),AND(ISNUMBER(M137),M137&gt;3)),OR(H137="positive",AH137=1)),"high",IF(OR(ISNUMBER(SEARCH("lateral",G137,1)),ISNUMBER(SEARCH("positive",Y137,1)),ISNUMBER(SEARCH("tall",O137,1)),ISNUMBER(SEARCH("hobnail",O137,1)),ISNUMBER(SEARCH("cribriform",O137,1)),ISNUMBER(SEARCH("diffuse",O137,1)),ISNUMBER(SEARCH("columnar",O137,1)),ISNUMBER(SEARCH("solid",O137,1)),ISNUMBER(SEARCH("tall",N137,1)),ISNUMBER(SEARCH("hobnail",N137,1)),ISNUMBER(SEARCH("cribriform",N137,1)),ISNUMBER(SEARCH("diffuse",N137,1)),ISNUMBER(SEARCH("columnar",N137,1)),ISNUMBER(SEARCH("solid",N137,1)),AND(ISNUMBER(SEARCH("papillary",N137,1)),S137="positive"),AND(AND(ISNUMBER(J137),J137&gt;=5),M137=""),AND(AND(ISNUMBER(J137),J137&gt;=5),AND(ISNUMBER(M137),M137&gt;=1)),AND(ISNUMBER(SERACH("papillary",N137)),OR(Y137="positive",Z137="positive"), ISNUMBER(SEARCH("BRAF",AB137)))),"intermediate","low"))</f>
        <v>intermediate</v>
      </c>
      <c r="AF137" s="36" t="str">
        <f t="shared" si="27"/>
        <v>1b</v>
      </c>
      <c r="AG137" s="36" t="str">
        <f t="shared" si="28"/>
        <v>0</v>
      </c>
      <c r="AH137" s="36" t="str">
        <f t="shared" si="30"/>
        <v>0</v>
      </c>
      <c r="AI137" s="42" t="str">
        <f t="shared" si="31"/>
        <v>I</v>
      </c>
      <c r="AJ137" s="39" t="s">
        <v>809</v>
      </c>
      <c r="AK137" s="41" t="s">
        <v>1119</v>
      </c>
      <c r="AL137" s="41" t="s">
        <v>1123</v>
      </c>
      <c r="AM137" s="41" t="s">
        <v>1123</v>
      </c>
      <c r="AN137" s="41" t="s">
        <v>68</v>
      </c>
      <c r="AO137" s="22">
        <f t="shared" ca="1" si="32"/>
        <v>1</v>
      </c>
      <c r="AP137" s="1">
        <f t="shared" si="33"/>
        <v>1</v>
      </c>
      <c r="AQ137" s="1">
        <f t="shared" si="34"/>
        <v>1</v>
      </c>
      <c r="AR137" s="1">
        <f t="shared" si="35"/>
        <v>1</v>
      </c>
      <c r="AS137" s="14">
        <f t="shared" si="36"/>
        <v>1</v>
      </c>
    </row>
    <row r="138" spans="1:45">
      <c r="A138" t="str">
        <f>'Model output'!A137</f>
        <v>TCGA-E8-A44M</v>
      </c>
      <c r="B138" s="33">
        <v>23</v>
      </c>
      <c r="C138" s="1" t="str">
        <f>IF(OR(ISNUMBER(SEARCH("0",'Model output'!D137)), ISNUMBER(SEARCH("1",'Model output'!D137)), ISNUMBER(SEARCH("1a",'Model output'!D137)), ISNUMBER(SEARCH("1b",'Model output'!D137)), ISNUMBER(SEARCH("2",'Model output'!D137)), ISNUMBER(SEARCH("3",'Model output'!D137)), ISNUMBER(SEARCH("4a",'Model output'!D137)), ISNUMBER(SEARCH("4b",'Model output'!D137))), IF(ISNUMBER(SEARCH("pT",'Model output'!D137)),IF(OR(ISNUMBER(SEARCH("a",'Model output'!D137)),ISNUMBER(SEARCH("b",'Model output'!D137))),MID(SUBSTITUTE('Model output'!D137," ",""),SEARCH("pT",'Model output'!D137)+2,2),MID(SUBSTITUTE('Model output'!D137," ",""),SEARCH("pT",'Model output'!D137)+2,1)),IF(ISNUMBER(SEARCH("T",'Model output'!D137)),IF(OR(ISNUMBER(SEARCH("a",'Model output'!D137)),ISNUMBER(SEARCH("b",'Model output'!D137))),MID(SUBSTITUTE('Model output'!D137," ",""),SEARCH("T",'Model output'!D137)+1,2),MID(SUBSTITUTE('Model output'!D137," ",""),SEARCH("T",'Model output'!D137)+1,1)),SUBSTITUTE('Model output'!D137," ",""))),"")</f>
        <v>1</v>
      </c>
      <c r="D138" s="1" t="str">
        <f>IF(ISNUMBER(SEARCH("lymph node",'Model output'!E137)),"1", IF(AND('Model output'!E137&lt;&gt;"",ISNUMBER('Model output'!E137),'Model output'!E137&gt;0),"1",IF(OR(ISNUMBER(SEARCH("0",'Model output'!E137)), ISNUMBER(SEARCH("1",'Model output'!E137)), ISNUMBER(SEARCH("1a",'Model output'!E137)), ISNUMBER(SEARCH("1b",'Model output'!E137)), ISNUMBER(SEARCH("X",'Model output'!E137))), IF(ISNUMBER(SEARCH("pN",'Model output'!E137)),IF(OR(ISNUMBER(SEARCH("a",'Model output'!E137)),ISNUMBER(SEARCH("b",'Model output'!E137))),MID(SUBSTITUTE('Model output'!E137," ",""),SEARCH("pN",'Model output'!E137)+2,2),MID(SUBSTITUTE('Model output'!E137," ",""),SEARCH("pN",'Model output'!E137)+2,1)),IF(ISNUMBER(SEARCH("N",'Model output'!E137)),IF(OR(ISNUMBER(SEARCH("a",'Model output'!E137)),ISNUMBER(SEARCH("b",'Model output'!E137))),MID(SUBSTITUTE('Model output'!E137," ",""),SEARCH("N",'Model output'!E137)+1,2),MID(SUBSTITUTE('Model output'!E137," ",""),SEARCH("N",'Model output'!E137)+1,1)),SUBSTITUTE('Model output'!E137," ",""))),"")))</f>
        <v>X</v>
      </c>
      <c r="E138" s="1" t="str">
        <f>IF(OR(ISNUMBER(SEARCH("Not applicable",'Model output'!F137)), ISNUMBER(SEARCH("N/A",'Model output'!F137))),"0",IF(OR(ISNUMBER(SEARCH("0",'Model output'!F137)), ISNUMBER(SEARCH("1",'Model output'!F137)), ISNUMBER(SEARCH("X",'Model output'!F137))), IF(ISNUMBER(SEARCH("pM",'Model output'!F137)),MID(SUBSTITUTE('Model output'!F137," ",""),SEARCH("pM",'Model output'!F137)+2,1),IF(ISNUMBER(SEARCH("M",'Model output'!F137)),MID(SUBSTITUTE('Model output'!F137," ",""),SEARCH("M",'Model output'!F137)+1,1),SUBSTITUTE('Model output'!F137," ",""))),""))</f>
        <v>X</v>
      </c>
      <c r="F138" t="str">
        <f t="shared" si="29"/>
        <v>positive</v>
      </c>
      <c r="G138" t="str">
        <f>IF(OR('Model output'!G137="",AND(ISNUMBER('Model output'!J137),'Model output'!J137&lt;1)),"",IF(OR(ISNUMBER(SEARCH("lateral",'Model output'!G137)),ISNUMBER(SEARCH("cervical",'Model output'!G137)),ISNUMBER(SEARCH("jugular",'Model output'!G137)),ISNUMBER(SEARCH("left neck",'Model output'!G137)),ISNUMBER(SEARCH("left anterior neck",'Model output'!G137)),ISNUMBER(SEARCH("left posterior neck",'Model output'!G137)),ISNUMBER(SEARCH("right neck",'Model output'!G137)),ISNUMBER(SEARCH("right anterior neck",'Model output'!G137)),ISNUMBER(SEARCH("right posterior neck",'Model output'!G137)),AND(ISNUMBER(SEARCH("level",'Model output'!G137)),OR(,ISNUMBER(SEARCH("II",'Model output'!G137)),ISNUMBER(SEARCH("two",'Model output'!G137)),AND(ISNUMBER(SEARCH("2",'Model output'!G137)),NOT(ISNUMBER(SEARCH("1 of 2",'Model output'!G137)))),ISNUMBER(SEARCH("III",'Model output'!G137)),ISNUMBER(SEARCH("three",'Model output'!G137)),ISNUMBER(SEARCH("3",'Model output'!G137)),ISNUMBER(SEARCH("IV",'Model output'!G137)),ISNUMBER(SEARCH("four",'Model output'!G137)),ISNUMBER(SEARCH("4",'Model output'!G137)),ISNUMBER(SEARCH("V ",'Model output'!G137)),ISNUMBER(SEARCH("five",'Model output'!G137)),ISNUMBER(SEARCH("5",'Model output'!G137))))), "lateral", "central"))</f>
        <v>central</v>
      </c>
      <c r="H138" t="str">
        <f>IF('Model output'!H137="","negative",IF(OR(ISNUMBER(SEARCH("lymph node",'Model output'!H137)),ISNUMBER(SEARCH("gland",'Model output'!H137)),ISNUMBER(SEARCH("lobe",'Model output'!H137)),ISNUMBER(SEARCH("isthmus",'Model output'!H137)),ISNUMBER(SEARCH("mediastinum",'Model output'!H137)),ISNUMBER(SEARCH("Not mentioned",'Model output'!H137)), ISNUMBER(SEARCH("Not applicable",'Model output'!H137)), ISNUMBER(SEARCH("paratracheal",'Model output'!H137)),ISNUMBER(SEARCH("fibroadipose tissue",'Model output'!H137)),ISNUMBER(SEARCH("thyroid node",'Model output'!H137)),ISNUMBER(SEARCH("skeletal muscle",'Model output'!H137)),ISNUMBER(SEARCH("Extranodal extension",'Model output'!H137)),ISNUMBER(SEARCH("right",'Model output'!H137)),ISNUMBER(SEARCH("left",'Model output'!H137)),ISNUMBER(SEARCH("Not specified",'Model output'!H137))),"negative","positive"))</f>
        <v>negative</v>
      </c>
      <c r="I138" t="str">
        <f>IF(OR('Model output'!I137="",'Model output'!I137="Not answered",'Model output'!I137="Not mentioned"),"",IF(ISNUMBER('Model output'!I137),'Model output'!I137,1))</f>
        <v/>
      </c>
      <c r="J138" t="str">
        <f>IF(OR('Model output'!J137="",'Model output'!J137="Not answered",'Model output'!J137="Not mentioned"),"",IF(AND(ISNUMBER('Model output'!J137),'Model output'!J137&lt;=I138),'Model output'!J137,IF(AND(ISNUMBER('Model output'!J137), 'Model output'!J137&gt;=DATE(2024,1,1)), MIN(DAY('Model output'!J137), MONTH('Model output'!J137), YEAR('Model output'!J137)), IF(ISNUMBER(SEARCH("0/",'Model output'!J137)),0,IF(ISNUMBER(SEARCH("/",'Model output'!J137)), VALUE(LEFT('Model output'!J137, SEARCH("/",'Model output'!J137)-1)),1)))))</f>
        <v/>
      </c>
      <c r="K138" t="str" cm="1">
        <f t="array" ref="K138">IF(COUNT(FIND({0,1,2,3,4,5,6,7,8,9},'Model output'!K137))&gt;0,'Model output'!K137,"")</f>
        <v/>
      </c>
      <c r="L138" s="25" t="str">
        <f t="shared" si="26"/>
        <v/>
      </c>
      <c r="M138" t="str" cm="1">
        <f t="array" ref="M138">IF(L138="","",IF(ISNUMBER(SEARCH("cm",L138)),MAX(VALUE(SUBSTITUTE(_xlfn.FILTERXML("&lt;t&gt;&lt;s&gt;"&amp;SUBSTITUTE(L138,",","&lt;/s&gt;&lt;s&gt;")&amp;"&lt;/s&gt;&lt;/t&gt;","//s"),"cm",""))),MAX(VALUE(SUBSTITUTE(_xlfn.FILTERXML("&lt;t&gt;&lt;s&gt;"&amp;SUBSTITUTE(L138,",","&lt;/s&gt;&lt;s&gt;")&amp;"&lt;/s&gt;&lt;/t&gt;","//s"),"mm","")))/10))</f>
        <v/>
      </c>
      <c r="N138" t="str">
        <f>IF('Model output'!L137="","",'Model output'!L137)</f>
        <v>Papillary carcinoma</v>
      </c>
      <c r="O138" t="str">
        <f>IF('Model output'!M137="","",'Model output'!M137)</f>
        <v>Not mentioned</v>
      </c>
      <c r="P138" t="str">
        <f>IF('Model output'!N137="","",'Model output'!N137)</f>
        <v>1 x 1 x 0.5 cm</v>
      </c>
      <c r="Q138" t="str">
        <f t="shared" si="25"/>
        <v>1,1,0.5cm</v>
      </c>
      <c r="R138" cm="1">
        <f t="array" ref="R138">IF(Q138="","",IF(ISNUMBER(SEARCH("cm",Q138)),MAX(VALUE(SUBSTITUTE(_xlfn.FILTERXML("&lt;t&gt;&lt;s&gt;"&amp;SUBSTITUTE(Q138,",","&lt;/s&gt;&lt;s&gt;")&amp;"&lt;/s&gt;&lt;/t&gt;","//s"),"cm",""))),MAX(VALUE(SUBSTITUTE(_xlfn.FILTERXML("&lt;t&gt;&lt;s&gt;"&amp;SUBSTITUTE(Q138,",","&lt;/s&gt;&lt;s&gt;")&amp;"&lt;/s&gt;&lt;/t&gt;","//s"),"mm","")))/10))</f>
        <v>1</v>
      </c>
      <c r="S138" t="str">
        <f>IF(OR('Model output'!P137="",ISNUMBER(SEARCH("Not identified", 'Model output'!P137)),ISNUMBER(SEARCH("Absent",'Model output'!P137)),AND(ISNUMBER(SEARCH("No",'Model output'!P137)),NOT(ISNUMBER(SEARCH("diagnostic",'Model output'!P137)))),ISNUMBER(SEARCH("Negative",'Model output'!P137))),"negative","positive")</f>
        <v>positive</v>
      </c>
      <c r="T138">
        <f>IF('Model output'!O137="","",'Model output'!O137)</f>
        <v>1</v>
      </c>
      <c r="U138" t="str">
        <f>IF('Model output'!Q137&lt;&gt;"",'Model output'!Q137,IF('Classification result'!S138="positive",IF(ISNUMBER(SEARCH("single",'Model output'!P137)),1,IF(OR(ISNUMBER(SEARCH("&lt;4",'Model output'!P137)),ISNUMBER(SEARCH("&lt; 4",'Model output'!P137)),ISNUMBER(SEARCH("less than 4",'Model output'!P137))),"&lt;4",IF(OR(ISNUMBER(SEARCH("&gt;4",'Model output'!P137)),ISNUMBER(SEARCH("&gt; 4",'Model output'!P137)),ISNUMBER(SEARCH("4 or more",'Model output'!P137))),"&gt;4",""))), ""))</f>
        <v>Not mentioned</v>
      </c>
      <c r="V138" t="str">
        <f>IF(S138="negative","",IF(OR(ISNUMBER(SEARCH("Focal",'Model output'!P137)),'Classification result'!U138&lt;4,ISNUMBER(SEARCH("Focal",'Classification result'!U138)),ISNUMBER(SEARCH("&lt;4",'Classification result'!U138)),ISNUMBER(SEARCH("&lt; 4",'Classification result'!U138))),"minimal", IF(OR(ISNUMBER(SEARCH("Extensive",'Model output'!P137)),ISNUMBER(SEARCH("Extensive",'Classification result'!U138)),ISNUMBER(SEARCH("&gt;4",'Classification result'!U138)),ISNUMBER(SEARCH("&gt; 4",'Classification result'!U138)),ISNUMBER(SEARCH("4 or more",'Classification result'!U138))),"extensive","")))</f>
        <v/>
      </c>
      <c r="W138" t="str">
        <f>IF(OR('Model output'!R137="",ISNUMBER(SEARCH("Not identified", 'Model output'!R137)),ISNUMBER(SEARCH("Absent",'Model output'!R137)),ISNUMBER(SEARCH("No",'Model output'!R137)),ISNUMBER(SEARCH("Negative",'Model output'!R137)),ISNUMBER(SEARCH("None seen",'Model output'!R137)),ISNUMBER(SEARCH("Free",'Model output'!R137)),ISNUMBER(SEARCH("Cannot be assessed",'Model output'!R137))),"negative","positive")</f>
        <v>positive</v>
      </c>
      <c r="X138" s="16" t="str">
        <f>IF('Model output'!S137="","",'Model output'!S137)</f>
        <v>Not mentioned</v>
      </c>
      <c r="Y138" t="str">
        <f>IF(OR('Model output'!S137="",ISNUMBER(SEARCH("Absent",'Model output'!S137)),ISNUMBER(SEARCH("Not identified",'Model output'!S137)),AND(ISNUMBER(SEARCH("No",'Model output'!S137)),NOT(ISNUMBER(SEARCH("carcinoma",'Model output'!S137)))),ISNUMBER(SEARCH("negative",'Model output'!S137))),"negative",IF(Z138="positive","gETE", "positive"))</f>
        <v>negative</v>
      </c>
      <c r="Z138" t="str">
        <f>IF(OR('Model output'!S137="",ISNUMBER(SEARCH("Absent",'Model output'!S137)),ISNUMBER(SEARCH("Not identified",'Model output'!S137)),ISNUMBER(SEARCH("No",'Model output'!S137)),ISNUMBER(SEARCH("Minimal",'Model output'!S137)),ISNUMBER(SEARCH("negative",'Model output'!S137))),"negative",IF(OR(ISNUMBER(SEARCH("extensive",X138)),ISNUMBER(SEARCH("skeletal muscle",X138)),ISNUMBER(SEARCH("larynx",X138)),ISNUMBER(SEARCH("trachea",X138)),ISNUMBER(SEARCH("esophagus",X138)),ISNUMBER(SEARCH("recurrent laryngeal nerve",X138))),"positive","negative"))</f>
        <v>negative</v>
      </c>
      <c r="AA138" t="str">
        <f>IF('Model output'!T137="","",IF('Model output'!T137="Not mentioned", "No", "Yes"))</f>
        <v>No</v>
      </c>
      <c r="AB138" t="str">
        <f>IF(AA138&lt;&gt;"Yes","",IF(OR('Model output'!U137="",ISNUMBER(SEARCH("Not identified",'Model output'!U137))),"",'Model output'!U137))</f>
        <v/>
      </c>
      <c r="AC138" s="1" t="str">
        <f>IF(OR('Model output'!V137="", 'Model output'!V137="No", AND(ISERROR(SEARCH("Positive",'Model output'!V137)), ISNUMBER(SEARCH("Negative",'Model output'!V137))), AND(ISNUMBER(SEARCH("Uninvolved",'Model output'!V137)),NOT(ISNUMBER(SEARCH("margins involved",'Model output'!V137)))), ISNUMBER(SEARCH("None",'Model output'!V137)), ISNUMBER(SEARCH("Free",'Model output'!V137)), ISNUMBER(SEARCH("1 mm",'Model output'!V137)), ISNUMBER(SEARCH("0.1 CM",'Model output'!V137)), ISNUMBER(SEARCH("less than 0.2 mm",'Model output'!V137)), ISNUMBER(SEARCH("less than 0.5 mm",'Model output'!V137)), ISNUMBER(SEARCH("less than 1.0 mm",'Model output'!V137)), ISNUMBER(SEARCH("noted very close",'Model output'!V137)), ISNUMBER(SEARCH("abut",'Model output'!V137)), ISNUMBER(SEARCH("not mentioned",'Model output'!V137)), ISNUMBER(SEARCH("Cannot be assessed",'Model output'!V137)), ISNUMBER(SEARCH("Not specified",'Model output'!V137)), ISNUMBER(SEARCH("Lymphocyte invasion - present",'Model output'!V137))), "negative", "positive")</f>
        <v>negative</v>
      </c>
      <c r="AE138" s="35" t="str" cm="1">
        <f t="array" aca="1" ref="AE138" ca="1">IF(OR(AC138="positive",Z138="positive",AND(OR(ISNUMBER(SEARCH("Follicular carcinoma",N138)),ISNUMBER(SEARCH("Follicular thyroid carcinoma",N138))),V138="extensive"),AND(AND(ISNUMBER(J138),J138&gt;0),AND(ISNUMBER(M138),M138&gt;3)),OR(H138="positive",AH138=1)),"high",IF(OR(ISNUMBER(SEARCH("lateral",G138,1)),ISNUMBER(SEARCH("positive",Y138,1)),ISNUMBER(SEARCH("tall",O138,1)),ISNUMBER(SEARCH("hobnail",O138,1)),ISNUMBER(SEARCH("cribriform",O138,1)),ISNUMBER(SEARCH("diffuse",O138,1)),ISNUMBER(SEARCH("columnar",O138,1)),ISNUMBER(SEARCH("solid",O138,1)),ISNUMBER(SEARCH("tall",N138,1)),ISNUMBER(SEARCH("hobnail",N138,1)),ISNUMBER(SEARCH("cribriform",N138,1)),ISNUMBER(SEARCH("diffuse",N138,1)),ISNUMBER(SEARCH("columnar",N138,1)),ISNUMBER(SEARCH("solid",N138,1)),AND(ISNUMBER(SEARCH("papillary",N138,1)),S138="positive"),AND(AND(ISNUMBER(J138),J138&gt;=5),M138=""),AND(AND(ISNUMBER(J138),J138&gt;=5),AND(ISNUMBER(M138),M138&gt;=1)),AND(ISNUMBER(SERACH("papillary",N138)),OR(Y138="positive",Z138="positive"), ISNUMBER(SEARCH("BRAF",AB138)))),"intermediate","low"))</f>
        <v>intermediate</v>
      </c>
      <c r="AF138" s="36" t="str">
        <f t="shared" si="27"/>
        <v>1a</v>
      </c>
      <c r="AG138" s="36" t="str">
        <f t="shared" si="28"/>
        <v>0</v>
      </c>
      <c r="AH138" s="36" t="str">
        <f t="shared" si="30"/>
        <v>0</v>
      </c>
      <c r="AI138" s="42" t="str">
        <f t="shared" si="31"/>
        <v>I</v>
      </c>
      <c r="AJ138" s="39" t="s">
        <v>809</v>
      </c>
      <c r="AK138" s="41" t="s">
        <v>651</v>
      </c>
      <c r="AL138" s="41" t="s">
        <v>1123</v>
      </c>
      <c r="AM138" s="41" t="s">
        <v>1123</v>
      </c>
      <c r="AN138" s="41" t="s">
        <v>68</v>
      </c>
      <c r="AO138" s="22">
        <f t="shared" ca="1" si="32"/>
        <v>1</v>
      </c>
      <c r="AP138" s="1">
        <f t="shared" si="33"/>
        <v>1</v>
      </c>
      <c r="AQ138" s="1">
        <f t="shared" si="34"/>
        <v>1</v>
      </c>
      <c r="AR138" s="1">
        <f t="shared" si="35"/>
        <v>1</v>
      </c>
      <c r="AS138" s="14">
        <f t="shared" si="36"/>
        <v>1</v>
      </c>
    </row>
    <row r="139" spans="1:45">
      <c r="A139" t="str">
        <f>'Model output'!A138</f>
        <v>TCGA-EL-A3D5</v>
      </c>
      <c r="B139" s="33">
        <v>44</v>
      </c>
      <c r="C139" s="1" t="str">
        <f>IF(OR(ISNUMBER(SEARCH("0",'Model output'!D138)), ISNUMBER(SEARCH("1",'Model output'!D138)), ISNUMBER(SEARCH("1a",'Model output'!D138)), ISNUMBER(SEARCH("1b",'Model output'!D138)), ISNUMBER(SEARCH("2",'Model output'!D138)), ISNUMBER(SEARCH("3",'Model output'!D138)), ISNUMBER(SEARCH("4a",'Model output'!D138)), ISNUMBER(SEARCH("4b",'Model output'!D138))), IF(ISNUMBER(SEARCH("pT",'Model output'!D138)),IF(OR(ISNUMBER(SEARCH("a",'Model output'!D138)),ISNUMBER(SEARCH("b",'Model output'!D138))),MID(SUBSTITUTE('Model output'!D138," ",""),SEARCH("pT",'Model output'!D138)+2,2),MID(SUBSTITUTE('Model output'!D138," ",""),SEARCH("pT",'Model output'!D138)+2,1)),IF(ISNUMBER(SEARCH("T",'Model output'!D138)),IF(OR(ISNUMBER(SEARCH("a",'Model output'!D138)),ISNUMBER(SEARCH("b",'Model output'!D138))),MID(SUBSTITUTE('Model output'!D138," ",""),SEARCH("T",'Model output'!D138)+1,2),MID(SUBSTITUTE('Model output'!D138," ",""),SEARCH("T",'Model output'!D138)+1,1)),SUBSTITUTE('Model output'!D138," ",""))),"")</f>
        <v/>
      </c>
      <c r="D139" s="1" t="str">
        <f>IF(ISNUMBER(SEARCH("lymph node",'Model output'!E138)),"1", IF(AND('Model output'!E138&lt;&gt;"",ISNUMBER('Model output'!E138),'Model output'!E138&gt;0),"1",IF(OR(ISNUMBER(SEARCH("0",'Model output'!E138)), ISNUMBER(SEARCH("1",'Model output'!E138)), ISNUMBER(SEARCH("1a",'Model output'!E138)), ISNUMBER(SEARCH("1b",'Model output'!E138)), ISNUMBER(SEARCH("X",'Model output'!E138))), IF(ISNUMBER(SEARCH("pN",'Model output'!E138)),IF(OR(ISNUMBER(SEARCH("a",'Model output'!E138)),ISNUMBER(SEARCH("b",'Model output'!E138))),MID(SUBSTITUTE('Model output'!E138," ",""),SEARCH("pN",'Model output'!E138)+2,2),MID(SUBSTITUTE('Model output'!E138," ",""),SEARCH("pN",'Model output'!E138)+2,1)),IF(ISNUMBER(SEARCH("N",'Model output'!E138)),IF(OR(ISNUMBER(SEARCH("a",'Model output'!E138)),ISNUMBER(SEARCH("b",'Model output'!E138))),MID(SUBSTITUTE('Model output'!E138," ",""),SEARCH("N",'Model output'!E138)+1,2),MID(SUBSTITUTE('Model output'!E138," ",""),SEARCH("N",'Model output'!E138)+1,1)),SUBSTITUTE('Model output'!E138," ",""))),"")))</f>
        <v>1a</v>
      </c>
      <c r="E139" s="1" t="str">
        <f>IF(OR(ISNUMBER(SEARCH("Not applicable",'Model output'!F138)), ISNUMBER(SEARCH("N/A",'Model output'!F138))),"0",IF(OR(ISNUMBER(SEARCH("0",'Model output'!F138)), ISNUMBER(SEARCH("1",'Model output'!F138)), ISNUMBER(SEARCH("X",'Model output'!F138))), IF(ISNUMBER(SEARCH("pM",'Model output'!F138)),MID(SUBSTITUTE('Model output'!F138," ",""),SEARCH("pM",'Model output'!F138)+2,1),IF(ISNUMBER(SEARCH("M",'Model output'!F138)),MID(SUBSTITUTE('Model output'!F138," ",""),SEARCH("M",'Model output'!F138)+1,1),SUBSTITUTE('Model output'!F138," ",""))),""))</f>
        <v>0</v>
      </c>
      <c r="F139" t="str">
        <f t="shared" si="29"/>
        <v>positive</v>
      </c>
      <c r="G139" t="str">
        <f>IF(OR('Model output'!G138="",AND(ISNUMBER('Model output'!J138),'Model output'!J138&lt;1)),"",IF(OR(ISNUMBER(SEARCH("lateral",'Model output'!G138)),ISNUMBER(SEARCH("cervical",'Model output'!G138)),ISNUMBER(SEARCH("jugular",'Model output'!G138)),ISNUMBER(SEARCH("left neck",'Model output'!G138)),ISNUMBER(SEARCH("left anterior neck",'Model output'!G138)),ISNUMBER(SEARCH("left posterior neck",'Model output'!G138)),ISNUMBER(SEARCH("right neck",'Model output'!G138)),ISNUMBER(SEARCH("right anterior neck",'Model output'!G138)),ISNUMBER(SEARCH("right posterior neck",'Model output'!G138)),AND(ISNUMBER(SEARCH("level",'Model output'!G138)),OR(,ISNUMBER(SEARCH("II",'Model output'!G138)),ISNUMBER(SEARCH("two",'Model output'!G138)),AND(ISNUMBER(SEARCH("2",'Model output'!G138)),NOT(ISNUMBER(SEARCH("1 of 2",'Model output'!G138)))),ISNUMBER(SEARCH("III",'Model output'!G138)),ISNUMBER(SEARCH("three",'Model output'!G138)),ISNUMBER(SEARCH("3",'Model output'!G138)),ISNUMBER(SEARCH("IV",'Model output'!G138)),ISNUMBER(SEARCH("four",'Model output'!G138)),ISNUMBER(SEARCH("4",'Model output'!G138)),ISNUMBER(SEARCH("V ",'Model output'!G138)),ISNUMBER(SEARCH("five",'Model output'!G138)),ISNUMBER(SEARCH("5",'Model output'!G138))))), "lateral", "central"))</f>
        <v>lateral</v>
      </c>
      <c r="H139" t="str">
        <f>IF('Model output'!H138="","negative",IF(OR(ISNUMBER(SEARCH("lymph node",'Model output'!H138)),ISNUMBER(SEARCH("gland",'Model output'!H138)),ISNUMBER(SEARCH("lobe",'Model output'!H138)),ISNUMBER(SEARCH("isthmus",'Model output'!H138)),ISNUMBER(SEARCH("mediastinum",'Model output'!H138)),ISNUMBER(SEARCH("Not mentioned",'Model output'!H138)), ISNUMBER(SEARCH("Not applicable",'Model output'!H138)), ISNUMBER(SEARCH("paratracheal",'Model output'!H138)),ISNUMBER(SEARCH("fibroadipose tissue",'Model output'!H138)),ISNUMBER(SEARCH("thyroid node",'Model output'!H138)),ISNUMBER(SEARCH("skeletal muscle",'Model output'!H138)),ISNUMBER(SEARCH("Extranodal extension",'Model output'!H138)),ISNUMBER(SEARCH("right",'Model output'!H138)),ISNUMBER(SEARCH("left",'Model output'!H138)),ISNUMBER(SEARCH("Not specified",'Model output'!H138))),"negative","positive"))</f>
        <v>negative</v>
      </c>
      <c r="I139">
        <f>IF(OR('Model output'!I138="",'Model output'!I138="Not answered",'Model output'!I138="Not mentioned"),"",IF(ISNUMBER('Model output'!I138),'Model output'!I138,1))</f>
        <v>19</v>
      </c>
      <c r="J139">
        <f>IF(OR('Model output'!J138="",'Model output'!J138="Not answered",'Model output'!J138="Not mentioned"),"",IF(AND(ISNUMBER('Model output'!J138),'Model output'!J138&lt;=I139),'Model output'!J138,IF(AND(ISNUMBER('Model output'!J138), 'Model output'!J138&gt;=DATE(2024,1,1)), MIN(DAY('Model output'!J138), MONTH('Model output'!J138), YEAR('Model output'!J138)), IF(ISNUMBER(SEARCH("0/",'Model output'!J138)),0,IF(ISNUMBER(SEARCH("/",'Model output'!J138)), VALUE(LEFT('Model output'!J138, SEARCH("/",'Model output'!J138)-1)),1)))))</f>
        <v>10</v>
      </c>
      <c r="K139" t="str" cm="1">
        <f t="array" ref="K139">IF(COUNT(FIND({0,1,2,3,4,5,6,7,8,9},'Model output'!K138))&gt;0,'Model output'!K138,"")</f>
        <v/>
      </c>
      <c r="L139" s="25" t="str">
        <f t="shared" si="26"/>
        <v/>
      </c>
      <c r="M139" t="str" cm="1">
        <f t="array" ref="M139">IF(L139="","",IF(ISNUMBER(SEARCH("cm",L139)),MAX(VALUE(SUBSTITUTE(_xlfn.FILTERXML("&lt;t&gt;&lt;s&gt;"&amp;SUBSTITUTE(L139,",","&lt;/s&gt;&lt;s&gt;")&amp;"&lt;/s&gt;&lt;/t&gt;","//s"),"cm",""))),MAX(VALUE(SUBSTITUTE(_xlfn.FILTERXML("&lt;t&gt;&lt;s&gt;"&amp;SUBSTITUTE(L139,",","&lt;/s&gt;&lt;s&gt;")&amp;"&lt;/s&gt;&lt;/t&gt;","//s"),"mm","")))/10))</f>
        <v/>
      </c>
      <c r="N139" t="str">
        <f>IF('Model output'!L138="","",'Model output'!L138)</f>
        <v>Papillary Thyroid Carcinoma</v>
      </c>
      <c r="O139" t="str">
        <f>IF('Model output'!M138="","",'Model output'!M138)</f>
        <v>With Oncocytic and Follicular Components</v>
      </c>
      <c r="P139" t="str">
        <f>IF('Model output'!N138="","",'Model output'!N138)</f>
        <v>2.5 cm</v>
      </c>
      <c r="Q139" t="str">
        <f t="shared" si="25"/>
        <v>2.5cm</v>
      </c>
      <c r="R139" cm="1">
        <f t="array" ref="R139">IF(Q139="","",IF(ISNUMBER(SEARCH("cm",Q139)),MAX(VALUE(SUBSTITUTE(_xlfn.FILTERXML("&lt;t&gt;&lt;s&gt;"&amp;SUBSTITUTE(Q139,",","&lt;/s&gt;&lt;s&gt;")&amp;"&lt;/s&gt;&lt;/t&gt;","//s"),"cm",""))),MAX(VALUE(SUBSTITUTE(_xlfn.FILTERXML("&lt;t&gt;&lt;s&gt;"&amp;SUBSTITUTE(Q139,",","&lt;/s&gt;&lt;s&gt;")&amp;"&lt;/s&gt;&lt;/t&gt;","//s"),"mm","")))/10))</f>
        <v>2.5</v>
      </c>
      <c r="S139" t="str">
        <f>IF(OR('Model output'!P138="",ISNUMBER(SEARCH("Not identified", 'Model output'!P138)),ISNUMBER(SEARCH("Absent",'Model output'!P138)),AND(ISNUMBER(SEARCH("No",'Model output'!P138)),NOT(ISNUMBER(SEARCH("diagnostic",'Model output'!P138)))),ISNUMBER(SEARCH("Negative",'Model output'!P138))),"negative","positive")</f>
        <v>positive</v>
      </c>
      <c r="T139">
        <f>IF('Model output'!O138="","",'Model output'!O138)</f>
        <v>2</v>
      </c>
      <c r="U139" t="str">
        <f>IF('Model output'!Q138&lt;&gt;"",'Model output'!Q138,IF('Classification result'!S139="positive",IF(ISNUMBER(SEARCH("single",'Model output'!P138)),1,IF(OR(ISNUMBER(SEARCH("&lt;4",'Model output'!P138)),ISNUMBER(SEARCH("&lt; 4",'Model output'!P138)),ISNUMBER(SEARCH("less than 4",'Model output'!P138))),"&lt;4",IF(OR(ISNUMBER(SEARCH("&gt;4",'Model output'!P138)),ISNUMBER(SEARCH("&gt; 4",'Model output'!P138)),ISNUMBER(SEARCH("4 or more",'Model output'!P138))),"&gt;4",""))), ""))</f>
        <v>Not specified</v>
      </c>
      <c r="V139" t="str">
        <f>IF(S139="negative","",IF(OR(ISNUMBER(SEARCH("Focal",'Model output'!P138)),'Classification result'!U139&lt;4,ISNUMBER(SEARCH("Focal",'Classification result'!U139)),ISNUMBER(SEARCH("&lt;4",'Classification result'!U139)),ISNUMBER(SEARCH("&lt; 4",'Classification result'!U139))),"minimal", IF(OR(ISNUMBER(SEARCH("Extensive",'Model output'!P138)),ISNUMBER(SEARCH("Extensive",'Classification result'!U139)),ISNUMBER(SEARCH("&gt;4",'Classification result'!U139)),ISNUMBER(SEARCH("&gt; 4",'Classification result'!U139)),ISNUMBER(SEARCH("4 or more",'Classification result'!U139))),"extensive","")))</f>
        <v/>
      </c>
      <c r="W139" t="str">
        <f>IF(OR('Model output'!R138="",ISNUMBER(SEARCH("Not identified", 'Model output'!R138)),ISNUMBER(SEARCH("Absent",'Model output'!R138)),ISNUMBER(SEARCH("No",'Model output'!R138)),ISNUMBER(SEARCH("Negative",'Model output'!R138)),ISNUMBER(SEARCH("None seen",'Model output'!R138)),ISNUMBER(SEARCH("Free",'Model output'!R138)),ISNUMBER(SEARCH("Cannot be assessed",'Model output'!R138))),"negative","positive")</f>
        <v>negative</v>
      </c>
      <c r="X139" s="16" t="str">
        <f>IF('Model output'!S138="","",'Model output'!S138)</f>
        <v>Present, extending into fibroadipose tissue</v>
      </c>
      <c r="Y139" t="str">
        <f>IF(OR('Model output'!S138="",ISNUMBER(SEARCH("Absent",'Model output'!S138)),ISNUMBER(SEARCH("Not identified",'Model output'!S138)),AND(ISNUMBER(SEARCH("No",'Model output'!S138)),NOT(ISNUMBER(SEARCH("carcinoma",'Model output'!S138)))),ISNUMBER(SEARCH("negative",'Model output'!S138))),"negative",IF(Z139="positive","gETE", "positive"))</f>
        <v>positive</v>
      </c>
      <c r="Z139" t="str">
        <f>IF(OR('Model output'!S138="",ISNUMBER(SEARCH("Absent",'Model output'!S138)),ISNUMBER(SEARCH("Not identified",'Model output'!S138)),ISNUMBER(SEARCH("No",'Model output'!S138)),ISNUMBER(SEARCH("Minimal",'Model output'!S138)),ISNUMBER(SEARCH("negative",'Model output'!S138))),"negative",IF(OR(ISNUMBER(SEARCH("extensive",X139)),ISNUMBER(SEARCH("skeletal muscle",X139)),ISNUMBER(SEARCH("larynx",X139)),ISNUMBER(SEARCH("trachea",X139)),ISNUMBER(SEARCH("esophagus",X139)),ISNUMBER(SEARCH("recurrent laryngeal nerve",X139))),"positive","negative"))</f>
        <v>negative</v>
      </c>
      <c r="AA139" t="str">
        <f>IF('Model output'!T138="","",IF('Model output'!T138="Not mentioned", "No", "Yes"))</f>
        <v>No</v>
      </c>
      <c r="AB139" t="str">
        <f>IF(AA139&lt;&gt;"Yes","",IF(OR('Model output'!U138="",ISNUMBER(SEARCH("Not identified",'Model output'!U138))),"",'Model output'!U138))</f>
        <v/>
      </c>
      <c r="AC139" s="1" t="str">
        <f>IF(OR('Model output'!V138="", 'Model output'!V138="No", AND(ISERROR(SEARCH("Positive",'Model output'!V138)), ISNUMBER(SEARCH("Negative",'Model output'!V138))), AND(ISNUMBER(SEARCH("Uninvolved",'Model output'!V138)),NOT(ISNUMBER(SEARCH("margins involved",'Model output'!V138)))), ISNUMBER(SEARCH("None",'Model output'!V138)), ISNUMBER(SEARCH("Free",'Model output'!V138)), ISNUMBER(SEARCH("1 mm",'Model output'!V138)), ISNUMBER(SEARCH("0.1 CM",'Model output'!V138)), ISNUMBER(SEARCH("less than 0.2 mm",'Model output'!V138)), ISNUMBER(SEARCH("less than 0.5 mm",'Model output'!V138)), ISNUMBER(SEARCH("less than 1.0 mm",'Model output'!V138)), ISNUMBER(SEARCH("noted very close",'Model output'!V138)), ISNUMBER(SEARCH("abut",'Model output'!V138)), ISNUMBER(SEARCH("not mentioned",'Model output'!V138)), ISNUMBER(SEARCH("Cannot be assessed",'Model output'!V138)), ISNUMBER(SEARCH("Not specified",'Model output'!V138)), ISNUMBER(SEARCH("Lymphocyte invasion - present",'Model output'!V138))), "negative", "positive")</f>
        <v>negative</v>
      </c>
      <c r="AE139" s="35" t="str" cm="1">
        <f t="array" aca="1" ref="AE139" ca="1">IF(OR(AC139="positive",Z139="positive",AND(OR(ISNUMBER(SEARCH("Follicular carcinoma",N139)),ISNUMBER(SEARCH("Follicular thyroid carcinoma",N139))),V139="extensive"),AND(AND(ISNUMBER(J139),J139&gt;0),AND(ISNUMBER(M139),M139&gt;3)),OR(H139="positive",AH139=1)),"high",IF(OR(ISNUMBER(SEARCH("lateral",G139,1)),ISNUMBER(SEARCH("positive",Y139,1)),ISNUMBER(SEARCH("tall",O139,1)),ISNUMBER(SEARCH("hobnail",O139,1)),ISNUMBER(SEARCH("cribriform",O139,1)),ISNUMBER(SEARCH("diffuse",O139,1)),ISNUMBER(SEARCH("columnar",O139,1)),ISNUMBER(SEARCH("solid",O139,1)),ISNUMBER(SEARCH("tall",N139,1)),ISNUMBER(SEARCH("hobnail",N139,1)),ISNUMBER(SEARCH("cribriform",N139,1)),ISNUMBER(SEARCH("diffuse",N139,1)),ISNUMBER(SEARCH("columnar",N139,1)),ISNUMBER(SEARCH("solid",N139,1)),AND(ISNUMBER(SEARCH("papillary",N139,1)),S139="positive"),AND(AND(ISNUMBER(J139),J139&gt;=5),M139=""),AND(AND(ISNUMBER(J139),J139&gt;=5),AND(ISNUMBER(M139),M139&gt;=1)),AND(ISNUMBER(SERACH("papillary",N139)),OR(Y139="positive",Z139="positive"), ISNUMBER(SEARCH("BRAF",AB139)))),"intermediate","low"))</f>
        <v>intermediate</v>
      </c>
      <c r="AF139" s="36" t="str">
        <f t="shared" si="27"/>
        <v>2</v>
      </c>
      <c r="AG139" s="36" t="str">
        <f t="shared" si="28"/>
        <v>1b</v>
      </c>
      <c r="AH139" s="36" t="str">
        <f t="shared" si="30"/>
        <v>0</v>
      </c>
      <c r="AI139" s="42" t="str">
        <f t="shared" si="31"/>
        <v>I</v>
      </c>
      <c r="AJ139" s="39" t="s">
        <v>809</v>
      </c>
      <c r="AK139" s="41" t="s">
        <v>1122</v>
      </c>
      <c r="AL139" s="41" t="s">
        <v>1119</v>
      </c>
      <c r="AM139" s="41" t="s">
        <v>1123</v>
      </c>
      <c r="AN139" s="41" t="s">
        <v>68</v>
      </c>
      <c r="AO139" s="22">
        <f t="shared" ca="1" si="32"/>
        <v>1</v>
      </c>
      <c r="AP139" s="1">
        <f t="shared" si="33"/>
        <v>1</v>
      </c>
      <c r="AQ139" s="1">
        <f t="shared" si="34"/>
        <v>1</v>
      </c>
      <c r="AR139" s="1">
        <f t="shared" si="35"/>
        <v>1</v>
      </c>
      <c r="AS139" s="14">
        <f t="shared" si="36"/>
        <v>1</v>
      </c>
    </row>
    <row r="140" spans="1:45">
      <c r="A140" t="str">
        <f>'Model output'!A139</f>
        <v>TCGA-EL-A3GQ</v>
      </c>
      <c r="B140" s="33">
        <v>72</v>
      </c>
      <c r="C140" s="1" t="str">
        <f>IF(OR(ISNUMBER(SEARCH("0",'Model output'!D139)), ISNUMBER(SEARCH("1",'Model output'!D139)), ISNUMBER(SEARCH("1a",'Model output'!D139)), ISNUMBER(SEARCH("1b",'Model output'!D139)), ISNUMBER(SEARCH("2",'Model output'!D139)), ISNUMBER(SEARCH("3",'Model output'!D139)), ISNUMBER(SEARCH("4a",'Model output'!D139)), ISNUMBER(SEARCH("4b",'Model output'!D139))), IF(ISNUMBER(SEARCH("pT",'Model output'!D139)),IF(OR(ISNUMBER(SEARCH("a",'Model output'!D139)),ISNUMBER(SEARCH("b",'Model output'!D139))),MID(SUBSTITUTE('Model output'!D139," ",""),SEARCH("pT",'Model output'!D139)+2,2),MID(SUBSTITUTE('Model output'!D139," ",""),SEARCH("pT",'Model output'!D139)+2,1)),IF(ISNUMBER(SEARCH("T",'Model output'!D139)),IF(OR(ISNUMBER(SEARCH("a",'Model output'!D139)),ISNUMBER(SEARCH("b",'Model output'!D139))),MID(SUBSTITUTE('Model output'!D139," ",""),SEARCH("T",'Model output'!D139)+1,2),MID(SUBSTITUTE('Model output'!D139," ",""),SEARCH("T",'Model output'!D139)+1,1)),SUBSTITUTE('Model output'!D139," ",""))),"")</f>
        <v>1</v>
      </c>
      <c r="D140" s="1" t="str">
        <f>IF(ISNUMBER(SEARCH("lymph node",'Model output'!E139)),"1", IF(AND('Model output'!E139&lt;&gt;"",ISNUMBER('Model output'!E139),'Model output'!E139&gt;0),"1",IF(OR(ISNUMBER(SEARCH("0",'Model output'!E139)), ISNUMBER(SEARCH("1",'Model output'!E139)), ISNUMBER(SEARCH("1a",'Model output'!E139)), ISNUMBER(SEARCH("1b",'Model output'!E139)), ISNUMBER(SEARCH("X",'Model output'!E139))), IF(ISNUMBER(SEARCH("pN",'Model output'!E139)),IF(OR(ISNUMBER(SEARCH("a",'Model output'!E139)),ISNUMBER(SEARCH("b",'Model output'!E139))),MID(SUBSTITUTE('Model output'!E139," ",""),SEARCH("pN",'Model output'!E139)+2,2),MID(SUBSTITUTE('Model output'!E139," ",""),SEARCH("pN",'Model output'!E139)+2,1)),IF(ISNUMBER(SEARCH("N",'Model output'!E139)),IF(OR(ISNUMBER(SEARCH("a",'Model output'!E139)),ISNUMBER(SEARCH("b",'Model output'!E139))),MID(SUBSTITUTE('Model output'!E139," ",""),SEARCH("N",'Model output'!E139)+1,2),MID(SUBSTITUTE('Model output'!E139," ",""),SEARCH("N",'Model output'!E139)+1,1)),SUBSTITUTE('Model output'!E139," ",""))),"")))</f>
        <v>0</v>
      </c>
      <c r="E140" s="1" t="str">
        <f>IF(OR(ISNUMBER(SEARCH("Not applicable",'Model output'!F139)), ISNUMBER(SEARCH("N/A",'Model output'!F139))),"0",IF(OR(ISNUMBER(SEARCH("0",'Model output'!F139)), ISNUMBER(SEARCH("1",'Model output'!F139)), ISNUMBER(SEARCH("X",'Model output'!F139))), IF(ISNUMBER(SEARCH("pM",'Model output'!F139)),MID(SUBSTITUTE('Model output'!F139," ",""),SEARCH("pM",'Model output'!F139)+2,1),IF(ISNUMBER(SEARCH("M",'Model output'!F139)),MID(SUBSTITUTE('Model output'!F139," ",""),SEARCH("M",'Model output'!F139)+1,1),SUBSTITUTE('Model output'!F139," ",""))),""))</f>
        <v>0</v>
      </c>
      <c r="F140" t="str">
        <f t="shared" si="29"/>
        <v>negative</v>
      </c>
      <c r="G140" t="str">
        <f>IF(OR('Model output'!G139="",AND(ISNUMBER('Model output'!J139),'Model output'!J139&lt;1)),"",IF(OR(ISNUMBER(SEARCH("lateral",'Model output'!G139)),ISNUMBER(SEARCH("cervical",'Model output'!G139)),ISNUMBER(SEARCH("jugular",'Model output'!G139)),ISNUMBER(SEARCH("left neck",'Model output'!G139)),ISNUMBER(SEARCH("left anterior neck",'Model output'!G139)),ISNUMBER(SEARCH("left posterior neck",'Model output'!G139)),ISNUMBER(SEARCH("right neck",'Model output'!G139)),ISNUMBER(SEARCH("right anterior neck",'Model output'!G139)),ISNUMBER(SEARCH("right posterior neck",'Model output'!G139)),AND(ISNUMBER(SEARCH("level",'Model output'!G139)),OR(,ISNUMBER(SEARCH("II",'Model output'!G139)),ISNUMBER(SEARCH("two",'Model output'!G139)),AND(ISNUMBER(SEARCH("2",'Model output'!G139)),NOT(ISNUMBER(SEARCH("1 of 2",'Model output'!G139)))),ISNUMBER(SEARCH("III",'Model output'!G139)),ISNUMBER(SEARCH("three",'Model output'!G139)),ISNUMBER(SEARCH("3",'Model output'!G139)),ISNUMBER(SEARCH("IV",'Model output'!G139)),ISNUMBER(SEARCH("four",'Model output'!G139)),ISNUMBER(SEARCH("4",'Model output'!G139)),ISNUMBER(SEARCH("V ",'Model output'!G139)),ISNUMBER(SEARCH("five",'Model output'!G139)),ISNUMBER(SEARCH("5",'Model output'!G139))))), "lateral", "central"))</f>
        <v/>
      </c>
      <c r="H140" t="str">
        <f>IF('Model output'!H139="","negative",IF(OR(ISNUMBER(SEARCH("lymph node",'Model output'!H139)),ISNUMBER(SEARCH("gland",'Model output'!H139)),ISNUMBER(SEARCH("lobe",'Model output'!H139)),ISNUMBER(SEARCH("isthmus",'Model output'!H139)),ISNUMBER(SEARCH("mediastinum",'Model output'!H139)),ISNUMBER(SEARCH("Not mentioned",'Model output'!H139)), ISNUMBER(SEARCH("Not applicable",'Model output'!H139)), ISNUMBER(SEARCH("paratracheal",'Model output'!H139)),ISNUMBER(SEARCH("fibroadipose tissue",'Model output'!H139)),ISNUMBER(SEARCH("thyroid node",'Model output'!H139)),ISNUMBER(SEARCH("skeletal muscle",'Model output'!H139)),ISNUMBER(SEARCH("Extranodal extension",'Model output'!H139)),ISNUMBER(SEARCH("right",'Model output'!H139)),ISNUMBER(SEARCH("left",'Model output'!H139)),ISNUMBER(SEARCH("Not specified",'Model output'!H139))),"negative","positive"))</f>
        <v>negative</v>
      </c>
      <c r="I140">
        <f>IF(OR('Model output'!I139="",'Model output'!I139="Not answered",'Model output'!I139="Not mentioned"),"",IF(ISNUMBER('Model output'!I139),'Model output'!I139,1))</f>
        <v>1</v>
      </c>
      <c r="J140">
        <f>IF(OR('Model output'!J139="",'Model output'!J139="Not answered",'Model output'!J139="Not mentioned"),"",IF(AND(ISNUMBER('Model output'!J139),'Model output'!J139&lt;=I140),'Model output'!J139,IF(AND(ISNUMBER('Model output'!J139), 'Model output'!J139&gt;=DATE(2024,1,1)), MIN(DAY('Model output'!J139), MONTH('Model output'!J139), YEAR('Model output'!J139)), IF(ISNUMBER(SEARCH("0/",'Model output'!J139)),0,IF(ISNUMBER(SEARCH("/",'Model output'!J139)), VALUE(LEFT('Model output'!J139, SEARCH("/",'Model output'!J139)-1)),1)))))</f>
        <v>0</v>
      </c>
      <c r="K140" t="str" cm="1">
        <f t="array" ref="K140">IF(COUNT(FIND({0,1,2,3,4,5,6,7,8,9},'Model output'!K139))&gt;0,'Model output'!K139,"")</f>
        <v/>
      </c>
      <c r="L140" s="25" t="str">
        <f t="shared" si="26"/>
        <v/>
      </c>
      <c r="M140" t="str" cm="1">
        <f t="array" ref="M140">IF(L140="","",IF(ISNUMBER(SEARCH("cm",L140)),MAX(VALUE(SUBSTITUTE(_xlfn.FILTERXML("&lt;t&gt;&lt;s&gt;"&amp;SUBSTITUTE(L140,",","&lt;/s&gt;&lt;s&gt;")&amp;"&lt;/s&gt;&lt;/t&gt;","//s"),"cm",""))),MAX(VALUE(SUBSTITUTE(_xlfn.FILTERXML("&lt;t&gt;&lt;s&gt;"&amp;SUBSTITUTE(L140,",","&lt;/s&gt;&lt;s&gt;")&amp;"&lt;/s&gt;&lt;/t&gt;","//s"),"mm","")))/10))</f>
        <v/>
      </c>
      <c r="N140" t="str">
        <f>IF('Model output'!L139="","",'Model output'!L139)</f>
        <v>Papillary Thyroid Carcinoma</v>
      </c>
      <c r="O140" t="str">
        <f>IF('Model output'!M139="","",'Model output'!M139)</f>
        <v>Follicular Variant</v>
      </c>
      <c r="P140" t="str">
        <f>IF('Model output'!N139="","",'Model output'!N139)</f>
        <v>1.3 cm</v>
      </c>
      <c r="Q140" t="str">
        <f t="shared" si="25"/>
        <v>1.3cm</v>
      </c>
      <c r="R140" cm="1">
        <f t="array" ref="R140">IF(Q140="","",IF(ISNUMBER(SEARCH("cm",Q140)),MAX(VALUE(SUBSTITUTE(_xlfn.FILTERXML("&lt;t&gt;&lt;s&gt;"&amp;SUBSTITUTE(Q140,",","&lt;/s&gt;&lt;s&gt;")&amp;"&lt;/s&gt;&lt;/t&gt;","//s"),"cm",""))),MAX(VALUE(SUBSTITUTE(_xlfn.FILTERXML("&lt;t&gt;&lt;s&gt;"&amp;SUBSTITUTE(Q140,",","&lt;/s&gt;&lt;s&gt;")&amp;"&lt;/s&gt;&lt;/t&gt;","//s"),"mm","")))/10))</f>
        <v>1.3</v>
      </c>
      <c r="S140" t="str">
        <f>IF(OR('Model output'!P139="",ISNUMBER(SEARCH("Not identified", 'Model output'!P139)),ISNUMBER(SEARCH("Absent",'Model output'!P139)),AND(ISNUMBER(SEARCH("No",'Model output'!P139)),NOT(ISNUMBER(SEARCH("diagnostic",'Model output'!P139)))),ISNUMBER(SEARCH("Negative",'Model output'!P139))),"negative","positive")</f>
        <v>negative</v>
      </c>
      <c r="T140">
        <f>IF('Model output'!O139="","",'Model output'!O139)</f>
        <v>1</v>
      </c>
      <c r="U140" t="str">
        <f>IF('Model output'!Q139&lt;&gt;"",'Model output'!Q139,IF('Classification result'!S140="positive",IF(ISNUMBER(SEARCH("single",'Model output'!P139)),1,IF(OR(ISNUMBER(SEARCH("&lt;4",'Model output'!P139)),ISNUMBER(SEARCH("&lt; 4",'Model output'!P139)),ISNUMBER(SEARCH("less than 4",'Model output'!P139))),"&lt;4",IF(OR(ISNUMBER(SEARCH("&gt;4",'Model output'!P139)),ISNUMBER(SEARCH("&gt; 4",'Model output'!P139)),ISNUMBER(SEARCH("4 or more",'Model output'!P139))),"&gt;4",""))), ""))</f>
        <v/>
      </c>
      <c r="V140" t="str">
        <f>IF(S140="negative","",IF(OR(ISNUMBER(SEARCH("Focal",'Model output'!P139)),'Classification result'!U140&lt;4,ISNUMBER(SEARCH("Focal",'Classification result'!U140)),ISNUMBER(SEARCH("&lt;4",'Classification result'!U140)),ISNUMBER(SEARCH("&lt; 4",'Classification result'!U140))),"minimal", IF(OR(ISNUMBER(SEARCH("Extensive",'Model output'!P139)),ISNUMBER(SEARCH("Extensive",'Classification result'!U140)),ISNUMBER(SEARCH("&gt;4",'Classification result'!U140)),ISNUMBER(SEARCH("&gt; 4",'Classification result'!U140)),ISNUMBER(SEARCH("4 or more",'Classification result'!U140))),"extensive","")))</f>
        <v/>
      </c>
      <c r="W140" t="str">
        <f>IF(OR('Model output'!R139="",ISNUMBER(SEARCH("Not identified", 'Model output'!R139)),ISNUMBER(SEARCH("Absent",'Model output'!R139)),ISNUMBER(SEARCH("No",'Model output'!R139)),ISNUMBER(SEARCH("Negative",'Model output'!R139)),ISNUMBER(SEARCH("None seen",'Model output'!R139)),ISNUMBER(SEARCH("Free",'Model output'!R139)),ISNUMBER(SEARCH("Cannot be assessed",'Model output'!R139))),"negative","positive")</f>
        <v>negative</v>
      </c>
      <c r="X140" s="16" t="str">
        <f>IF('Model output'!S139="","",'Model output'!S139)</f>
        <v>Absent</v>
      </c>
      <c r="Y140" t="str">
        <f>IF(OR('Model output'!S139="",ISNUMBER(SEARCH("Absent",'Model output'!S139)),ISNUMBER(SEARCH("Not identified",'Model output'!S139)),AND(ISNUMBER(SEARCH("No",'Model output'!S139)),NOT(ISNUMBER(SEARCH("carcinoma",'Model output'!S139)))),ISNUMBER(SEARCH("negative",'Model output'!S139))),"negative",IF(Z140="positive","gETE", "positive"))</f>
        <v>negative</v>
      </c>
      <c r="Z140" t="str">
        <f>IF(OR('Model output'!S139="",ISNUMBER(SEARCH("Absent",'Model output'!S139)),ISNUMBER(SEARCH("Not identified",'Model output'!S139)),ISNUMBER(SEARCH("No",'Model output'!S139)),ISNUMBER(SEARCH("Minimal",'Model output'!S139)),ISNUMBER(SEARCH("negative",'Model output'!S139))),"negative",IF(OR(ISNUMBER(SEARCH("extensive",X140)),ISNUMBER(SEARCH("skeletal muscle",X140)),ISNUMBER(SEARCH("larynx",X140)),ISNUMBER(SEARCH("trachea",X140)),ISNUMBER(SEARCH("esophagus",X140)),ISNUMBER(SEARCH("recurrent laryngeal nerve",X140))),"positive","negative"))</f>
        <v>negative</v>
      </c>
      <c r="AA140" t="str">
        <f>IF('Model output'!T139="","",IF('Model output'!T139="Not mentioned", "No", "Yes"))</f>
        <v/>
      </c>
      <c r="AB140" t="str">
        <f>IF(AA140&lt;&gt;"Yes","",IF(OR('Model output'!U139="",ISNUMBER(SEARCH("Not identified",'Model output'!U139))),"",'Model output'!U139))</f>
        <v/>
      </c>
      <c r="AC140" s="1" t="str">
        <f>IF(OR('Model output'!V139="", 'Model output'!V139="No", AND(ISERROR(SEARCH("Positive",'Model output'!V139)), ISNUMBER(SEARCH("Negative",'Model output'!V139))), AND(ISNUMBER(SEARCH("Uninvolved",'Model output'!V139)),NOT(ISNUMBER(SEARCH("margins involved",'Model output'!V139)))), ISNUMBER(SEARCH("None",'Model output'!V139)), ISNUMBER(SEARCH("Free",'Model output'!V139)), ISNUMBER(SEARCH("1 mm",'Model output'!V139)), ISNUMBER(SEARCH("0.1 CM",'Model output'!V139)), ISNUMBER(SEARCH("less than 0.2 mm",'Model output'!V139)), ISNUMBER(SEARCH("less than 0.5 mm",'Model output'!V139)), ISNUMBER(SEARCH("less than 1.0 mm",'Model output'!V139)), ISNUMBER(SEARCH("noted very close",'Model output'!V139)), ISNUMBER(SEARCH("abut",'Model output'!V139)), ISNUMBER(SEARCH("not mentioned",'Model output'!V139)), ISNUMBER(SEARCH("Cannot be assessed",'Model output'!V139)), ISNUMBER(SEARCH("Not specified",'Model output'!V139)), ISNUMBER(SEARCH("Lymphocyte invasion - present",'Model output'!V139))), "negative", "positive")</f>
        <v>negative</v>
      </c>
      <c r="AE140" s="35" t="str" cm="1">
        <f t="array" aca="1" ref="AE140" ca="1">IF(OR(AC140="positive",Z140="positive",AND(OR(ISNUMBER(SEARCH("Follicular carcinoma",N140)),ISNUMBER(SEARCH("Follicular thyroid carcinoma",N140))),V140="extensive"),AND(AND(ISNUMBER(J140),J140&gt;0),AND(ISNUMBER(M140),M140&gt;3)),OR(H140="positive",AH140=1)),"high",IF(OR(ISNUMBER(SEARCH("lateral",G140,1)),ISNUMBER(SEARCH("positive",Y140,1)),ISNUMBER(SEARCH("tall",O140,1)),ISNUMBER(SEARCH("hobnail",O140,1)),ISNUMBER(SEARCH("cribriform",O140,1)),ISNUMBER(SEARCH("diffuse",O140,1)),ISNUMBER(SEARCH("columnar",O140,1)),ISNUMBER(SEARCH("solid",O140,1)),ISNUMBER(SEARCH("tall",N140,1)),ISNUMBER(SEARCH("hobnail",N140,1)),ISNUMBER(SEARCH("cribriform",N140,1)),ISNUMBER(SEARCH("diffuse",N140,1)),ISNUMBER(SEARCH("columnar",N140,1)),ISNUMBER(SEARCH("solid",N140,1)),AND(ISNUMBER(SEARCH("papillary",N140,1)),S140="positive"),AND(AND(ISNUMBER(J140),J140&gt;=5),M140=""),AND(AND(ISNUMBER(J140),J140&gt;=5),AND(ISNUMBER(M140),M140&gt;=1)),AND(ISNUMBER(SERACH("papillary",N140)),OR(Y140="positive",Z140="positive"), ISNUMBER(SEARCH("BRAF",AB140)))),"intermediate","low"))</f>
        <v>low</v>
      </c>
      <c r="AF140" s="36" t="str">
        <f t="shared" si="27"/>
        <v>1b</v>
      </c>
      <c r="AG140" s="36" t="str">
        <f t="shared" si="28"/>
        <v>0</v>
      </c>
      <c r="AH140" s="36" t="str">
        <f t="shared" si="30"/>
        <v>0</v>
      </c>
      <c r="AI140" s="42" t="str">
        <f t="shared" si="31"/>
        <v>I</v>
      </c>
      <c r="AJ140" s="39" t="s">
        <v>807</v>
      </c>
      <c r="AK140" s="41" t="s">
        <v>1119</v>
      </c>
      <c r="AL140" s="41" t="s">
        <v>1120</v>
      </c>
      <c r="AM140" s="41" t="s">
        <v>1123</v>
      </c>
      <c r="AN140" s="41" t="s">
        <v>68</v>
      </c>
      <c r="AO140" s="22">
        <f t="shared" ca="1" si="32"/>
        <v>1</v>
      </c>
      <c r="AP140" s="1">
        <f t="shared" si="33"/>
        <v>1</v>
      </c>
      <c r="AQ140" s="1">
        <f t="shared" si="34"/>
        <v>1</v>
      </c>
      <c r="AR140" s="1">
        <f t="shared" si="35"/>
        <v>1</v>
      </c>
      <c r="AS140" s="14">
        <f t="shared" si="36"/>
        <v>1</v>
      </c>
    </row>
    <row r="141" spans="1:45">
      <c r="A141" t="str">
        <f>'Model output'!A140</f>
        <v>TCGA-EL-A3N2</v>
      </c>
      <c r="B141" s="33">
        <v>24</v>
      </c>
      <c r="C141" s="1" t="str">
        <f>IF(OR(ISNUMBER(SEARCH("0",'Model output'!D140)), ISNUMBER(SEARCH("1",'Model output'!D140)), ISNUMBER(SEARCH("1a",'Model output'!D140)), ISNUMBER(SEARCH("1b",'Model output'!D140)), ISNUMBER(SEARCH("2",'Model output'!D140)), ISNUMBER(SEARCH("3",'Model output'!D140)), ISNUMBER(SEARCH("4a",'Model output'!D140)), ISNUMBER(SEARCH("4b",'Model output'!D140))), IF(ISNUMBER(SEARCH("pT",'Model output'!D140)),IF(OR(ISNUMBER(SEARCH("a",'Model output'!D140)),ISNUMBER(SEARCH("b",'Model output'!D140))),MID(SUBSTITUTE('Model output'!D140," ",""),SEARCH("pT",'Model output'!D140)+2,2),MID(SUBSTITUTE('Model output'!D140," ",""),SEARCH("pT",'Model output'!D140)+2,1)),IF(ISNUMBER(SEARCH("T",'Model output'!D140)),IF(OR(ISNUMBER(SEARCH("a",'Model output'!D140)),ISNUMBER(SEARCH("b",'Model output'!D140))),MID(SUBSTITUTE('Model output'!D140," ",""),SEARCH("T",'Model output'!D140)+1,2),MID(SUBSTITUTE('Model output'!D140," ",""),SEARCH("T",'Model output'!D140)+1,1)),SUBSTITUTE('Model output'!D140," ",""))),"")</f>
        <v/>
      </c>
      <c r="D141" s="1" t="str">
        <f>IF(ISNUMBER(SEARCH("lymph node",'Model output'!E140)),"1", IF(AND('Model output'!E140&lt;&gt;"",ISNUMBER('Model output'!E140),'Model output'!E140&gt;0),"1",IF(OR(ISNUMBER(SEARCH("0",'Model output'!E140)), ISNUMBER(SEARCH("1",'Model output'!E140)), ISNUMBER(SEARCH("1a",'Model output'!E140)), ISNUMBER(SEARCH("1b",'Model output'!E140)), ISNUMBER(SEARCH("X",'Model output'!E140))), IF(ISNUMBER(SEARCH("pN",'Model output'!E140)),IF(OR(ISNUMBER(SEARCH("a",'Model output'!E140)),ISNUMBER(SEARCH("b",'Model output'!E140))),MID(SUBSTITUTE('Model output'!E140," ",""),SEARCH("pN",'Model output'!E140)+2,2),MID(SUBSTITUTE('Model output'!E140," ",""),SEARCH("pN",'Model output'!E140)+2,1)),IF(ISNUMBER(SEARCH("N",'Model output'!E140)),IF(OR(ISNUMBER(SEARCH("a",'Model output'!E140)),ISNUMBER(SEARCH("b",'Model output'!E140))),MID(SUBSTITUTE('Model output'!E140," ",""),SEARCH("N",'Model output'!E140)+1,2),MID(SUBSTITUTE('Model output'!E140," ",""),SEARCH("N",'Model output'!E140)+1,1)),SUBSTITUTE('Model output'!E140," ",""))),"")))</f>
        <v>1</v>
      </c>
      <c r="E141" s="1" t="str">
        <f>IF(OR(ISNUMBER(SEARCH("Not applicable",'Model output'!F140)), ISNUMBER(SEARCH("N/A",'Model output'!F140))),"0",IF(OR(ISNUMBER(SEARCH("0",'Model output'!F140)), ISNUMBER(SEARCH("1",'Model output'!F140)), ISNUMBER(SEARCH("X",'Model output'!F140))), IF(ISNUMBER(SEARCH("pM",'Model output'!F140)),MID(SUBSTITUTE('Model output'!F140," ",""),SEARCH("pM",'Model output'!F140)+2,1),IF(ISNUMBER(SEARCH("M",'Model output'!F140)),MID(SUBSTITUTE('Model output'!F140," ",""),SEARCH("M",'Model output'!F140)+1,1),SUBSTITUTE('Model output'!F140," ",""))),""))</f>
        <v>1</v>
      </c>
      <c r="F141" t="str">
        <f t="shared" si="29"/>
        <v>positive</v>
      </c>
      <c r="G141" t="str">
        <f>IF(OR('Model output'!G140="",AND(ISNUMBER('Model output'!J140),'Model output'!J140&lt;1)),"",IF(OR(ISNUMBER(SEARCH("lateral",'Model output'!G140)),ISNUMBER(SEARCH("cervical",'Model output'!G140)),ISNUMBER(SEARCH("jugular",'Model output'!G140)),ISNUMBER(SEARCH("left neck",'Model output'!G140)),ISNUMBER(SEARCH("left anterior neck",'Model output'!G140)),ISNUMBER(SEARCH("left posterior neck",'Model output'!G140)),ISNUMBER(SEARCH("right neck",'Model output'!G140)),ISNUMBER(SEARCH("right anterior neck",'Model output'!G140)),ISNUMBER(SEARCH("right posterior neck",'Model output'!G140)),AND(ISNUMBER(SEARCH("level",'Model output'!G140)),OR(,ISNUMBER(SEARCH("II",'Model output'!G140)),ISNUMBER(SEARCH("two",'Model output'!G140)),AND(ISNUMBER(SEARCH("2",'Model output'!G140)),NOT(ISNUMBER(SEARCH("1 of 2",'Model output'!G140)))),ISNUMBER(SEARCH("III",'Model output'!G140)),ISNUMBER(SEARCH("three",'Model output'!G140)),ISNUMBER(SEARCH("3",'Model output'!G140)),ISNUMBER(SEARCH("IV",'Model output'!G140)),ISNUMBER(SEARCH("four",'Model output'!G140)),ISNUMBER(SEARCH("4",'Model output'!G140)),ISNUMBER(SEARCH("V ",'Model output'!G140)),ISNUMBER(SEARCH("five",'Model output'!G140)),ISNUMBER(SEARCH("5",'Model output'!G140))))), "lateral", "central"))</f>
        <v>lateral</v>
      </c>
      <c r="H141" t="str">
        <f>IF('Model output'!H140="","negative",IF(OR(ISNUMBER(SEARCH("lymph node",'Model output'!H140)),ISNUMBER(SEARCH("gland",'Model output'!H140)),ISNUMBER(SEARCH("lobe",'Model output'!H140)),ISNUMBER(SEARCH("isthmus",'Model output'!H140)),ISNUMBER(SEARCH("mediastinum",'Model output'!H140)),ISNUMBER(SEARCH("Not mentioned",'Model output'!H140)), ISNUMBER(SEARCH("Not applicable",'Model output'!H140)), ISNUMBER(SEARCH("paratracheal",'Model output'!H140)),ISNUMBER(SEARCH("fibroadipose tissue",'Model output'!H140)),ISNUMBER(SEARCH("thyroid node",'Model output'!H140)),ISNUMBER(SEARCH("skeletal muscle",'Model output'!H140)),ISNUMBER(SEARCH("Extranodal extension",'Model output'!H140)),ISNUMBER(SEARCH("right",'Model output'!H140)),ISNUMBER(SEARCH("left",'Model output'!H140)),ISNUMBER(SEARCH("Not specified",'Model output'!H140))),"negative","positive"))</f>
        <v>negative</v>
      </c>
      <c r="I141">
        <f>IF(OR('Model output'!I140="",'Model output'!I140="Not answered",'Model output'!I140="Not mentioned"),"",IF(ISNUMBER('Model output'!I140),'Model output'!I140,1))</f>
        <v>17</v>
      </c>
      <c r="J141">
        <f>IF(OR('Model output'!J140="",'Model output'!J140="Not answered",'Model output'!J140="Not mentioned"),"",IF(AND(ISNUMBER('Model output'!J140),'Model output'!J140&lt;=I141),'Model output'!J140,IF(AND(ISNUMBER('Model output'!J140), 'Model output'!J140&gt;=DATE(2024,1,1)), MIN(DAY('Model output'!J140), MONTH('Model output'!J140), YEAR('Model output'!J140)), IF(ISNUMBER(SEARCH("0/",'Model output'!J140)),0,IF(ISNUMBER(SEARCH("/",'Model output'!J140)), VALUE(LEFT('Model output'!J140, SEARCH("/",'Model output'!J140)-1)),1)))))</f>
        <v>2</v>
      </c>
      <c r="K141" t="str" cm="1">
        <f t="array" ref="K141">IF(COUNT(FIND({0,1,2,3,4,5,6,7,8,9},'Model output'!K140))&gt;0,'Model output'!K140,"")</f>
        <v>2.5cm</v>
      </c>
      <c r="L141" s="25" t="str">
        <f t="shared" si="26"/>
        <v>2.5cm</v>
      </c>
      <c r="M141" cm="1">
        <f t="array" ref="M141">IF(L141="","",IF(ISNUMBER(SEARCH("cm",L141)),MAX(VALUE(SUBSTITUTE(_xlfn.FILTERXML("&lt;t&gt;&lt;s&gt;"&amp;SUBSTITUTE(L141,",","&lt;/s&gt;&lt;s&gt;")&amp;"&lt;/s&gt;&lt;/t&gt;","//s"),"cm",""))),MAX(VALUE(SUBSTITUTE(_xlfn.FILTERXML("&lt;t&gt;&lt;s&gt;"&amp;SUBSTITUTE(L141,",","&lt;/s&gt;&lt;s&gt;")&amp;"&lt;/s&gt;&lt;/t&gt;","//s"),"mm","")))/10))</f>
        <v>2.5</v>
      </c>
      <c r="N141" t="str">
        <f>IF('Model output'!L140="","",'Model output'!L140)</f>
        <v>Papillary Thyroid Carcinoma</v>
      </c>
      <c r="O141" t="str">
        <f>IF('Model output'!M140="","",'Model output'!M140)</f>
        <v>Conventional Type</v>
      </c>
      <c r="P141" t="str">
        <f>IF('Model output'!N140="","",'Model output'!N140)</f>
        <v>3.5cm</v>
      </c>
      <c r="Q141" t="str">
        <f t="shared" si="25"/>
        <v>3.5cm</v>
      </c>
      <c r="R141" cm="1">
        <f t="array" ref="R141">IF(Q141="","",IF(ISNUMBER(SEARCH("cm",Q141)),MAX(VALUE(SUBSTITUTE(_xlfn.FILTERXML("&lt;t&gt;&lt;s&gt;"&amp;SUBSTITUTE(Q141,",","&lt;/s&gt;&lt;s&gt;")&amp;"&lt;/s&gt;&lt;/t&gt;","//s"),"cm",""))),MAX(VALUE(SUBSTITUTE(_xlfn.FILTERXML("&lt;t&gt;&lt;s&gt;"&amp;SUBSTITUTE(Q141,",","&lt;/s&gt;&lt;s&gt;")&amp;"&lt;/s&gt;&lt;/t&gt;","//s"),"mm","")))/10))</f>
        <v>3.5</v>
      </c>
      <c r="S141" t="str">
        <f>IF(OR('Model output'!P140="",ISNUMBER(SEARCH("Not identified", 'Model output'!P140)),ISNUMBER(SEARCH("Absent",'Model output'!P140)),AND(ISNUMBER(SEARCH("No",'Model output'!P140)),NOT(ISNUMBER(SEARCH("diagnostic",'Model output'!P140)))),ISNUMBER(SEARCH("Negative",'Model output'!P140))),"negative","positive")</f>
        <v>positive</v>
      </c>
      <c r="T141">
        <f>IF('Model output'!O140="","",'Model output'!O140)</f>
        <v>1</v>
      </c>
      <c r="U141" t="str">
        <f>IF('Model output'!Q140&lt;&gt;"",'Model output'!Q140,IF('Classification result'!S141="positive",IF(ISNUMBER(SEARCH("single",'Model output'!P140)),1,IF(OR(ISNUMBER(SEARCH("&lt;4",'Model output'!P140)),ISNUMBER(SEARCH("&lt; 4",'Model output'!P140)),ISNUMBER(SEARCH("less than 4",'Model output'!P140))),"&lt;4",IF(OR(ISNUMBER(SEARCH("&gt;4",'Model output'!P140)),ISNUMBER(SEARCH("&gt; 4",'Model output'!P140)),ISNUMBER(SEARCH("4 or more",'Model output'!P140))),"&gt;4",""))), ""))</f>
        <v>extending into fibroadipose tissue and abutting skeletal muscle</v>
      </c>
      <c r="V141" t="str">
        <f>IF(S141="negative","",IF(OR(ISNUMBER(SEARCH("Focal",'Model output'!P140)),'Classification result'!U141&lt;4,ISNUMBER(SEARCH("Focal",'Classification result'!U141)),ISNUMBER(SEARCH("&lt;4",'Classification result'!U141)),ISNUMBER(SEARCH("&lt; 4",'Classification result'!U141))),"minimal", IF(OR(ISNUMBER(SEARCH("Extensive",'Model output'!P140)),ISNUMBER(SEARCH("Extensive",'Classification result'!U141)),ISNUMBER(SEARCH("&gt;4",'Classification result'!U141)),ISNUMBER(SEARCH("&gt; 4",'Classification result'!U141)),ISNUMBER(SEARCH("4 or more",'Classification result'!U141))),"extensive","")))</f>
        <v/>
      </c>
      <c r="W141" t="str">
        <f>IF(OR('Model output'!R140="",ISNUMBER(SEARCH("Not identified", 'Model output'!R140)),ISNUMBER(SEARCH("Absent",'Model output'!R140)),ISNUMBER(SEARCH("No",'Model output'!R140)),ISNUMBER(SEARCH("Negative",'Model output'!R140)),ISNUMBER(SEARCH("None seen",'Model output'!R140)),ISNUMBER(SEARCH("Free",'Model output'!R140)),ISNUMBER(SEARCH("Cannot be assessed",'Model output'!R140))),"negative","positive")</f>
        <v>negative</v>
      </c>
      <c r="X141" s="16" t="str">
        <f>IF('Model output'!S140="","",'Model output'!S140)</f>
        <v>Perithyroidal fibradipose tissue, skeletal muscle</v>
      </c>
      <c r="Y141" t="str">
        <f>IF(OR('Model output'!S140="",ISNUMBER(SEARCH("Absent",'Model output'!S140)),ISNUMBER(SEARCH("Not identified",'Model output'!S140)),AND(ISNUMBER(SEARCH("No",'Model output'!S140)),NOT(ISNUMBER(SEARCH("carcinoma",'Model output'!S140)))),ISNUMBER(SEARCH("negative",'Model output'!S140))),"negative",IF(Z141="positive","gETE", "positive"))</f>
        <v>gETE</v>
      </c>
      <c r="Z141" t="str">
        <f>IF(OR('Model output'!S140="",ISNUMBER(SEARCH("Absent",'Model output'!S140)),ISNUMBER(SEARCH("Not identified",'Model output'!S140)),ISNUMBER(SEARCH("No",'Model output'!S140)),ISNUMBER(SEARCH("Minimal",'Model output'!S140)),ISNUMBER(SEARCH("negative",'Model output'!S140))),"negative",IF(OR(ISNUMBER(SEARCH("extensive",X141)),ISNUMBER(SEARCH("skeletal muscle",X141)),ISNUMBER(SEARCH("larynx",X141)),ISNUMBER(SEARCH("trachea",X141)),ISNUMBER(SEARCH("esophagus",X141)),ISNUMBER(SEARCH("recurrent laryngeal nerve",X141))),"positive","negative"))</f>
        <v>positive</v>
      </c>
      <c r="AA141" t="str">
        <f>IF('Model output'!T140="","",IF('Model output'!T140="Not mentioned", "No", "Yes"))</f>
        <v/>
      </c>
      <c r="AB141" t="str">
        <f>IF(AA141&lt;&gt;"Yes","",IF(OR('Model output'!U140="",ISNUMBER(SEARCH("Not identified",'Model output'!U140))),"",'Model output'!U140))</f>
        <v/>
      </c>
      <c r="AC141" s="1" t="str">
        <f>IF(OR('Model output'!V140="", 'Model output'!V140="No", AND(ISERROR(SEARCH("Positive",'Model output'!V140)), ISNUMBER(SEARCH("Negative",'Model output'!V140))), AND(ISNUMBER(SEARCH("Uninvolved",'Model output'!V140)),NOT(ISNUMBER(SEARCH("margins involved",'Model output'!V140)))), ISNUMBER(SEARCH("None",'Model output'!V140)), ISNUMBER(SEARCH("Free",'Model output'!V140)), ISNUMBER(SEARCH("1 mm",'Model output'!V140)), ISNUMBER(SEARCH("0.1 CM",'Model output'!V140)), ISNUMBER(SEARCH("less than 0.2 mm",'Model output'!V140)), ISNUMBER(SEARCH("less than 0.5 mm",'Model output'!V140)), ISNUMBER(SEARCH("less than 1.0 mm",'Model output'!V140)), ISNUMBER(SEARCH("noted very close",'Model output'!V140)), ISNUMBER(SEARCH("abut",'Model output'!V140)), ISNUMBER(SEARCH("not mentioned",'Model output'!V140)), ISNUMBER(SEARCH("Cannot be assessed",'Model output'!V140)), ISNUMBER(SEARCH("Not specified",'Model output'!V140)), ISNUMBER(SEARCH("Lymphocyte invasion - present",'Model output'!V140))), "negative", "positive")</f>
        <v>negative</v>
      </c>
      <c r="AE141" s="35" t="str" cm="1">
        <f t="array" ref="AE141">IF(OR(AC141="positive",Z141="positive",AND(OR(ISNUMBER(SEARCH("Follicular carcinoma",N141)),ISNUMBER(SEARCH("Follicular thyroid carcinoma",N141))),V141="extensive"),AND(AND(ISNUMBER(J141),J141&gt;0),AND(ISNUMBER(M141),M141&gt;3)),OR(H141="positive",AH141=1)),"high",IF(OR(ISNUMBER(SEARCH("lateral",G141,1)),ISNUMBER(SEARCH("positive",Y141,1)),ISNUMBER(SEARCH("tall",O141,1)),ISNUMBER(SEARCH("hobnail",O141,1)),ISNUMBER(SEARCH("cribriform",O141,1)),ISNUMBER(SEARCH("diffuse",O141,1)),ISNUMBER(SEARCH("columnar",O141,1)),ISNUMBER(SEARCH("solid",O141,1)),ISNUMBER(SEARCH("tall",N141,1)),ISNUMBER(SEARCH("hobnail",N141,1)),ISNUMBER(SEARCH("cribriform",N141,1)),ISNUMBER(SEARCH("diffuse",N141,1)),ISNUMBER(SEARCH("columnar",N141,1)),ISNUMBER(SEARCH("solid",N141,1)),AND(ISNUMBER(SEARCH("papillary",N141,1)),S141="positive"),AND(AND(ISNUMBER(J141),J141&gt;=5),M141=""),AND(AND(ISNUMBER(J141),J141&gt;=5),AND(ISNUMBER(M141),M141&gt;=1)),AND(ISNUMBER(SERACH("papillary",N141)),OR(Y141="positive",Z141="positive"), ISNUMBER(SEARCH("BRAF",AB141)))),"intermediate","low"))</f>
        <v>high</v>
      </c>
      <c r="AF141" s="36" t="str">
        <f t="shared" si="27"/>
        <v>3b</v>
      </c>
      <c r="AG141" s="36" t="str">
        <f t="shared" si="28"/>
        <v>1b</v>
      </c>
      <c r="AH141" s="36" t="str">
        <f t="shared" si="30"/>
        <v>0</v>
      </c>
      <c r="AI141" s="42" t="str">
        <f t="shared" si="31"/>
        <v>I</v>
      </c>
      <c r="AJ141" s="39" t="s">
        <v>805</v>
      </c>
      <c r="AK141" s="41" t="s">
        <v>1125</v>
      </c>
      <c r="AL141" s="41" t="s">
        <v>1119</v>
      </c>
      <c r="AM141" s="41" t="s">
        <v>1123</v>
      </c>
      <c r="AN141" s="41" t="s">
        <v>68</v>
      </c>
      <c r="AO141" s="22">
        <f t="shared" si="32"/>
        <v>1</v>
      </c>
      <c r="AP141" s="1">
        <f t="shared" si="33"/>
        <v>0</v>
      </c>
      <c r="AQ141" s="1">
        <f t="shared" si="34"/>
        <v>1</v>
      </c>
      <c r="AR141" s="1">
        <f t="shared" si="35"/>
        <v>1</v>
      </c>
      <c r="AS141" s="14">
        <f t="shared" si="36"/>
        <v>1</v>
      </c>
    </row>
    <row r="142" spans="1:45">
      <c r="A142" t="str">
        <f>'Model output'!A141</f>
        <v>TCGA-EL-A4K0</v>
      </c>
      <c r="B142" s="33">
        <v>54</v>
      </c>
      <c r="C142" s="1" t="str">
        <f>IF(OR(ISNUMBER(SEARCH("0",'Model output'!D141)), ISNUMBER(SEARCH("1",'Model output'!D141)), ISNUMBER(SEARCH("1a",'Model output'!D141)), ISNUMBER(SEARCH("1b",'Model output'!D141)), ISNUMBER(SEARCH("2",'Model output'!D141)), ISNUMBER(SEARCH("3",'Model output'!D141)), ISNUMBER(SEARCH("4a",'Model output'!D141)), ISNUMBER(SEARCH("4b",'Model output'!D141))), IF(ISNUMBER(SEARCH("pT",'Model output'!D141)),IF(OR(ISNUMBER(SEARCH("a",'Model output'!D141)),ISNUMBER(SEARCH("b",'Model output'!D141))),MID(SUBSTITUTE('Model output'!D141," ",""),SEARCH("pT",'Model output'!D141)+2,2),MID(SUBSTITUTE('Model output'!D141," ",""),SEARCH("pT",'Model output'!D141)+2,1)),IF(ISNUMBER(SEARCH("T",'Model output'!D141)),IF(OR(ISNUMBER(SEARCH("a",'Model output'!D141)),ISNUMBER(SEARCH("b",'Model output'!D141))),MID(SUBSTITUTE('Model output'!D141," ",""),SEARCH("T",'Model output'!D141)+1,2),MID(SUBSTITUTE('Model output'!D141," ",""),SEARCH("T",'Model output'!D141)+1,1)),SUBSTITUTE('Model output'!D141," ",""))),"")</f>
        <v>1</v>
      </c>
      <c r="D142" s="1" t="str">
        <f>IF(ISNUMBER(SEARCH("lymph node",'Model output'!E141)),"1", IF(AND('Model output'!E141&lt;&gt;"",ISNUMBER('Model output'!E141),'Model output'!E141&gt;0),"1",IF(OR(ISNUMBER(SEARCH("0",'Model output'!E141)), ISNUMBER(SEARCH("1",'Model output'!E141)), ISNUMBER(SEARCH("1a",'Model output'!E141)), ISNUMBER(SEARCH("1b",'Model output'!E141)), ISNUMBER(SEARCH("X",'Model output'!E141))), IF(ISNUMBER(SEARCH("pN",'Model output'!E141)),IF(OR(ISNUMBER(SEARCH("a",'Model output'!E141)),ISNUMBER(SEARCH("b",'Model output'!E141))),MID(SUBSTITUTE('Model output'!E141," ",""),SEARCH("pN",'Model output'!E141)+2,2),MID(SUBSTITUTE('Model output'!E141," ",""),SEARCH("pN",'Model output'!E141)+2,1)),IF(ISNUMBER(SEARCH("N",'Model output'!E141)),IF(OR(ISNUMBER(SEARCH("a",'Model output'!E141)),ISNUMBER(SEARCH("b",'Model output'!E141))),MID(SUBSTITUTE('Model output'!E141," ",""),SEARCH("N",'Model output'!E141)+1,2),MID(SUBSTITUTE('Model output'!E141," ",""),SEARCH("N",'Model output'!E141)+1,1)),SUBSTITUTE('Model output'!E141," ",""))),"")))</f>
        <v>0</v>
      </c>
      <c r="E142" s="1" t="str">
        <f>IF(OR(ISNUMBER(SEARCH("Not applicable",'Model output'!F141)), ISNUMBER(SEARCH("N/A",'Model output'!F141))),"0",IF(OR(ISNUMBER(SEARCH("0",'Model output'!F141)), ISNUMBER(SEARCH("1",'Model output'!F141)), ISNUMBER(SEARCH("X",'Model output'!F141))), IF(ISNUMBER(SEARCH("pM",'Model output'!F141)),MID(SUBSTITUTE('Model output'!F141," ",""),SEARCH("pM",'Model output'!F141)+2,1),IF(ISNUMBER(SEARCH("M",'Model output'!F141)),MID(SUBSTITUTE('Model output'!F141," ",""),SEARCH("M",'Model output'!F141)+1,1),SUBSTITUTE('Model output'!F141," ",""))),""))</f>
        <v>0</v>
      </c>
      <c r="F142" t="str">
        <f t="shared" si="29"/>
        <v>negative</v>
      </c>
      <c r="G142" t="str">
        <f>IF(OR('Model output'!G141="",AND(ISNUMBER('Model output'!J141),'Model output'!J141&lt;1)),"",IF(OR(ISNUMBER(SEARCH("lateral",'Model output'!G141)),ISNUMBER(SEARCH("cervical",'Model output'!G141)),ISNUMBER(SEARCH("jugular",'Model output'!G141)),ISNUMBER(SEARCH("left neck",'Model output'!G141)),ISNUMBER(SEARCH("left anterior neck",'Model output'!G141)),ISNUMBER(SEARCH("left posterior neck",'Model output'!G141)),ISNUMBER(SEARCH("right neck",'Model output'!G141)),ISNUMBER(SEARCH("right anterior neck",'Model output'!G141)),ISNUMBER(SEARCH("right posterior neck",'Model output'!G141)),AND(ISNUMBER(SEARCH("level",'Model output'!G141)),OR(,ISNUMBER(SEARCH("II",'Model output'!G141)),ISNUMBER(SEARCH("two",'Model output'!G141)),AND(ISNUMBER(SEARCH("2",'Model output'!G141)),NOT(ISNUMBER(SEARCH("1 of 2",'Model output'!G141)))),ISNUMBER(SEARCH("III",'Model output'!G141)),ISNUMBER(SEARCH("three",'Model output'!G141)),ISNUMBER(SEARCH("3",'Model output'!G141)),ISNUMBER(SEARCH("IV",'Model output'!G141)),ISNUMBER(SEARCH("four",'Model output'!G141)),ISNUMBER(SEARCH("4",'Model output'!G141)),ISNUMBER(SEARCH("V ",'Model output'!G141)),ISNUMBER(SEARCH("five",'Model output'!G141)),ISNUMBER(SEARCH("5",'Model output'!G141))))), "lateral", "central"))</f>
        <v/>
      </c>
      <c r="H142" t="str">
        <f>IF('Model output'!H141="","negative",IF(OR(ISNUMBER(SEARCH("lymph node",'Model output'!H141)),ISNUMBER(SEARCH("gland",'Model output'!H141)),ISNUMBER(SEARCH("lobe",'Model output'!H141)),ISNUMBER(SEARCH("isthmus",'Model output'!H141)),ISNUMBER(SEARCH("mediastinum",'Model output'!H141)),ISNUMBER(SEARCH("Not mentioned",'Model output'!H141)), ISNUMBER(SEARCH("Not applicable",'Model output'!H141)), ISNUMBER(SEARCH("paratracheal",'Model output'!H141)),ISNUMBER(SEARCH("fibroadipose tissue",'Model output'!H141)),ISNUMBER(SEARCH("thyroid node",'Model output'!H141)),ISNUMBER(SEARCH("skeletal muscle",'Model output'!H141)),ISNUMBER(SEARCH("Extranodal extension",'Model output'!H141)),ISNUMBER(SEARCH("right",'Model output'!H141)),ISNUMBER(SEARCH("left",'Model output'!H141)),ISNUMBER(SEARCH("Not specified",'Model output'!H141))),"negative","positive"))</f>
        <v>negative</v>
      </c>
      <c r="I142">
        <f>IF(OR('Model output'!I141="",'Model output'!I141="Not answered",'Model output'!I141="Not mentioned"),"",IF(ISNUMBER('Model output'!I141),'Model output'!I141,1))</f>
        <v>1</v>
      </c>
      <c r="J142">
        <f>IF(OR('Model output'!J141="",'Model output'!J141="Not answered",'Model output'!J141="Not mentioned"),"",IF(AND(ISNUMBER('Model output'!J141),'Model output'!J141&lt;=I142),'Model output'!J141,IF(AND(ISNUMBER('Model output'!J141), 'Model output'!J141&gt;=DATE(2024,1,1)), MIN(DAY('Model output'!J141), MONTH('Model output'!J141), YEAR('Model output'!J141)), IF(ISNUMBER(SEARCH("0/",'Model output'!J141)),0,IF(ISNUMBER(SEARCH("/",'Model output'!J141)), VALUE(LEFT('Model output'!J141, SEARCH("/",'Model output'!J141)-1)),1)))))</f>
        <v>0</v>
      </c>
      <c r="K142" t="str" cm="1">
        <f t="array" ref="K142">IF(COUNT(FIND({0,1,2,3,4,5,6,7,8,9},'Model output'!K141))&gt;0,'Model output'!K141,"")</f>
        <v/>
      </c>
      <c r="L142" s="25" t="str">
        <f t="shared" si="26"/>
        <v/>
      </c>
      <c r="M142" t="str" cm="1">
        <f t="array" ref="M142">IF(L142="","",IF(ISNUMBER(SEARCH("cm",L142)),MAX(VALUE(SUBSTITUTE(_xlfn.FILTERXML("&lt;t&gt;&lt;s&gt;"&amp;SUBSTITUTE(L142,",","&lt;/s&gt;&lt;s&gt;")&amp;"&lt;/s&gt;&lt;/t&gt;","//s"),"cm",""))),MAX(VALUE(SUBSTITUTE(_xlfn.FILTERXML("&lt;t&gt;&lt;s&gt;"&amp;SUBSTITUTE(L142,",","&lt;/s&gt;&lt;s&gt;")&amp;"&lt;/s&gt;&lt;/t&gt;","//s"),"mm","")))/10))</f>
        <v/>
      </c>
      <c r="N142" t="str">
        <f>IF('Model output'!L141="","",'Model output'!L141)</f>
        <v>Papillary Thyroid Carcinoma</v>
      </c>
      <c r="O142" t="str">
        <f>IF('Model output'!M141="","",'Model output'!M141)</f>
        <v>Conventional Type</v>
      </c>
      <c r="P142" t="str">
        <f>IF('Model output'!N141="","",'Model output'!N141)</f>
        <v>1.1 cm</v>
      </c>
      <c r="Q142" t="str">
        <f t="shared" si="25"/>
        <v>1.1cm</v>
      </c>
      <c r="R142" cm="1">
        <f t="array" ref="R142">IF(Q142="","",IF(ISNUMBER(SEARCH("cm",Q142)),MAX(VALUE(SUBSTITUTE(_xlfn.FILTERXML("&lt;t&gt;&lt;s&gt;"&amp;SUBSTITUTE(Q142,",","&lt;/s&gt;&lt;s&gt;")&amp;"&lt;/s&gt;&lt;/t&gt;","//s"),"cm",""))),MAX(VALUE(SUBSTITUTE(_xlfn.FILTERXML("&lt;t&gt;&lt;s&gt;"&amp;SUBSTITUTE(Q142,",","&lt;/s&gt;&lt;s&gt;")&amp;"&lt;/s&gt;&lt;/t&gt;","//s"),"mm","")))/10))</f>
        <v>1.1000000000000001</v>
      </c>
      <c r="S142" t="str">
        <f>IF(OR('Model output'!P141="",ISNUMBER(SEARCH("Not identified", 'Model output'!P141)),ISNUMBER(SEARCH("Absent",'Model output'!P141)),AND(ISNUMBER(SEARCH("No",'Model output'!P141)),NOT(ISNUMBER(SEARCH("diagnostic",'Model output'!P141)))),ISNUMBER(SEARCH("Negative",'Model output'!P141))),"negative","positive")</f>
        <v>negative</v>
      </c>
      <c r="T142">
        <f>IF('Model output'!O141="","",'Model output'!O141)</f>
        <v>1</v>
      </c>
      <c r="U142" t="str">
        <f>IF('Model output'!Q141&lt;&gt;"",'Model output'!Q141,IF('Classification result'!S142="positive",IF(ISNUMBER(SEARCH("single",'Model output'!P141)),1,IF(OR(ISNUMBER(SEARCH("&lt;4",'Model output'!P141)),ISNUMBER(SEARCH("&lt; 4",'Model output'!P141)),ISNUMBER(SEARCH("less than 4",'Model output'!P141))),"&lt;4",IF(OR(ISNUMBER(SEARCH("&gt;4",'Model output'!P141)),ISNUMBER(SEARCH("&gt; 4",'Model output'!P141)),ISNUMBER(SEARCH("4 or more",'Model output'!P141))),"&gt;4",""))), ""))</f>
        <v/>
      </c>
      <c r="V142" t="str">
        <f>IF(S142="negative","",IF(OR(ISNUMBER(SEARCH("Focal",'Model output'!P141)),'Classification result'!U142&lt;4,ISNUMBER(SEARCH("Focal",'Classification result'!U142)),ISNUMBER(SEARCH("&lt;4",'Classification result'!U142)),ISNUMBER(SEARCH("&lt; 4",'Classification result'!U142))),"minimal", IF(OR(ISNUMBER(SEARCH("Extensive",'Model output'!P141)),ISNUMBER(SEARCH("Extensive",'Classification result'!U142)),ISNUMBER(SEARCH("&gt;4",'Classification result'!U142)),ISNUMBER(SEARCH("&gt; 4",'Classification result'!U142)),ISNUMBER(SEARCH("4 or more",'Classification result'!U142))),"extensive","")))</f>
        <v/>
      </c>
      <c r="W142" t="str">
        <f>IF(OR('Model output'!R141="",ISNUMBER(SEARCH("Not identified", 'Model output'!R141)),ISNUMBER(SEARCH("Absent",'Model output'!R141)),ISNUMBER(SEARCH("No",'Model output'!R141)),ISNUMBER(SEARCH("Negative",'Model output'!R141)),ISNUMBER(SEARCH("None seen",'Model output'!R141)),ISNUMBER(SEARCH("Free",'Model output'!R141)),ISNUMBER(SEARCH("Cannot be assessed",'Model output'!R141))),"negative","positive")</f>
        <v>negative</v>
      </c>
      <c r="X142" s="16" t="str">
        <f>IF('Model output'!S141="","",'Model output'!S141)</f>
        <v>Absent</v>
      </c>
      <c r="Y142" t="str">
        <f>IF(OR('Model output'!S141="",ISNUMBER(SEARCH("Absent",'Model output'!S141)),ISNUMBER(SEARCH("Not identified",'Model output'!S141)),AND(ISNUMBER(SEARCH("No",'Model output'!S141)),NOT(ISNUMBER(SEARCH("carcinoma",'Model output'!S141)))),ISNUMBER(SEARCH("negative",'Model output'!S141))),"negative",IF(Z142="positive","gETE", "positive"))</f>
        <v>negative</v>
      </c>
      <c r="Z142" t="str">
        <f>IF(OR('Model output'!S141="",ISNUMBER(SEARCH("Absent",'Model output'!S141)),ISNUMBER(SEARCH("Not identified",'Model output'!S141)),ISNUMBER(SEARCH("No",'Model output'!S141)),ISNUMBER(SEARCH("Minimal",'Model output'!S141)),ISNUMBER(SEARCH("negative",'Model output'!S141))),"negative",IF(OR(ISNUMBER(SEARCH("extensive",X142)),ISNUMBER(SEARCH("skeletal muscle",X142)),ISNUMBER(SEARCH("larynx",X142)),ISNUMBER(SEARCH("trachea",X142)),ISNUMBER(SEARCH("esophagus",X142)),ISNUMBER(SEARCH("recurrent laryngeal nerve",X142))),"positive","negative"))</f>
        <v>negative</v>
      </c>
      <c r="AA142" t="str">
        <f>IF('Model output'!T141="","",IF('Model output'!T141="Not mentioned", "No", "Yes"))</f>
        <v/>
      </c>
      <c r="AB142" t="str">
        <f>IF(AA142&lt;&gt;"Yes","",IF(OR('Model output'!U141="",ISNUMBER(SEARCH("Not identified",'Model output'!U141))),"",'Model output'!U141))</f>
        <v/>
      </c>
      <c r="AC142" s="1" t="str">
        <f>IF(OR('Model output'!V141="", 'Model output'!V141="No", AND(ISERROR(SEARCH("Positive",'Model output'!V141)), ISNUMBER(SEARCH("Negative",'Model output'!V141))), AND(ISNUMBER(SEARCH("Uninvolved",'Model output'!V141)),NOT(ISNUMBER(SEARCH("margins involved",'Model output'!V141)))), ISNUMBER(SEARCH("None",'Model output'!V141)), ISNUMBER(SEARCH("Free",'Model output'!V141)), ISNUMBER(SEARCH("1 mm",'Model output'!V141)), ISNUMBER(SEARCH("0.1 CM",'Model output'!V141)), ISNUMBER(SEARCH("less than 0.2 mm",'Model output'!V141)), ISNUMBER(SEARCH("less than 0.5 mm",'Model output'!V141)), ISNUMBER(SEARCH("less than 1.0 mm",'Model output'!V141)), ISNUMBER(SEARCH("noted very close",'Model output'!V141)), ISNUMBER(SEARCH("abut",'Model output'!V141)), ISNUMBER(SEARCH("not mentioned",'Model output'!V141)), ISNUMBER(SEARCH("Cannot be assessed",'Model output'!V141)), ISNUMBER(SEARCH("Not specified",'Model output'!V141)), ISNUMBER(SEARCH("Lymphocyte invasion - present",'Model output'!V141))), "negative", "positive")</f>
        <v>negative</v>
      </c>
      <c r="AE142" s="35" t="str" cm="1">
        <f t="array" aca="1" ref="AE142" ca="1">IF(OR(AC142="positive",Z142="positive",AND(OR(ISNUMBER(SEARCH("Follicular carcinoma",N142)),ISNUMBER(SEARCH("Follicular thyroid carcinoma",N142))),V142="extensive"),AND(AND(ISNUMBER(J142),J142&gt;0),AND(ISNUMBER(M142),M142&gt;3)),OR(H142="positive",AH142=1)),"high",IF(OR(ISNUMBER(SEARCH("lateral",G142,1)),ISNUMBER(SEARCH("positive",Y142,1)),ISNUMBER(SEARCH("tall",O142,1)),ISNUMBER(SEARCH("hobnail",O142,1)),ISNUMBER(SEARCH("cribriform",O142,1)),ISNUMBER(SEARCH("diffuse",O142,1)),ISNUMBER(SEARCH("columnar",O142,1)),ISNUMBER(SEARCH("solid",O142,1)),ISNUMBER(SEARCH("tall",N142,1)),ISNUMBER(SEARCH("hobnail",N142,1)),ISNUMBER(SEARCH("cribriform",N142,1)),ISNUMBER(SEARCH("diffuse",N142,1)),ISNUMBER(SEARCH("columnar",N142,1)),ISNUMBER(SEARCH("solid",N142,1)),AND(ISNUMBER(SEARCH("papillary",N142,1)),S142="positive"),AND(AND(ISNUMBER(J142),J142&gt;=5),M142=""),AND(AND(ISNUMBER(J142),J142&gt;=5),AND(ISNUMBER(M142),M142&gt;=1)),AND(ISNUMBER(SERACH("papillary",N142)),OR(Y142="positive",Z142="positive"), ISNUMBER(SEARCH("BRAF",AB142)))),"intermediate","low"))</f>
        <v>low</v>
      </c>
      <c r="AF142" s="36" t="str">
        <f t="shared" si="27"/>
        <v>1b</v>
      </c>
      <c r="AG142" s="36" t="str">
        <f t="shared" si="28"/>
        <v>0</v>
      </c>
      <c r="AH142" s="36" t="str">
        <f t="shared" si="30"/>
        <v>0</v>
      </c>
      <c r="AI142" s="42" t="str">
        <f t="shared" si="31"/>
        <v>I</v>
      </c>
      <c r="AJ142" s="39" t="s">
        <v>807</v>
      </c>
      <c r="AK142" s="41" t="s">
        <v>1119</v>
      </c>
      <c r="AL142" s="41" t="s">
        <v>1120</v>
      </c>
      <c r="AM142" s="41" t="s">
        <v>1123</v>
      </c>
      <c r="AN142" s="41" t="s">
        <v>68</v>
      </c>
      <c r="AO142" s="22">
        <f t="shared" ca="1" si="32"/>
        <v>1</v>
      </c>
      <c r="AP142" s="1">
        <f t="shared" si="33"/>
        <v>1</v>
      </c>
      <c r="AQ142" s="1">
        <f t="shared" si="34"/>
        <v>1</v>
      </c>
      <c r="AR142" s="1">
        <f t="shared" si="35"/>
        <v>1</v>
      </c>
      <c r="AS142" s="14">
        <f t="shared" si="36"/>
        <v>1</v>
      </c>
    </row>
    <row r="143" spans="1:45">
      <c r="A143" t="str">
        <f>'Model output'!A142</f>
        <v>TCGA-EL-A4K1</v>
      </c>
      <c r="B143" s="33">
        <v>68</v>
      </c>
      <c r="C143" s="1" t="str">
        <f>IF(OR(ISNUMBER(SEARCH("0",'Model output'!D142)), ISNUMBER(SEARCH("1",'Model output'!D142)), ISNUMBER(SEARCH("1a",'Model output'!D142)), ISNUMBER(SEARCH("1b",'Model output'!D142)), ISNUMBER(SEARCH("2",'Model output'!D142)), ISNUMBER(SEARCH("3",'Model output'!D142)), ISNUMBER(SEARCH("4a",'Model output'!D142)), ISNUMBER(SEARCH("4b",'Model output'!D142))), IF(ISNUMBER(SEARCH("pT",'Model output'!D142)),IF(OR(ISNUMBER(SEARCH("a",'Model output'!D142)),ISNUMBER(SEARCH("b",'Model output'!D142))),MID(SUBSTITUTE('Model output'!D142," ",""),SEARCH("pT",'Model output'!D142)+2,2),MID(SUBSTITUTE('Model output'!D142," ",""),SEARCH("pT",'Model output'!D142)+2,1)),IF(ISNUMBER(SEARCH("T",'Model output'!D142)),IF(OR(ISNUMBER(SEARCH("a",'Model output'!D142)),ISNUMBER(SEARCH("b",'Model output'!D142))),MID(SUBSTITUTE('Model output'!D142," ",""),SEARCH("T",'Model output'!D142)+1,2),MID(SUBSTITUTE('Model output'!D142," ",""),SEARCH("T",'Model output'!D142)+1,1)),SUBSTITUTE('Model output'!D142," ",""))),"")</f>
        <v>3</v>
      </c>
      <c r="D143" s="1" t="str">
        <f>IF(ISNUMBER(SEARCH("lymph node",'Model output'!E142)),"1", IF(AND('Model output'!E142&lt;&gt;"",ISNUMBER('Model output'!E142),'Model output'!E142&gt;0),"1",IF(OR(ISNUMBER(SEARCH("0",'Model output'!E142)), ISNUMBER(SEARCH("1",'Model output'!E142)), ISNUMBER(SEARCH("1a",'Model output'!E142)), ISNUMBER(SEARCH("1b",'Model output'!E142)), ISNUMBER(SEARCH("X",'Model output'!E142))), IF(ISNUMBER(SEARCH("pN",'Model output'!E142)),IF(OR(ISNUMBER(SEARCH("a",'Model output'!E142)),ISNUMBER(SEARCH("b",'Model output'!E142))),MID(SUBSTITUTE('Model output'!E142," ",""),SEARCH("pN",'Model output'!E142)+2,2),MID(SUBSTITUTE('Model output'!E142," ",""),SEARCH("pN",'Model output'!E142)+2,1)),IF(ISNUMBER(SEARCH("N",'Model output'!E142)),IF(OR(ISNUMBER(SEARCH("a",'Model output'!E142)),ISNUMBER(SEARCH("b",'Model output'!E142))),MID(SUBSTITUTE('Model output'!E142," ",""),SEARCH("N",'Model output'!E142)+1,2),MID(SUBSTITUTE('Model output'!E142," ",""),SEARCH("N",'Model output'!E142)+1,1)),SUBSTITUTE('Model output'!E142," ",""))),"")))</f>
        <v>1</v>
      </c>
      <c r="E143" s="1" t="str">
        <f>IF(OR(ISNUMBER(SEARCH("Not applicable",'Model output'!F142)), ISNUMBER(SEARCH("N/A",'Model output'!F142))),"0",IF(OR(ISNUMBER(SEARCH("0",'Model output'!F142)), ISNUMBER(SEARCH("1",'Model output'!F142)), ISNUMBER(SEARCH("X",'Model output'!F142))), IF(ISNUMBER(SEARCH("pM",'Model output'!F142)),MID(SUBSTITUTE('Model output'!F142," ",""),SEARCH("pM",'Model output'!F142)+2,1),IF(ISNUMBER(SEARCH("M",'Model output'!F142)),MID(SUBSTITUTE('Model output'!F142," ",""),SEARCH("M",'Model output'!F142)+1,1),SUBSTITUTE('Model output'!F142," ",""))),""))</f>
        <v/>
      </c>
      <c r="F143" t="str">
        <f t="shared" si="29"/>
        <v>positive</v>
      </c>
      <c r="G143" t="str">
        <f>IF(OR('Model output'!G142="",AND(ISNUMBER('Model output'!J142),'Model output'!J142&lt;1)),"",IF(OR(ISNUMBER(SEARCH("lateral",'Model output'!G142)),ISNUMBER(SEARCH("cervical",'Model output'!G142)),ISNUMBER(SEARCH("jugular",'Model output'!G142)),ISNUMBER(SEARCH("left neck",'Model output'!G142)),ISNUMBER(SEARCH("left anterior neck",'Model output'!G142)),ISNUMBER(SEARCH("left posterior neck",'Model output'!G142)),ISNUMBER(SEARCH("right neck",'Model output'!G142)),ISNUMBER(SEARCH("right anterior neck",'Model output'!G142)),ISNUMBER(SEARCH("right posterior neck",'Model output'!G142)),AND(ISNUMBER(SEARCH("level",'Model output'!G142)),OR(,ISNUMBER(SEARCH("II",'Model output'!G142)),ISNUMBER(SEARCH("two",'Model output'!G142)),AND(ISNUMBER(SEARCH("2",'Model output'!G142)),NOT(ISNUMBER(SEARCH("1 of 2",'Model output'!G142)))),ISNUMBER(SEARCH("III",'Model output'!G142)),ISNUMBER(SEARCH("three",'Model output'!G142)),ISNUMBER(SEARCH("3",'Model output'!G142)),ISNUMBER(SEARCH("IV",'Model output'!G142)),ISNUMBER(SEARCH("four",'Model output'!G142)),ISNUMBER(SEARCH("4",'Model output'!G142)),ISNUMBER(SEARCH("V ",'Model output'!G142)),ISNUMBER(SEARCH("five",'Model output'!G142)),ISNUMBER(SEARCH("5",'Model output'!G142))))), "lateral", "central"))</f>
        <v>central</v>
      </c>
      <c r="H143" t="str">
        <f>IF('Model output'!H142="","negative",IF(OR(ISNUMBER(SEARCH("lymph node",'Model output'!H142)),ISNUMBER(SEARCH("gland",'Model output'!H142)),ISNUMBER(SEARCH("lobe",'Model output'!H142)),ISNUMBER(SEARCH("isthmus",'Model output'!H142)),ISNUMBER(SEARCH("mediastinum",'Model output'!H142)),ISNUMBER(SEARCH("Not mentioned",'Model output'!H142)), ISNUMBER(SEARCH("Not applicable",'Model output'!H142)), ISNUMBER(SEARCH("paratracheal",'Model output'!H142)),ISNUMBER(SEARCH("fibroadipose tissue",'Model output'!H142)),ISNUMBER(SEARCH("thyroid node",'Model output'!H142)),ISNUMBER(SEARCH("skeletal muscle",'Model output'!H142)),ISNUMBER(SEARCH("Extranodal extension",'Model output'!H142)),ISNUMBER(SEARCH("right",'Model output'!H142)),ISNUMBER(SEARCH("left",'Model output'!H142)),ISNUMBER(SEARCH("Not specified",'Model output'!H142))),"negative","positive"))</f>
        <v>negative</v>
      </c>
      <c r="I143">
        <f>IF(OR('Model output'!I142="",'Model output'!I142="Not answered",'Model output'!I142="Not mentioned"),"",IF(ISNUMBER('Model output'!I142),'Model output'!I142,1))</f>
        <v>1</v>
      </c>
      <c r="J143">
        <f>IF(OR('Model output'!J142="",'Model output'!J142="Not answered",'Model output'!J142="Not mentioned"),"",IF(AND(ISNUMBER('Model output'!J142),'Model output'!J142&lt;=I143),'Model output'!J142,IF(AND(ISNUMBER('Model output'!J142), 'Model output'!J142&gt;=DATE(2024,1,1)), MIN(DAY('Model output'!J142), MONTH('Model output'!J142), YEAR('Model output'!J142)), IF(ISNUMBER(SEARCH("0/",'Model output'!J142)),0,IF(ISNUMBER(SEARCH("/",'Model output'!J142)), VALUE(LEFT('Model output'!J142, SEARCH("/",'Model output'!J142)-1)),1)))))</f>
        <v>1</v>
      </c>
      <c r="K143" t="str" cm="1">
        <f t="array" ref="K143">IF(COUNT(FIND({0,1,2,3,4,5,6,7,8,9},'Model output'!K142))&gt;0,'Model output'!K142,"")</f>
        <v>0.4 cm</v>
      </c>
      <c r="L143" s="25" t="str">
        <f t="shared" si="26"/>
        <v>0.4cm</v>
      </c>
      <c r="M143" cm="1">
        <f t="array" ref="M143">IF(L143="","",IF(ISNUMBER(SEARCH("cm",L143)),MAX(VALUE(SUBSTITUTE(_xlfn.FILTERXML("&lt;t&gt;&lt;s&gt;"&amp;SUBSTITUTE(L143,",","&lt;/s&gt;&lt;s&gt;")&amp;"&lt;/s&gt;&lt;/t&gt;","//s"),"cm",""))),MAX(VALUE(SUBSTITUTE(_xlfn.FILTERXML("&lt;t&gt;&lt;s&gt;"&amp;SUBSTITUTE(L143,",","&lt;/s&gt;&lt;s&gt;")&amp;"&lt;/s&gt;&lt;/t&gt;","//s"),"mm","")))/10))</f>
        <v>0.4</v>
      </c>
      <c r="N143" t="str">
        <f>IF('Model output'!L142="","",'Model output'!L142)</f>
        <v>Papillary Thyroid Carcinoma</v>
      </c>
      <c r="O143" t="str">
        <f>IF('Model output'!M142="","",'Model output'!M142)</f>
        <v>Conventional Type</v>
      </c>
      <c r="P143" t="str">
        <f>IF('Model output'!N142="","",'Model output'!N142)</f>
        <v>2.9 cm</v>
      </c>
      <c r="Q143" t="str">
        <f t="shared" si="25"/>
        <v>2.9cm</v>
      </c>
      <c r="R143" cm="1">
        <f t="array" ref="R143">IF(Q143="","",IF(ISNUMBER(SEARCH("cm",Q143)),MAX(VALUE(SUBSTITUTE(_xlfn.FILTERXML("&lt;t&gt;&lt;s&gt;"&amp;SUBSTITUTE(Q143,",","&lt;/s&gt;&lt;s&gt;")&amp;"&lt;/s&gt;&lt;/t&gt;","//s"),"cm",""))),MAX(VALUE(SUBSTITUTE(_xlfn.FILTERXML("&lt;t&gt;&lt;s&gt;"&amp;SUBSTITUTE(Q143,",","&lt;/s&gt;&lt;s&gt;")&amp;"&lt;/s&gt;&lt;/t&gt;","//s"),"mm","")))/10))</f>
        <v>2.9</v>
      </c>
      <c r="S143" t="str">
        <f>IF(OR('Model output'!P142="",ISNUMBER(SEARCH("Not identified", 'Model output'!P142)),ISNUMBER(SEARCH("Absent",'Model output'!P142)),AND(ISNUMBER(SEARCH("No",'Model output'!P142)),NOT(ISNUMBER(SEARCH("diagnostic",'Model output'!P142)))),ISNUMBER(SEARCH("Negative",'Model output'!P142))),"negative","positive")</f>
        <v>negative</v>
      </c>
      <c r="T143">
        <f>IF('Model output'!O142="","",'Model output'!O142)</f>
        <v>1</v>
      </c>
      <c r="U143" t="str">
        <f>IF('Model output'!Q142&lt;&gt;"",'Model output'!Q142,IF('Classification result'!S143="positive",IF(ISNUMBER(SEARCH("single",'Model output'!P142)),1,IF(OR(ISNUMBER(SEARCH("&lt;4",'Model output'!P142)),ISNUMBER(SEARCH("&lt; 4",'Model output'!P142)),ISNUMBER(SEARCH("less than 4",'Model output'!P142))),"&lt;4",IF(OR(ISNUMBER(SEARCH("&gt;4",'Model output'!P142)),ISNUMBER(SEARCH("&gt; 4",'Model output'!P142)),ISNUMBER(SEARCH("4 or more",'Model output'!P142))),"&gt;4",""))), ""))</f>
        <v/>
      </c>
      <c r="V143" t="str">
        <f>IF(S143="negative","",IF(OR(ISNUMBER(SEARCH("Focal",'Model output'!P142)),'Classification result'!U143&lt;4,ISNUMBER(SEARCH("Focal",'Classification result'!U143)),ISNUMBER(SEARCH("&lt;4",'Classification result'!U143)),ISNUMBER(SEARCH("&lt; 4",'Classification result'!U143))),"minimal", IF(OR(ISNUMBER(SEARCH("Extensive",'Model output'!P142)),ISNUMBER(SEARCH("Extensive",'Classification result'!U143)),ISNUMBER(SEARCH("&gt;4",'Classification result'!U143)),ISNUMBER(SEARCH("&gt; 4",'Classification result'!U143)),ISNUMBER(SEARCH("4 or more",'Classification result'!U143))),"extensive","")))</f>
        <v/>
      </c>
      <c r="W143" t="str">
        <f>IF(OR('Model output'!R142="",ISNUMBER(SEARCH("Not identified", 'Model output'!R142)),ISNUMBER(SEARCH("Absent",'Model output'!R142)),ISNUMBER(SEARCH("No",'Model output'!R142)),ISNUMBER(SEARCH("Negative",'Model output'!R142)),ISNUMBER(SEARCH("None seen",'Model output'!R142)),ISNUMBER(SEARCH("Free",'Model output'!R142)),ISNUMBER(SEARCH("Cannot be assessed",'Model output'!R142))),"negative","positive")</f>
        <v>positive</v>
      </c>
      <c r="X143" s="16" t="str">
        <f>IF('Model output'!S142="","",'Model output'!S142)</f>
        <v>Skeletal muscle</v>
      </c>
      <c r="Y143" t="str">
        <f>IF(OR('Model output'!S142="",ISNUMBER(SEARCH("Absent",'Model output'!S142)),ISNUMBER(SEARCH("Not identified",'Model output'!S142)),AND(ISNUMBER(SEARCH("No",'Model output'!S142)),NOT(ISNUMBER(SEARCH("carcinoma",'Model output'!S142)))),ISNUMBER(SEARCH("negative",'Model output'!S142))),"negative",IF(Z143="positive","gETE", "positive"))</f>
        <v>gETE</v>
      </c>
      <c r="Z143" t="str">
        <f>IF(OR('Model output'!S142="",ISNUMBER(SEARCH("Absent",'Model output'!S142)),ISNUMBER(SEARCH("Not identified",'Model output'!S142)),ISNUMBER(SEARCH("No",'Model output'!S142)),ISNUMBER(SEARCH("Minimal",'Model output'!S142)),ISNUMBER(SEARCH("negative",'Model output'!S142))),"negative",IF(OR(ISNUMBER(SEARCH("extensive",X143)),ISNUMBER(SEARCH("skeletal muscle",X143)),ISNUMBER(SEARCH("larynx",X143)),ISNUMBER(SEARCH("trachea",X143)),ISNUMBER(SEARCH("esophagus",X143)),ISNUMBER(SEARCH("recurrent laryngeal nerve",X143))),"positive","negative"))</f>
        <v>positive</v>
      </c>
      <c r="AA143" t="str">
        <f>IF('Model output'!T142="","",IF('Model output'!T142="Not mentioned", "No", "Yes"))</f>
        <v/>
      </c>
      <c r="AB143" t="str">
        <f>IF(AA143&lt;&gt;"Yes","",IF(OR('Model output'!U142="",ISNUMBER(SEARCH("Not identified",'Model output'!U142))),"",'Model output'!U142))</f>
        <v/>
      </c>
      <c r="AC143" s="1" t="str">
        <f>IF(OR('Model output'!V142="", 'Model output'!V142="No", AND(ISERROR(SEARCH("Positive",'Model output'!V142)), ISNUMBER(SEARCH("Negative",'Model output'!V142))), AND(ISNUMBER(SEARCH("Uninvolved",'Model output'!V142)),NOT(ISNUMBER(SEARCH("margins involved",'Model output'!V142)))), ISNUMBER(SEARCH("None",'Model output'!V142)), ISNUMBER(SEARCH("Free",'Model output'!V142)), ISNUMBER(SEARCH("1 mm",'Model output'!V142)), ISNUMBER(SEARCH("0.1 CM",'Model output'!V142)), ISNUMBER(SEARCH("less than 0.2 mm",'Model output'!V142)), ISNUMBER(SEARCH("less than 0.5 mm",'Model output'!V142)), ISNUMBER(SEARCH("less than 1.0 mm",'Model output'!V142)), ISNUMBER(SEARCH("noted very close",'Model output'!V142)), ISNUMBER(SEARCH("abut",'Model output'!V142)), ISNUMBER(SEARCH("not mentioned",'Model output'!V142)), ISNUMBER(SEARCH("Cannot be assessed",'Model output'!V142)), ISNUMBER(SEARCH("Not specified",'Model output'!V142)), ISNUMBER(SEARCH("Lymphocyte invasion - present",'Model output'!V142))), "negative", "positive")</f>
        <v>negative</v>
      </c>
      <c r="AE143" s="35" t="str" cm="1">
        <f t="array" ref="AE143">IF(OR(AC143="positive",Z143="positive",AND(OR(ISNUMBER(SEARCH("Follicular carcinoma",N143)),ISNUMBER(SEARCH("Follicular thyroid carcinoma",N143))),V143="extensive"),AND(AND(ISNUMBER(J143),J143&gt;0),AND(ISNUMBER(M143),M143&gt;3)),OR(H143="positive",AH143=1)),"high",IF(OR(ISNUMBER(SEARCH("lateral",G143,1)),ISNUMBER(SEARCH("positive",Y143,1)),ISNUMBER(SEARCH("tall",O143,1)),ISNUMBER(SEARCH("hobnail",O143,1)),ISNUMBER(SEARCH("cribriform",O143,1)),ISNUMBER(SEARCH("diffuse",O143,1)),ISNUMBER(SEARCH("columnar",O143,1)),ISNUMBER(SEARCH("solid",O143,1)),ISNUMBER(SEARCH("tall",N143,1)),ISNUMBER(SEARCH("hobnail",N143,1)),ISNUMBER(SEARCH("cribriform",N143,1)),ISNUMBER(SEARCH("diffuse",N143,1)),ISNUMBER(SEARCH("columnar",N143,1)),ISNUMBER(SEARCH("solid",N143,1)),AND(ISNUMBER(SEARCH("papillary",N143,1)),S143="positive"),AND(AND(ISNUMBER(J143),J143&gt;=5),M143=""),AND(AND(ISNUMBER(J143),J143&gt;=5),AND(ISNUMBER(M143),M143&gt;=1)),AND(ISNUMBER(SERACH("papillary",N143)),OR(Y143="positive",Z143="positive"), ISNUMBER(SEARCH("BRAF",AB143)))),"intermediate","low"))</f>
        <v>high</v>
      </c>
      <c r="AF143" s="36" t="str">
        <f t="shared" si="27"/>
        <v>3b</v>
      </c>
      <c r="AG143" s="36" t="str">
        <f t="shared" si="28"/>
        <v>1a</v>
      </c>
      <c r="AH143" s="36" t="str">
        <f t="shared" si="30"/>
        <v>0</v>
      </c>
      <c r="AI143" s="42" t="str">
        <f t="shared" si="31"/>
        <v>II</v>
      </c>
      <c r="AJ143" s="39" t="s">
        <v>805</v>
      </c>
      <c r="AK143" s="41" t="s">
        <v>1118</v>
      </c>
      <c r="AL143" s="41" t="s">
        <v>651</v>
      </c>
      <c r="AM143" s="41" t="s">
        <v>1123</v>
      </c>
      <c r="AN143" s="41" t="s">
        <v>1121</v>
      </c>
      <c r="AO143" s="22">
        <f t="shared" si="32"/>
        <v>1</v>
      </c>
      <c r="AP143" s="1">
        <f t="shared" si="33"/>
        <v>1</v>
      </c>
      <c r="AQ143" s="1">
        <f t="shared" si="34"/>
        <v>1</v>
      </c>
      <c r="AR143" s="1">
        <f t="shared" si="35"/>
        <v>1</v>
      </c>
      <c r="AS143" s="14">
        <f t="shared" si="36"/>
        <v>1</v>
      </c>
    </row>
    <row r="144" spans="1:45">
      <c r="A144" t="str">
        <f>'Model output'!A143</f>
        <v>TCGA-EL-A4K2</v>
      </c>
      <c r="B144" s="33">
        <v>43</v>
      </c>
      <c r="C144" s="1" t="str">
        <f>IF(OR(ISNUMBER(SEARCH("0",'Model output'!D143)), ISNUMBER(SEARCH("1",'Model output'!D143)), ISNUMBER(SEARCH("1a",'Model output'!D143)), ISNUMBER(SEARCH("1b",'Model output'!D143)), ISNUMBER(SEARCH("2",'Model output'!D143)), ISNUMBER(SEARCH("3",'Model output'!D143)), ISNUMBER(SEARCH("4a",'Model output'!D143)), ISNUMBER(SEARCH("4b",'Model output'!D143))), IF(ISNUMBER(SEARCH("pT",'Model output'!D143)),IF(OR(ISNUMBER(SEARCH("a",'Model output'!D143)),ISNUMBER(SEARCH("b",'Model output'!D143))),MID(SUBSTITUTE('Model output'!D143," ",""),SEARCH("pT",'Model output'!D143)+2,2),MID(SUBSTITUTE('Model output'!D143," ",""),SEARCH("pT",'Model output'!D143)+2,1)),IF(ISNUMBER(SEARCH("T",'Model output'!D143)),IF(OR(ISNUMBER(SEARCH("a",'Model output'!D143)),ISNUMBER(SEARCH("b",'Model output'!D143))),MID(SUBSTITUTE('Model output'!D143," ",""),SEARCH("T",'Model output'!D143)+1,2),MID(SUBSTITUTE('Model output'!D143," ",""),SEARCH("T",'Model output'!D143)+1,1)),SUBSTITUTE('Model output'!D143," ",""))),"")</f>
        <v>1</v>
      </c>
      <c r="D144" s="1" t="str">
        <f>IF(ISNUMBER(SEARCH("lymph node",'Model output'!E143)),"1", IF(AND('Model output'!E143&lt;&gt;"",ISNUMBER('Model output'!E143),'Model output'!E143&gt;0),"1",IF(OR(ISNUMBER(SEARCH("0",'Model output'!E143)), ISNUMBER(SEARCH("1",'Model output'!E143)), ISNUMBER(SEARCH("1a",'Model output'!E143)), ISNUMBER(SEARCH("1b",'Model output'!E143)), ISNUMBER(SEARCH("X",'Model output'!E143))), IF(ISNUMBER(SEARCH("pN",'Model output'!E143)),IF(OR(ISNUMBER(SEARCH("a",'Model output'!E143)),ISNUMBER(SEARCH("b",'Model output'!E143))),MID(SUBSTITUTE('Model output'!E143," ",""),SEARCH("pN",'Model output'!E143)+2,2),MID(SUBSTITUTE('Model output'!E143," ",""),SEARCH("pN",'Model output'!E143)+2,1)),IF(ISNUMBER(SEARCH("N",'Model output'!E143)),IF(OR(ISNUMBER(SEARCH("a",'Model output'!E143)),ISNUMBER(SEARCH("b",'Model output'!E143))),MID(SUBSTITUTE('Model output'!E143," ",""),SEARCH("N",'Model output'!E143)+1,2),MID(SUBSTITUTE('Model output'!E143," ",""),SEARCH("N",'Model output'!E143)+1,1)),SUBSTITUTE('Model output'!E143," ",""))),"")))</f>
        <v>0</v>
      </c>
      <c r="E144" s="1" t="str">
        <f>IF(OR(ISNUMBER(SEARCH("Not applicable",'Model output'!F143)), ISNUMBER(SEARCH("N/A",'Model output'!F143))),"0",IF(OR(ISNUMBER(SEARCH("0",'Model output'!F143)), ISNUMBER(SEARCH("1",'Model output'!F143)), ISNUMBER(SEARCH("X",'Model output'!F143))), IF(ISNUMBER(SEARCH("pM",'Model output'!F143)),MID(SUBSTITUTE('Model output'!F143," ",""),SEARCH("pM",'Model output'!F143)+2,1),IF(ISNUMBER(SEARCH("M",'Model output'!F143)),MID(SUBSTITUTE('Model output'!F143," ",""),SEARCH("M",'Model output'!F143)+1,1),SUBSTITUTE('Model output'!F143," ",""))),""))</f>
        <v>0</v>
      </c>
      <c r="F144" t="str">
        <f t="shared" si="29"/>
        <v>negative</v>
      </c>
      <c r="G144" t="str">
        <f>IF(OR('Model output'!G143="",AND(ISNUMBER('Model output'!J143),'Model output'!J143&lt;1)),"",IF(OR(ISNUMBER(SEARCH("lateral",'Model output'!G143)),ISNUMBER(SEARCH("cervical",'Model output'!G143)),ISNUMBER(SEARCH("jugular",'Model output'!G143)),ISNUMBER(SEARCH("left neck",'Model output'!G143)),ISNUMBER(SEARCH("left anterior neck",'Model output'!G143)),ISNUMBER(SEARCH("left posterior neck",'Model output'!G143)),ISNUMBER(SEARCH("right neck",'Model output'!G143)),ISNUMBER(SEARCH("right anterior neck",'Model output'!G143)),ISNUMBER(SEARCH("right posterior neck",'Model output'!G143)),AND(ISNUMBER(SEARCH("level",'Model output'!G143)),OR(,ISNUMBER(SEARCH("II",'Model output'!G143)),ISNUMBER(SEARCH("two",'Model output'!G143)),AND(ISNUMBER(SEARCH("2",'Model output'!G143)),NOT(ISNUMBER(SEARCH("1 of 2",'Model output'!G143)))),ISNUMBER(SEARCH("III",'Model output'!G143)),ISNUMBER(SEARCH("three",'Model output'!G143)),ISNUMBER(SEARCH("3",'Model output'!G143)),ISNUMBER(SEARCH("IV",'Model output'!G143)),ISNUMBER(SEARCH("four",'Model output'!G143)),ISNUMBER(SEARCH("4",'Model output'!G143)),ISNUMBER(SEARCH("V ",'Model output'!G143)),ISNUMBER(SEARCH("five",'Model output'!G143)),ISNUMBER(SEARCH("5",'Model output'!G143))))), "lateral", "central"))</f>
        <v/>
      </c>
      <c r="H144" t="str">
        <f>IF('Model output'!H143="","negative",IF(OR(ISNUMBER(SEARCH("lymph node",'Model output'!H143)),ISNUMBER(SEARCH("gland",'Model output'!H143)),ISNUMBER(SEARCH("lobe",'Model output'!H143)),ISNUMBER(SEARCH("isthmus",'Model output'!H143)),ISNUMBER(SEARCH("mediastinum",'Model output'!H143)),ISNUMBER(SEARCH("Not mentioned",'Model output'!H143)), ISNUMBER(SEARCH("Not applicable",'Model output'!H143)), ISNUMBER(SEARCH("paratracheal",'Model output'!H143)),ISNUMBER(SEARCH("fibroadipose tissue",'Model output'!H143)),ISNUMBER(SEARCH("thyroid node",'Model output'!H143)),ISNUMBER(SEARCH("skeletal muscle",'Model output'!H143)),ISNUMBER(SEARCH("Extranodal extension",'Model output'!H143)),ISNUMBER(SEARCH("right",'Model output'!H143)),ISNUMBER(SEARCH("left",'Model output'!H143)),ISNUMBER(SEARCH("Not specified",'Model output'!H143))),"negative","positive"))</f>
        <v>negative</v>
      </c>
      <c r="I144">
        <f>IF(OR('Model output'!I143="",'Model output'!I143="Not answered",'Model output'!I143="Not mentioned"),"",IF(ISNUMBER('Model output'!I143),'Model output'!I143,1))</f>
        <v>1</v>
      </c>
      <c r="J144">
        <f>IF(OR('Model output'!J143="",'Model output'!J143="Not answered",'Model output'!J143="Not mentioned"),"",IF(AND(ISNUMBER('Model output'!J143),'Model output'!J143&lt;=I144),'Model output'!J143,IF(AND(ISNUMBER('Model output'!J143), 'Model output'!J143&gt;=DATE(2024,1,1)), MIN(DAY('Model output'!J143), MONTH('Model output'!J143), YEAR('Model output'!J143)), IF(ISNUMBER(SEARCH("0/",'Model output'!J143)),0,IF(ISNUMBER(SEARCH("/",'Model output'!J143)), VALUE(LEFT('Model output'!J143, SEARCH("/",'Model output'!J143)-1)),1)))))</f>
        <v>0</v>
      </c>
      <c r="K144" t="str" cm="1">
        <f t="array" ref="K144">IF(COUNT(FIND({0,1,2,3,4,5,6,7,8,9},'Model output'!K143))&gt;0,'Model output'!K143,"")</f>
        <v/>
      </c>
      <c r="L144" s="25" t="str">
        <f t="shared" si="26"/>
        <v/>
      </c>
      <c r="M144" t="str" cm="1">
        <f t="array" ref="M144">IF(L144="","",IF(ISNUMBER(SEARCH("cm",L144)),MAX(VALUE(SUBSTITUTE(_xlfn.FILTERXML("&lt;t&gt;&lt;s&gt;"&amp;SUBSTITUTE(L144,",","&lt;/s&gt;&lt;s&gt;")&amp;"&lt;/s&gt;&lt;/t&gt;","//s"),"cm",""))),MAX(VALUE(SUBSTITUTE(_xlfn.FILTERXML("&lt;t&gt;&lt;s&gt;"&amp;SUBSTITUTE(L144,",","&lt;/s&gt;&lt;s&gt;")&amp;"&lt;/s&gt;&lt;/t&gt;","//s"),"mm","")))/10))</f>
        <v/>
      </c>
      <c r="N144" t="str">
        <f>IF('Model output'!L143="","",'Model output'!L143)</f>
        <v>Papillary Thyroid Carcinoma</v>
      </c>
      <c r="O144" t="str">
        <f>IF('Model output'!M143="","",'Model output'!M143)</f>
        <v>Conventional Type</v>
      </c>
      <c r="P144" t="str">
        <f>IF('Model output'!N143="","",'Model output'!N143)</f>
        <v>1.8 cm</v>
      </c>
      <c r="Q144" t="str">
        <f t="shared" si="25"/>
        <v>1.8cm</v>
      </c>
      <c r="R144" cm="1">
        <f t="array" ref="R144">IF(Q144="","",IF(ISNUMBER(SEARCH("cm",Q144)),MAX(VALUE(SUBSTITUTE(_xlfn.FILTERXML("&lt;t&gt;&lt;s&gt;"&amp;SUBSTITUTE(Q144,",","&lt;/s&gt;&lt;s&gt;")&amp;"&lt;/s&gt;&lt;/t&gt;","//s"),"cm",""))),MAX(VALUE(SUBSTITUTE(_xlfn.FILTERXML("&lt;t&gt;&lt;s&gt;"&amp;SUBSTITUTE(Q144,",","&lt;/s&gt;&lt;s&gt;")&amp;"&lt;/s&gt;&lt;/t&gt;","//s"),"mm","")))/10))</f>
        <v>1.8</v>
      </c>
      <c r="S144" t="str">
        <f>IF(OR('Model output'!P143="",ISNUMBER(SEARCH("Not identified", 'Model output'!P143)),ISNUMBER(SEARCH("Absent",'Model output'!P143)),AND(ISNUMBER(SEARCH("No",'Model output'!P143)),NOT(ISNUMBER(SEARCH("diagnostic",'Model output'!P143)))),ISNUMBER(SEARCH("Negative",'Model output'!P143))),"negative","positive")</f>
        <v>negative</v>
      </c>
      <c r="T144">
        <f>IF('Model output'!O143="","",'Model output'!O143)</f>
        <v>1</v>
      </c>
      <c r="U144" t="str">
        <f>IF('Model output'!Q143&lt;&gt;"",'Model output'!Q143,IF('Classification result'!S144="positive",IF(ISNUMBER(SEARCH("single",'Model output'!P143)),1,IF(OR(ISNUMBER(SEARCH("&lt;4",'Model output'!P143)),ISNUMBER(SEARCH("&lt; 4",'Model output'!P143)),ISNUMBER(SEARCH("less than 4",'Model output'!P143))),"&lt;4",IF(OR(ISNUMBER(SEARCH("&gt;4",'Model output'!P143)),ISNUMBER(SEARCH("&gt; 4",'Model output'!P143)),ISNUMBER(SEARCH("4 or more",'Model output'!P143))),"&gt;4",""))), ""))</f>
        <v/>
      </c>
      <c r="V144" t="str">
        <f>IF(S144="negative","",IF(OR(ISNUMBER(SEARCH("Focal",'Model output'!P143)),'Classification result'!U144&lt;4,ISNUMBER(SEARCH("Focal",'Classification result'!U144)),ISNUMBER(SEARCH("&lt;4",'Classification result'!U144)),ISNUMBER(SEARCH("&lt; 4",'Classification result'!U144))),"minimal", IF(OR(ISNUMBER(SEARCH("Extensive",'Model output'!P143)),ISNUMBER(SEARCH("Extensive",'Classification result'!U144)),ISNUMBER(SEARCH("&gt;4",'Classification result'!U144)),ISNUMBER(SEARCH("&gt; 4",'Classification result'!U144)),ISNUMBER(SEARCH("4 or more",'Classification result'!U144))),"extensive","")))</f>
        <v/>
      </c>
      <c r="W144" t="str">
        <f>IF(OR('Model output'!R143="",ISNUMBER(SEARCH("Not identified", 'Model output'!R143)),ISNUMBER(SEARCH("Absent",'Model output'!R143)),ISNUMBER(SEARCH("No",'Model output'!R143)),ISNUMBER(SEARCH("Negative",'Model output'!R143)),ISNUMBER(SEARCH("None seen",'Model output'!R143)),ISNUMBER(SEARCH("Free",'Model output'!R143)),ISNUMBER(SEARCH("Cannot be assessed",'Model output'!R143))),"negative","positive")</f>
        <v>negative</v>
      </c>
      <c r="X144" s="16" t="str">
        <f>IF('Model output'!S143="","",'Model output'!S143)</f>
        <v>Absent</v>
      </c>
      <c r="Y144" t="str">
        <f>IF(OR('Model output'!S143="",ISNUMBER(SEARCH("Absent",'Model output'!S143)),ISNUMBER(SEARCH("Not identified",'Model output'!S143)),AND(ISNUMBER(SEARCH("No",'Model output'!S143)),NOT(ISNUMBER(SEARCH("carcinoma",'Model output'!S143)))),ISNUMBER(SEARCH("negative",'Model output'!S143))),"negative",IF(Z144="positive","gETE", "positive"))</f>
        <v>negative</v>
      </c>
      <c r="Z144" t="str">
        <f>IF(OR('Model output'!S143="",ISNUMBER(SEARCH("Absent",'Model output'!S143)),ISNUMBER(SEARCH("Not identified",'Model output'!S143)),ISNUMBER(SEARCH("No",'Model output'!S143)),ISNUMBER(SEARCH("Minimal",'Model output'!S143)),ISNUMBER(SEARCH("negative",'Model output'!S143))),"negative",IF(OR(ISNUMBER(SEARCH("extensive",X144)),ISNUMBER(SEARCH("skeletal muscle",X144)),ISNUMBER(SEARCH("larynx",X144)),ISNUMBER(SEARCH("trachea",X144)),ISNUMBER(SEARCH("esophagus",X144)),ISNUMBER(SEARCH("recurrent laryngeal nerve",X144))),"positive","negative"))</f>
        <v>negative</v>
      </c>
      <c r="AA144" t="str">
        <f>IF('Model output'!T143="","",IF('Model output'!T143="Not mentioned", "No", "Yes"))</f>
        <v>No</v>
      </c>
      <c r="AB144" t="str">
        <f>IF(AA144&lt;&gt;"Yes","",IF(OR('Model output'!U143="",ISNUMBER(SEARCH("Not identified",'Model output'!U143))),"",'Model output'!U143))</f>
        <v/>
      </c>
      <c r="AC144" s="1" t="str">
        <f>IF(OR('Model output'!V143="", 'Model output'!V143="No", AND(ISERROR(SEARCH("Positive",'Model output'!V143)), ISNUMBER(SEARCH("Negative",'Model output'!V143))), AND(ISNUMBER(SEARCH("Uninvolved",'Model output'!V143)),NOT(ISNUMBER(SEARCH("margins involved",'Model output'!V143)))), ISNUMBER(SEARCH("None",'Model output'!V143)), ISNUMBER(SEARCH("Free",'Model output'!V143)), ISNUMBER(SEARCH("1 mm",'Model output'!V143)), ISNUMBER(SEARCH("0.1 CM",'Model output'!V143)), ISNUMBER(SEARCH("less than 0.2 mm",'Model output'!V143)), ISNUMBER(SEARCH("less than 0.5 mm",'Model output'!V143)), ISNUMBER(SEARCH("less than 1.0 mm",'Model output'!V143)), ISNUMBER(SEARCH("noted very close",'Model output'!V143)), ISNUMBER(SEARCH("abut",'Model output'!V143)), ISNUMBER(SEARCH("not mentioned",'Model output'!V143)), ISNUMBER(SEARCH("Cannot be assessed",'Model output'!V143)), ISNUMBER(SEARCH("Not specified",'Model output'!V143)), ISNUMBER(SEARCH("Lymphocyte invasion - present",'Model output'!V143))), "negative", "positive")</f>
        <v>negative</v>
      </c>
      <c r="AE144" s="35" t="str" cm="1">
        <f t="array" aca="1" ref="AE144" ca="1">IF(OR(AC144="positive",Z144="positive",AND(OR(ISNUMBER(SEARCH("Follicular carcinoma",N144)),ISNUMBER(SEARCH("Follicular thyroid carcinoma",N144))),V144="extensive"),AND(AND(ISNUMBER(J144),J144&gt;0),AND(ISNUMBER(M144),M144&gt;3)),OR(H144="positive",AH144=1)),"high",IF(OR(ISNUMBER(SEARCH("lateral",G144,1)),ISNUMBER(SEARCH("positive",Y144,1)),ISNUMBER(SEARCH("tall",O144,1)),ISNUMBER(SEARCH("hobnail",O144,1)),ISNUMBER(SEARCH("cribriform",O144,1)),ISNUMBER(SEARCH("diffuse",O144,1)),ISNUMBER(SEARCH("columnar",O144,1)),ISNUMBER(SEARCH("solid",O144,1)),ISNUMBER(SEARCH("tall",N144,1)),ISNUMBER(SEARCH("hobnail",N144,1)),ISNUMBER(SEARCH("cribriform",N144,1)),ISNUMBER(SEARCH("diffuse",N144,1)),ISNUMBER(SEARCH("columnar",N144,1)),ISNUMBER(SEARCH("solid",N144,1)),AND(ISNUMBER(SEARCH("papillary",N144,1)),S144="positive"),AND(AND(ISNUMBER(J144),J144&gt;=5),M144=""),AND(AND(ISNUMBER(J144),J144&gt;=5),AND(ISNUMBER(M144),M144&gt;=1)),AND(ISNUMBER(SERACH("papillary",N144)),OR(Y144="positive",Z144="positive"), ISNUMBER(SEARCH("BRAF",AB144)))),"intermediate","low"))</f>
        <v>low</v>
      </c>
      <c r="AF144" s="36" t="str">
        <f t="shared" si="27"/>
        <v>1b</v>
      </c>
      <c r="AG144" s="36" t="str">
        <f t="shared" si="28"/>
        <v>0</v>
      </c>
      <c r="AH144" s="36" t="str">
        <f t="shared" si="30"/>
        <v>0</v>
      </c>
      <c r="AI144" s="42" t="str">
        <f t="shared" si="31"/>
        <v>I</v>
      </c>
      <c r="AJ144" s="39" t="s">
        <v>807</v>
      </c>
      <c r="AK144" s="41" t="s">
        <v>1119</v>
      </c>
      <c r="AL144" s="41" t="s">
        <v>1120</v>
      </c>
      <c r="AM144" s="41" t="s">
        <v>1123</v>
      </c>
      <c r="AN144" s="41" t="s">
        <v>68</v>
      </c>
      <c r="AO144" s="22">
        <f t="shared" ca="1" si="32"/>
        <v>1</v>
      </c>
      <c r="AP144" s="1">
        <f t="shared" si="33"/>
        <v>1</v>
      </c>
      <c r="AQ144" s="1">
        <f t="shared" si="34"/>
        <v>1</v>
      </c>
      <c r="AR144" s="1">
        <f t="shared" si="35"/>
        <v>1</v>
      </c>
      <c r="AS144" s="14">
        <f t="shared" si="36"/>
        <v>1</v>
      </c>
    </row>
    <row r="145" spans="1:45">
      <c r="A145" t="str">
        <f>'Model output'!A144</f>
        <v>TCGA-EL-A4K4</v>
      </c>
      <c r="B145" s="33">
        <v>33</v>
      </c>
      <c r="C145" s="1" t="str">
        <f>IF(OR(ISNUMBER(SEARCH("0",'Model output'!D144)), ISNUMBER(SEARCH("1",'Model output'!D144)), ISNUMBER(SEARCH("1a",'Model output'!D144)), ISNUMBER(SEARCH("1b",'Model output'!D144)), ISNUMBER(SEARCH("2",'Model output'!D144)), ISNUMBER(SEARCH("3",'Model output'!D144)), ISNUMBER(SEARCH("4a",'Model output'!D144)), ISNUMBER(SEARCH("4b",'Model output'!D144))), IF(ISNUMBER(SEARCH("pT",'Model output'!D144)),IF(OR(ISNUMBER(SEARCH("a",'Model output'!D144)),ISNUMBER(SEARCH("b",'Model output'!D144))),MID(SUBSTITUTE('Model output'!D144," ",""),SEARCH("pT",'Model output'!D144)+2,2),MID(SUBSTITUTE('Model output'!D144," ",""),SEARCH("pT",'Model output'!D144)+2,1)),IF(ISNUMBER(SEARCH("T",'Model output'!D144)),IF(OR(ISNUMBER(SEARCH("a",'Model output'!D144)),ISNUMBER(SEARCH("b",'Model output'!D144))),MID(SUBSTITUTE('Model output'!D144," ",""),SEARCH("T",'Model output'!D144)+1,2),MID(SUBSTITUTE('Model output'!D144," ",""),SEARCH("T",'Model output'!D144)+1,1)),SUBSTITUTE('Model output'!D144," ",""))),"")</f>
        <v/>
      </c>
      <c r="D145" s="1" t="str">
        <f>IF(ISNUMBER(SEARCH("lymph node",'Model output'!E144)),"1", IF(AND('Model output'!E144&lt;&gt;"",ISNUMBER('Model output'!E144),'Model output'!E144&gt;0),"1",IF(OR(ISNUMBER(SEARCH("0",'Model output'!E144)), ISNUMBER(SEARCH("1",'Model output'!E144)), ISNUMBER(SEARCH("1a",'Model output'!E144)), ISNUMBER(SEARCH("1b",'Model output'!E144)), ISNUMBER(SEARCH("X",'Model output'!E144))), IF(ISNUMBER(SEARCH("pN",'Model output'!E144)),IF(OR(ISNUMBER(SEARCH("a",'Model output'!E144)),ISNUMBER(SEARCH("b",'Model output'!E144))),MID(SUBSTITUTE('Model output'!E144," ",""),SEARCH("pN",'Model output'!E144)+2,2),MID(SUBSTITUTE('Model output'!E144," ",""),SEARCH("pN",'Model output'!E144)+2,1)),IF(ISNUMBER(SEARCH("N",'Model output'!E144)),IF(OR(ISNUMBER(SEARCH("a",'Model output'!E144)),ISNUMBER(SEARCH("b",'Model output'!E144))),MID(SUBSTITUTE('Model output'!E144," ",""),SEARCH("N",'Model output'!E144)+1,2),MID(SUBSTITUTE('Model output'!E144," ",""),SEARCH("N",'Model output'!E144)+1,1)),SUBSTITUTE('Model output'!E144," ",""))),"")))</f>
        <v>1b</v>
      </c>
      <c r="E145" s="1" t="str">
        <f>IF(OR(ISNUMBER(SEARCH("Not applicable",'Model output'!F144)), ISNUMBER(SEARCH("N/A",'Model output'!F144))),"0",IF(OR(ISNUMBER(SEARCH("0",'Model output'!F144)), ISNUMBER(SEARCH("1",'Model output'!F144)), ISNUMBER(SEARCH("X",'Model output'!F144))), IF(ISNUMBER(SEARCH("pM",'Model output'!F144)),MID(SUBSTITUTE('Model output'!F144," ",""),SEARCH("pM",'Model output'!F144)+2,1),IF(ISNUMBER(SEARCH("M",'Model output'!F144)),MID(SUBSTITUTE('Model output'!F144," ",""),SEARCH("M",'Model output'!F144)+1,1),SUBSTITUTE('Model output'!F144," ",""))),""))</f>
        <v>1</v>
      </c>
      <c r="F145" t="str">
        <f t="shared" si="29"/>
        <v>positive</v>
      </c>
      <c r="G145" t="str">
        <f>IF(OR('Model output'!G144="",AND(ISNUMBER('Model output'!J144),'Model output'!J144&lt;1)),"",IF(OR(ISNUMBER(SEARCH("lateral",'Model output'!G144)),ISNUMBER(SEARCH("cervical",'Model output'!G144)),ISNUMBER(SEARCH("jugular",'Model output'!G144)),ISNUMBER(SEARCH("left neck",'Model output'!G144)),ISNUMBER(SEARCH("left anterior neck",'Model output'!G144)),ISNUMBER(SEARCH("left posterior neck",'Model output'!G144)),ISNUMBER(SEARCH("right neck",'Model output'!G144)),ISNUMBER(SEARCH("right anterior neck",'Model output'!G144)),ISNUMBER(SEARCH("right posterior neck",'Model output'!G144)),AND(ISNUMBER(SEARCH("level",'Model output'!G144)),OR(,ISNUMBER(SEARCH("II",'Model output'!G144)),ISNUMBER(SEARCH("two",'Model output'!G144)),AND(ISNUMBER(SEARCH("2",'Model output'!G144)),NOT(ISNUMBER(SEARCH("1 of 2",'Model output'!G144)))),ISNUMBER(SEARCH("III",'Model output'!G144)),ISNUMBER(SEARCH("three",'Model output'!G144)),ISNUMBER(SEARCH("3",'Model output'!G144)),ISNUMBER(SEARCH("IV",'Model output'!G144)),ISNUMBER(SEARCH("four",'Model output'!G144)),ISNUMBER(SEARCH("4",'Model output'!G144)),ISNUMBER(SEARCH("V ",'Model output'!G144)),ISNUMBER(SEARCH("five",'Model output'!G144)),ISNUMBER(SEARCH("5",'Model output'!G144))))), "lateral", "central"))</f>
        <v>lateral</v>
      </c>
      <c r="H145" t="str">
        <f>IF('Model output'!H144="","negative",IF(OR(ISNUMBER(SEARCH("lymph node",'Model output'!H144)),ISNUMBER(SEARCH("gland",'Model output'!H144)),ISNUMBER(SEARCH("lobe",'Model output'!H144)),ISNUMBER(SEARCH("isthmus",'Model output'!H144)),ISNUMBER(SEARCH("mediastinum",'Model output'!H144)),ISNUMBER(SEARCH("Not mentioned",'Model output'!H144)), ISNUMBER(SEARCH("Not applicable",'Model output'!H144)), ISNUMBER(SEARCH("paratracheal",'Model output'!H144)),ISNUMBER(SEARCH("fibroadipose tissue",'Model output'!H144)),ISNUMBER(SEARCH("thyroid node",'Model output'!H144)),ISNUMBER(SEARCH("skeletal muscle",'Model output'!H144)),ISNUMBER(SEARCH("Extranodal extension",'Model output'!H144)),ISNUMBER(SEARCH("right",'Model output'!H144)),ISNUMBER(SEARCH("left",'Model output'!H144)),ISNUMBER(SEARCH("Not specified",'Model output'!H144))),"negative","positive"))</f>
        <v>negative</v>
      </c>
      <c r="I145">
        <f>IF(OR('Model output'!I144="",'Model output'!I144="Not answered",'Model output'!I144="Not mentioned"),"",IF(ISNUMBER('Model output'!I144),'Model output'!I144,1))</f>
        <v>20</v>
      </c>
      <c r="J145">
        <f>IF(OR('Model output'!J144="",'Model output'!J144="Not answered",'Model output'!J144="Not mentioned"),"",IF(AND(ISNUMBER('Model output'!J144),'Model output'!J144&lt;=I145),'Model output'!J144,IF(AND(ISNUMBER('Model output'!J144), 'Model output'!J144&gt;=DATE(2024,1,1)), MIN(DAY('Model output'!J144), MONTH('Model output'!J144), YEAR('Model output'!J144)), IF(ISNUMBER(SEARCH("0/",'Model output'!J144)),0,IF(ISNUMBER(SEARCH("/",'Model output'!J144)), VALUE(LEFT('Model output'!J144, SEARCH("/",'Model output'!J144)-1)),1)))))</f>
        <v>14</v>
      </c>
      <c r="K145" t="str" cm="1">
        <f t="array" ref="K145">IF(COUNT(FIND({0,1,2,3,4,5,6,7,8,9},'Model output'!K144))&gt;0,'Model output'!K144,"")</f>
        <v>5 cm</v>
      </c>
      <c r="L145" s="25" t="str">
        <f t="shared" si="26"/>
        <v>5cm</v>
      </c>
      <c r="M145" cm="1">
        <f t="array" ref="M145">IF(L145="","",IF(ISNUMBER(SEARCH("cm",L145)),MAX(VALUE(SUBSTITUTE(_xlfn.FILTERXML("&lt;t&gt;&lt;s&gt;"&amp;SUBSTITUTE(L145,",","&lt;/s&gt;&lt;s&gt;")&amp;"&lt;/s&gt;&lt;/t&gt;","//s"),"cm",""))),MAX(VALUE(SUBSTITUTE(_xlfn.FILTERXML("&lt;t&gt;&lt;s&gt;"&amp;SUBSTITUTE(L145,",","&lt;/s&gt;&lt;s&gt;")&amp;"&lt;/s&gt;&lt;/t&gt;","//s"),"mm","")))/10))</f>
        <v>5</v>
      </c>
      <c r="N145" t="str">
        <f>IF('Model output'!L144="","",'Model output'!L144)</f>
        <v>Papillary Thyroid Carcinoma</v>
      </c>
      <c r="O145" t="str">
        <f>IF('Model output'!M144="","",'Model output'!M144)</f>
        <v>Conventional Type</v>
      </c>
      <c r="P145" t="str">
        <f>IF('Model output'!N144="","",'Model output'!N144)</f>
        <v>4.4 cm</v>
      </c>
      <c r="Q145" t="str">
        <f t="shared" si="25"/>
        <v>4.4cm</v>
      </c>
      <c r="R145" cm="1">
        <f t="array" ref="R145">IF(Q145="","",IF(ISNUMBER(SEARCH("cm",Q145)),MAX(VALUE(SUBSTITUTE(_xlfn.FILTERXML("&lt;t&gt;&lt;s&gt;"&amp;SUBSTITUTE(Q145,",","&lt;/s&gt;&lt;s&gt;")&amp;"&lt;/s&gt;&lt;/t&gt;","//s"),"cm",""))),MAX(VALUE(SUBSTITUTE(_xlfn.FILTERXML("&lt;t&gt;&lt;s&gt;"&amp;SUBSTITUTE(Q145,",","&lt;/s&gt;&lt;s&gt;")&amp;"&lt;/s&gt;&lt;/t&gt;","//s"),"mm","")))/10))</f>
        <v>4.4000000000000004</v>
      </c>
      <c r="S145" t="str">
        <f>IF(OR('Model output'!P144="",ISNUMBER(SEARCH("Not identified", 'Model output'!P144)),ISNUMBER(SEARCH("Absent",'Model output'!P144)),AND(ISNUMBER(SEARCH("No",'Model output'!P144)),NOT(ISNUMBER(SEARCH("diagnostic",'Model output'!P144)))),ISNUMBER(SEARCH("Negative",'Model output'!P144))),"negative","positive")</f>
        <v>positive</v>
      </c>
      <c r="T145">
        <f>IF('Model output'!O144="","",'Model output'!O144)</f>
        <v>1</v>
      </c>
      <c r="U145" t="str">
        <f>IF('Model output'!Q144&lt;&gt;"",'Model output'!Q144,IF('Classification result'!S145="positive",IF(ISNUMBER(SEARCH("single",'Model output'!P144)),1,IF(OR(ISNUMBER(SEARCH("&lt;4",'Model output'!P144)),ISNUMBER(SEARCH("&lt; 4",'Model output'!P144)),ISNUMBER(SEARCH("less than 4",'Model output'!P144))),"&lt;4",IF(OR(ISNUMBER(SEARCH("&gt;4",'Model output'!P144)),ISNUMBER(SEARCH("&gt; 4",'Model output'!P144)),ISNUMBER(SEARCH("4 or more",'Model output'!P144))),"&gt;4",""))), ""))</f>
        <v/>
      </c>
      <c r="V145" t="str">
        <f>IF(S145="negative","",IF(OR(ISNUMBER(SEARCH("Focal",'Model output'!P144)),'Classification result'!U145&lt;4,ISNUMBER(SEARCH("Focal",'Classification result'!U145)),ISNUMBER(SEARCH("&lt;4",'Classification result'!U145)),ISNUMBER(SEARCH("&lt; 4",'Classification result'!U145))),"minimal", IF(OR(ISNUMBER(SEARCH("Extensive",'Model output'!P144)),ISNUMBER(SEARCH("Extensive",'Classification result'!U145)),ISNUMBER(SEARCH("&gt;4",'Classification result'!U145)),ISNUMBER(SEARCH("&gt; 4",'Classification result'!U145)),ISNUMBER(SEARCH("4 or more",'Classification result'!U145))),"extensive","")))</f>
        <v/>
      </c>
      <c r="W145" t="str">
        <f>IF(OR('Model output'!R144="",ISNUMBER(SEARCH("Not identified", 'Model output'!R144)),ISNUMBER(SEARCH("Absent",'Model output'!R144)),ISNUMBER(SEARCH("No",'Model output'!R144)),ISNUMBER(SEARCH("Negative",'Model output'!R144)),ISNUMBER(SEARCH("None seen",'Model output'!R144)),ISNUMBER(SEARCH("Free",'Model output'!R144)),ISNUMBER(SEARCH("Cannot be assessed",'Model output'!R144))),"negative","positive")</f>
        <v>negative</v>
      </c>
      <c r="X145" s="16" t="str">
        <f>IF('Model output'!S144="","",'Model output'!S144)</f>
        <v>Present, extending into skeletal muscle</v>
      </c>
      <c r="Y145" t="str">
        <f>IF(OR('Model output'!S144="",ISNUMBER(SEARCH("Absent",'Model output'!S144)),ISNUMBER(SEARCH("Not identified",'Model output'!S144)),AND(ISNUMBER(SEARCH("No",'Model output'!S144)),NOT(ISNUMBER(SEARCH("carcinoma",'Model output'!S144)))),ISNUMBER(SEARCH("negative",'Model output'!S144))),"negative",IF(Z145="positive","gETE", "positive"))</f>
        <v>gETE</v>
      </c>
      <c r="Z145" t="str">
        <f>IF(OR('Model output'!S144="",ISNUMBER(SEARCH("Absent",'Model output'!S144)),ISNUMBER(SEARCH("Not identified",'Model output'!S144)),ISNUMBER(SEARCH("No",'Model output'!S144)),ISNUMBER(SEARCH("Minimal",'Model output'!S144)),ISNUMBER(SEARCH("negative",'Model output'!S144))),"negative",IF(OR(ISNUMBER(SEARCH("extensive",X145)),ISNUMBER(SEARCH("skeletal muscle",X145)),ISNUMBER(SEARCH("larynx",X145)),ISNUMBER(SEARCH("trachea",X145)),ISNUMBER(SEARCH("esophagus",X145)),ISNUMBER(SEARCH("recurrent laryngeal nerve",X145))),"positive","negative"))</f>
        <v>positive</v>
      </c>
      <c r="AA145" t="str">
        <f>IF('Model output'!T144="","",IF('Model output'!T144="Not mentioned", "No", "Yes"))</f>
        <v/>
      </c>
      <c r="AB145" t="str">
        <f>IF(AA145&lt;&gt;"Yes","",IF(OR('Model output'!U144="",ISNUMBER(SEARCH("Not identified",'Model output'!U144))),"",'Model output'!U144))</f>
        <v/>
      </c>
      <c r="AC145" s="1" t="str">
        <f>IF(OR('Model output'!V144="", 'Model output'!V144="No", AND(ISERROR(SEARCH("Positive",'Model output'!V144)), ISNUMBER(SEARCH("Negative",'Model output'!V144))), AND(ISNUMBER(SEARCH("Uninvolved",'Model output'!V144)),NOT(ISNUMBER(SEARCH("margins involved",'Model output'!V144)))), ISNUMBER(SEARCH("None",'Model output'!V144)), ISNUMBER(SEARCH("Free",'Model output'!V144)), ISNUMBER(SEARCH("1 mm",'Model output'!V144)), ISNUMBER(SEARCH("0.1 CM",'Model output'!V144)), ISNUMBER(SEARCH("less than 0.2 mm",'Model output'!V144)), ISNUMBER(SEARCH("less than 0.5 mm",'Model output'!V144)), ISNUMBER(SEARCH("less than 1.0 mm",'Model output'!V144)), ISNUMBER(SEARCH("noted very close",'Model output'!V144)), ISNUMBER(SEARCH("abut",'Model output'!V144)), ISNUMBER(SEARCH("not mentioned",'Model output'!V144)), ISNUMBER(SEARCH("Cannot be assessed",'Model output'!V144)), ISNUMBER(SEARCH("Not specified",'Model output'!V144)), ISNUMBER(SEARCH("Lymphocyte invasion - present",'Model output'!V144))), "negative", "positive")</f>
        <v>positive</v>
      </c>
      <c r="AE145" s="35" t="str" cm="1">
        <f t="array" ref="AE145">IF(OR(AC145="positive",Z145="positive",AND(OR(ISNUMBER(SEARCH("Follicular carcinoma",N145)),ISNUMBER(SEARCH("Follicular thyroid carcinoma",N145))),V145="extensive"),AND(AND(ISNUMBER(J145),J145&gt;0),AND(ISNUMBER(M145),M145&gt;3)),OR(H145="positive",AH145=1)),"high",IF(OR(ISNUMBER(SEARCH("lateral",G145,1)),ISNUMBER(SEARCH("positive",Y145,1)),ISNUMBER(SEARCH("tall",O145,1)),ISNUMBER(SEARCH("hobnail",O145,1)),ISNUMBER(SEARCH("cribriform",O145,1)),ISNUMBER(SEARCH("diffuse",O145,1)),ISNUMBER(SEARCH("columnar",O145,1)),ISNUMBER(SEARCH("solid",O145,1)),ISNUMBER(SEARCH("tall",N145,1)),ISNUMBER(SEARCH("hobnail",N145,1)),ISNUMBER(SEARCH("cribriform",N145,1)),ISNUMBER(SEARCH("diffuse",N145,1)),ISNUMBER(SEARCH("columnar",N145,1)),ISNUMBER(SEARCH("solid",N145,1)),AND(ISNUMBER(SEARCH("papillary",N145,1)),S145="positive"),AND(AND(ISNUMBER(J145),J145&gt;=5),M145=""),AND(AND(ISNUMBER(J145),J145&gt;=5),AND(ISNUMBER(M145),M145&gt;=1)),AND(ISNUMBER(SERACH("papillary",N145)),OR(Y145="positive",Z145="positive"), ISNUMBER(SEARCH("BRAF",AB145)))),"intermediate","low"))</f>
        <v>high</v>
      </c>
      <c r="AF145" s="36" t="str">
        <f t="shared" si="27"/>
        <v>3b</v>
      </c>
      <c r="AG145" s="36" t="str">
        <f t="shared" si="28"/>
        <v>1b</v>
      </c>
      <c r="AH145" s="36" t="str">
        <f t="shared" si="30"/>
        <v>0</v>
      </c>
      <c r="AI145" s="42" t="str">
        <f t="shared" si="31"/>
        <v>I</v>
      </c>
      <c r="AJ145" s="39" t="s">
        <v>805</v>
      </c>
      <c r="AK145" s="41" t="s">
        <v>1118</v>
      </c>
      <c r="AL145" s="41" t="s">
        <v>1119</v>
      </c>
      <c r="AM145" s="41" t="s">
        <v>1123</v>
      </c>
      <c r="AN145" s="41" t="s">
        <v>68</v>
      </c>
      <c r="AO145" s="22">
        <f t="shared" si="32"/>
        <v>1</v>
      </c>
      <c r="AP145" s="1">
        <f t="shared" si="33"/>
        <v>1</v>
      </c>
      <c r="AQ145" s="1">
        <f t="shared" si="34"/>
        <v>1</v>
      </c>
      <c r="AR145" s="1">
        <f t="shared" si="35"/>
        <v>1</v>
      </c>
      <c r="AS145" s="14">
        <f t="shared" si="36"/>
        <v>1</v>
      </c>
    </row>
    <row r="146" spans="1:45">
      <c r="A146" t="str">
        <f>'Model output'!A145</f>
        <v>TCGA-EL-A4K6</v>
      </c>
      <c r="B146" s="33">
        <v>75</v>
      </c>
      <c r="C146" s="1" t="str">
        <f>IF(OR(ISNUMBER(SEARCH("0",'Model output'!D145)), ISNUMBER(SEARCH("1",'Model output'!D145)), ISNUMBER(SEARCH("1a",'Model output'!D145)), ISNUMBER(SEARCH("1b",'Model output'!D145)), ISNUMBER(SEARCH("2",'Model output'!D145)), ISNUMBER(SEARCH("3",'Model output'!D145)), ISNUMBER(SEARCH("4a",'Model output'!D145)), ISNUMBER(SEARCH("4b",'Model output'!D145))), IF(ISNUMBER(SEARCH("pT",'Model output'!D145)),IF(OR(ISNUMBER(SEARCH("a",'Model output'!D145)),ISNUMBER(SEARCH("b",'Model output'!D145))),MID(SUBSTITUTE('Model output'!D145," ",""),SEARCH("pT",'Model output'!D145)+2,2),MID(SUBSTITUTE('Model output'!D145," ",""),SEARCH("pT",'Model output'!D145)+2,1)),IF(ISNUMBER(SEARCH("T",'Model output'!D145)),IF(OR(ISNUMBER(SEARCH("a",'Model output'!D145)),ISNUMBER(SEARCH("b",'Model output'!D145))),MID(SUBSTITUTE('Model output'!D145," ",""),SEARCH("T",'Model output'!D145)+1,2),MID(SUBSTITUTE('Model output'!D145," ",""),SEARCH("T",'Model output'!D145)+1,1)),SUBSTITUTE('Model output'!D145," ",""))),"")</f>
        <v/>
      </c>
      <c r="D146" s="1" t="str">
        <f>IF(ISNUMBER(SEARCH("lymph node",'Model output'!E145)),"1", IF(AND('Model output'!E145&lt;&gt;"",ISNUMBER('Model output'!E145),'Model output'!E145&gt;0),"1",IF(OR(ISNUMBER(SEARCH("0",'Model output'!E145)), ISNUMBER(SEARCH("1",'Model output'!E145)), ISNUMBER(SEARCH("1a",'Model output'!E145)), ISNUMBER(SEARCH("1b",'Model output'!E145)), ISNUMBER(SEARCH("X",'Model output'!E145))), IF(ISNUMBER(SEARCH("pN",'Model output'!E145)),IF(OR(ISNUMBER(SEARCH("a",'Model output'!E145)),ISNUMBER(SEARCH("b",'Model output'!E145))),MID(SUBSTITUTE('Model output'!E145," ",""),SEARCH("pN",'Model output'!E145)+2,2),MID(SUBSTITUTE('Model output'!E145," ",""),SEARCH("pN",'Model output'!E145)+2,1)),IF(ISNUMBER(SEARCH("N",'Model output'!E145)),IF(OR(ISNUMBER(SEARCH("a",'Model output'!E145)),ISNUMBER(SEARCH("b",'Model output'!E145))),MID(SUBSTITUTE('Model output'!E145," ",""),SEARCH("N",'Model output'!E145)+1,2),MID(SUBSTITUTE('Model output'!E145," ",""),SEARCH("N",'Model output'!E145)+1,1)),SUBSTITUTE('Model output'!E145," ",""))),"")))</f>
        <v>1</v>
      </c>
      <c r="E146" s="1" t="str">
        <f>IF(OR(ISNUMBER(SEARCH("Not applicable",'Model output'!F145)), ISNUMBER(SEARCH("N/A",'Model output'!F145))),"0",IF(OR(ISNUMBER(SEARCH("0",'Model output'!F145)), ISNUMBER(SEARCH("1",'Model output'!F145)), ISNUMBER(SEARCH("X",'Model output'!F145))), IF(ISNUMBER(SEARCH("pM",'Model output'!F145)),MID(SUBSTITUTE('Model output'!F145," ",""),SEARCH("pM",'Model output'!F145)+2,1),IF(ISNUMBER(SEARCH("M",'Model output'!F145)),MID(SUBSTITUTE('Model output'!F145," ",""),SEARCH("M",'Model output'!F145)+1,1),SUBSTITUTE('Model output'!F145," ",""))),""))</f>
        <v>1</v>
      </c>
      <c r="F146" t="str">
        <f t="shared" si="29"/>
        <v>positive</v>
      </c>
      <c r="G146" t="str">
        <f>IF(OR('Model output'!G145="",AND(ISNUMBER('Model output'!J145),'Model output'!J145&lt;1)),"",IF(OR(ISNUMBER(SEARCH("lateral",'Model output'!G145)),ISNUMBER(SEARCH("cervical",'Model output'!G145)),ISNUMBER(SEARCH("jugular",'Model output'!G145)),ISNUMBER(SEARCH("left neck",'Model output'!G145)),ISNUMBER(SEARCH("left anterior neck",'Model output'!G145)),ISNUMBER(SEARCH("left posterior neck",'Model output'!G145)),ISNUMBER(SEARCH("right neck",'Model output'!G145)),ISNUMBER(SEARCH("right anterior neck",'Model output'!G145)),ISNUMBER(SEARCH("right posterior neck",'Model output'!G145)),AND(ISNUMBER(SEARCH("level",'Model output'!G145)),OR(,ISNUMBER(SEARCH("II",'Model output'!G145)),ISNUMBER(SEARCH("two",'Model output'!G145)),AND(ISNUMBER(SEARCH("2",'Model output'!G145)),NOT(ISNUMBER(SEARCH("1 of 2",'Model output'!G145)))),ISNUMBER(SEARCH("III",'Model output'!G145)),ISNUMBER(SEARCH("three",'Model output'!G145)),ISNUMBER(SEARCH("3",'Model output'!G145)),ISNUMBER(SEARCH("IV",'Model output'!G145)),ISNUMBER(SEARCH("four",'Model output'!G145)),ISNUMBER(SEARCH("4",'Model output'!G145)),ISNUMBER(SEARCH("V ",'Model output'!G145)),ISNUMBER(SEARCH("five",'Model output'!G145)),ISNUMBER(SEARCH("5",'Model output'!G145))))), "lateral", "central"))</f>
        <v>central</v>
      </c>
      <c r="H146" t="str">
        <f>IF('Model output'!H145="","negative",IF(OR(ISNUMBER(SEARCH("lymph node",'Model output'!H145)),ISNUMBER(SEARCH("gland",'Model output'!H145)),ISNUMBER(SEARCH("lobe",'Model output'!H145)),ISNUMBER(SEARCH("isthmus",'Model output'!H145)),ISNUMBER(SEARCH("mediastinum",'Model output'!H145)),ISNUMBER(SEARCH("Not mentioned",'Model output'!H145)), ISNUMBER(SEARCH("Not applicable",'Model output'!H145)), ISNUMBER(SEARCH("paratracheal",'Model output'!H145)),ISNUMBER(SEARCH("fibroadipose tissue",'Model output'!H145)),ISNUMBER(SEARCH("thyroid node",'Model output'!H145)),ISNUMBER(SEARCH("skeletal muscle",'Model output'!H145)),ISNUMBER(SEARCH("Extranodal extension",'Model output'!H145)),ISNUMBER(SEARCH("right",'Model output'!H145)),ISNUMBER(SEARCH("left",'Model output'!H145)),ISNUMBER(SEARCH("Not specified",'Model output'!H145))),"negative","positive"))</f>
        <v>negative</v>
      </c>
      <c r="I146">
        <f>IF(OR('Model output'!I145="",'Model output'!I145="Not answered",'Model output'!I145="Not mentioned"),"",IF(ISNUMBER('Model output'!I145),'Model output'!I145,1))</f>
        <v>39</v>
      </c>
      <c r="J146">
        <f>IF(OR('Model output'!J145="",'Model output'!J145="Not answered",'Model output'!J145="Not mentioned"),"",IF(AND(ISNUMBER('Model output'!J145),'Model output'!J145&lt;=I146),'Model output'!J145,IF(AND(ISNUMBER('Model output'!J145), 'Model output'!J145&gt;=DATE(2024,1,1)), MIN(DAY('Model output'!J145), MONTH('Model output'!J145), YEAR('Model output'!J145)), IF(ISNUMBER(SEARCH("0/",'Model output'!J145)),0,IF(ISNUMBER(SEARCH("/",'Model output'!J145)), VALUE(LEFT('Model output'!J145, SEARCH("/",'Model output'!J145)-1)),1)))))</f>
        <v>3</v>
      </c>
      <c r="K146" t="str" cm="1">
        <f t="array" ref="K146">IF(COUNT(FIND({0,1,2,3,4,5,6,7,8,9},'Model output'!K145))&gt;0,'Model output'!K145,"")</f>
        <v/>
      </c>
      <c r="L146" s="25" t="str">
        <f t="shared" si="26"/>
        <v/>
      </c>
      <c r="M146" t="str" cm="1">
        <f t="array" ref="M146">IF(L146="","",IF(ISNUMBER(SEARCH("cm",L146)),MAX(VALUE(SUBSTITUTE(_xlfn.FILTERXML("&lt;t&gt;&lt;s&gt;"&amp;SUBSTITUTE(L146,",","&lt;/s&gt;&lt;s&gt;")&amp;"&lt;/s&gt;&lt;/t&gt;","//s"),"cm",""))),MAX(VALUE(SUBSTITUTE(_xlfn.FILTERXML("&lt;t&gt;&lt;s&gt;"&amp;SUBSTITUTE(L146,",","&lt;/s&gt;&lt;s&gt;")&amp;"&lt;/s&gt;&lt;/t&gt;","//s"),"mm","")))/10))</f>
        <v/>
      </c>
      <c r="N146" t="str">
        <f>IF('Model output'!L145="","",'Model output'!L145)</f>
        <v>Papillary Thyroid Carcinoma</v>
      </c>
      <c r="O146" t="str">
        <f>IF('Model output'!M145="","",'Model output'!M145)</f>
        <v>Follicular Variant</v>
      </c>
      <c r="P146" t="str">
        <f>IF('Model output'!N145="","",'Model output'!N145)</f>
        <v>6.2 cm</v>
      </c>
      <c r="Q146" t="str">
        <f t="shared" si="25"/>
        <v>6.2cm</v>
      </c>
      <c r="R146" cm="1">
        <f t="array" ref="R146">IF(Q146="","",IF(ISNUMBER(SEARCH("cm",Q146)),MAX(VALUE(SUBSTITUTE(_xlfn.FILTERXML("&lt;t&gt;&lt;s&gt;"&amp;SUBSTITUTE(Q146,",","&lt;/s&gt;&lt;s&gt;")&amp;"&lt;/s&gt;&lt;/t&gt;","//s"),"cm",""))),MAX(VALUE(SUBSTITUTE(_xlfn.FILTERXML("&lt;t&gt;&lt;s&gt;"&amp;SUBSTITUTE(Q146,",","&lt;/s&gt;&lt;s&gt;")&amp;"&lt;/s&gt;&lt;/t&gt;","//s"),"mm","")))/10))</f>
        <v>6.2</v>
      </c>
      <c r="S146" t="str">
        <f>IF(OR('Model output'!P145="",ISNUMBER(SEARCH("Not identified", 'Model output'!P145)),ISNUMBER(SEARCH("Absent",'Model output'!P145)),AND(ISNUMBER(SEARCH("No",'Model output'!P145)),NOT(ISNUMBER(SEARCH("diagnostic",'Model output'!P145)))),ISNUMBER(SEARCH("Negative",'Model output'!P145))),"negative","positive")</f>
        <v>positive</v>
      </c>
      <c r="T146">
        <f>IF('Model output'!O145="","",'Model output'!O145)</f>
        <v>1</v>
      </c>
      <c r="U146" t="str">
        <f>IF('Model output'!Q145&lt;&gt;"",'Model output'!Q145,IF('Classification result'!S146="positive",IF(ISNUMBER(SEARCH("single",'Model output'!P145)),1,IF(OR(ISNUMBER(SEARCH("&lt;4",'Model output'!P145)),ISNUMBER(SEARCH("&lt; 4",'Model output'!P145)),ISNUMBER(SEARCH("less than 4",'Model output'!P145))),"&lt;4",IF(OR(ISNUMBER(SEARCH("&gt;4",'Model output'!P145)),ISNUMBER(SEARCH("&gt; 4",'Model output'!P145)),ISNUMBER(SEARCH("4 or more",'Model output'!P145))),"&gt;4",""))), ""))</f>
        <v>Not specified</v>
      </c>
      <c r="V146" t="str">
        <f>IF(S146="negative","",IF(OR(ISNUMBER(SEARCH("Focal",'Model output'!P145)),'Classification result'!U146&lt;4,ISNUMBER(SEARCH("Focal",'Classification result'!U146)),ISNUMBER(SEARCH("&lt;4",'Classification result'!U146)),ISNUMBER(SEARCH("&lt; 4",'Classification result'!U146))),"minimal", IF(OR(ISNUMBER(SEARCH("Extensive",'Model output'!P145)),ISNUMBER(SEARCH("Extensive",'Classification result'!U146)),ISNUMBER(SEARCH("&gt;4",'Classification result'!U146)),ISNUMBER(SEARCH("&gt; 4",'Classification result'!U146)),ISNUMBER(SEARCH("4 or more",'Classification result'!U146))),"extensive","")))</f>
        <v/>
      </c>
      <c r="W146" t="str">
        <f>IF(OR('Model output'!R145="",ISNUMBER(SEARCH("Not identified", 'Model output'!R145)),ISNUMBER(SEARCH("Absent",'Model output'!R145)),ISNUMBER(SEARCH("No",'Model output'!R145)),ISNUMBER(SEARCH("Negative",'Model output'!R145)),ISNUMBER(SEARCH("None seen",'Model output'!R145)),ISNUMBER(SEARCH("Free",'Model output'!R145)),ISNUMBER(SEARCH("Cannot be assessed",'Model output'!R145))),"negative","positive")</f>
        <v>positive</v>
      </c>
      <c r="X146" s="16" t="str">
        <f>IF('Model output'!S145="","",'Model output'!S145)</f>
        <v>Perithyroidal fibradipose tissue</v>
      </c>
      <c r="Y146" t="str">
        <f>IF(OR('Model output'!S145="",ISNUMBER(SEARCH("Absent",'Model output'!S145)),ISNUMBER(SEARCH("Not identified",'Model output'!S145)),AND(ISNUMBER(SEARCH("No",'Model output'!S145)),NOT(ISNUMBER(SEARCH("carcinoma",'Model output'!S145)))),ISNUMBER(SEARCH("negative",'Model output'!S145))),"negative",IF(Z146="positive","gETE", "positive"))</f>
        <v>positive</v>
      </c>
      <c r="Z146" t="str">
        <f>IF(OR('Model output'!S145="",ISNUMBER(SEARCH("Absent",'Model output'!S145)),ISNUMBER(SEARCH("Not identified",'Model output'!S145)),ISNUMBER(SEARCH("No",'Model output'!S145)),ISNUMBER(SEARCH("Minimal",'Model output'!S145)),ISNUMBER(SEARCH("negative",'Model output'!S145))),"negative",IF(OR(ISNUMBER(SEARCH("extensive",X146)),ISNUMBER(SEARCH("skeletal muscle",X146)),ISNUMBER(SEARCH("larynx",X146)),ISNUMBER(SEARCH("trachea",X146)),ISNUMBER(SEARCH("esophagus",X146)),ISNUMBER(SEARCH("recurrent laryngeal nerve",X146))),"positive","negative"))</f>
        <v>negative</v>
      </c>
      <c r="AA146" t="str">
        <f>IF('Model output'!T145="","",IF('Model output'!T145="Not mentioned", "No", "Yes"))</f>
        <v/>
      </c>
      <c r="AB146" t="str">
        <f>IF(AA146&lt;&gt;"Yes","",IF(OR('Model output'!U145="",ISNUMBER(SEARCH("Not identified",'Model output'!U145))),"",'Model output'!U145))</f>
        <v/>
      </c>
      <c r="AC146" s="1" t="str">
        <f>IF(OR('Model output'!V145="", 'Model output'!V145="No", AND(ISERROR(SEARCH("Positive",'Model output'!V145)), ISNUMBER(SEARCH("Negative",'Model output'!V145))), AND(ISNUMBER(SEARCH("Uninvolved",'Model output'!V145)),NOT(ISNUMBER(SEARCH("margins involved",'Model output'!V145)))), ISNUMBER(SEARCH("None",'Model output'!V145)), ISNUMBER(SEARCH("Free",'Model output'!V145)), ISNUMBER(SEARCH("1 mm",'Model output'!V145)), ISNUMBER(SEARCH("0.1 CM",'Model output'!V145)), ISNUMBER(SEARCH("less than 0.2 mm",'Model output'!V145)), ISNUMBER(SEARCH("less than 0.5 mm",'Model output'!V145)), ISNUMBER(SEARCH("less than 1.0 mm",'Model output'!V145)), ISNUMBER(SEARCH("noted very close",'Model output'!V145)), ISNUMBER(SEARCH("abut",'Model output'!V145)), ISNUMBER(SEARCH("not mentioned",'Model output'!V145)), ISNUMBER(SEARCH("Cannot be assessed",'Model output'!V145)), ISNUMBER(SEARCH("Not specified",'Model output'!V145)), ISNUMBER(SEARCH("Lymphocyte invasion - present",'Model output'!V145))), "negative", "positive")</f>
        <v>negative</v>
      </c>
      <c r="AE146" s="35" t="str" cm="1">
        <f t="array" aca="1" ref="AE146" ca="1">IF(OR(AC146="positive",Z146="positive",AND(OR(ISNUMBER(SEARCH("Follicular carcinoma",N146)),ISNUMBER(SEARCH("Follicular thyroid carcinoma",N146))),V146="extensive"),AND(AND(ISNUMBER(J146),J146&gt;0),AND(ISNUMBER(M146),M146&gt;3)),OR(H146="positive",AH146=1)),"high",IF(OR(ISNUMBER(SEARCH("lateral",G146,1)),ISNUMBER(SEARCH("positive",Y146,1)),ISNUMBER(SEARCH("tall",O146,1)),ISNUMBER(SEARCH("hobnail",O146,1)),ISNUMBER(SEARCH("cribriform",O146,1)),ISNUMBER(SEARCH("diffuse",O146,1)),ISNUMBER(SEARCH("columnar",O146,1)),ISNUMBER(SEARCH("solid",O146,1)),ISNUMBER(SEARCH("tall",N146,1)),ISNUMBER(SEARCH("hobnail",N146,1)),ISNUMBER(SEARCH("cribriform",N146,1)),ISNUMBER(SEARCH("diffuse",N146,1)),ISNUMBER(SEARCH("columnar",N146,1)),ISNUMBER(SEARCH("solid",N146,1)),AND(ISNUMBER(SEARCH("papillary",N146,1)),S146="positive"),AND(AND(ISNUMBER(J146),J146&gt;=5),M146=""),AND(AND(ISNUMBER(J146),J146&gt;=5),AND(ISNUMBER(M146),M146&gt;=1)),AND(ISNUMBER(SERACH("papillary",N146)),OR(Y146="positive",Z146="positive"), ISNUMBER(SEARCH("BRAF",AB146)))),"intermediate","low"))</f>
        <v>intermediate</v>
      </c>
      <c r="AF146" s="36" t="str">
        <f t="shared" si="27"/>
        <v>3a</v>
      </c>
      <c r="AG146" s="36" t="str">
        <f t="shared" si="28"/>
        <v>1a</v>
      </c>
      <c r="AH146" s="36" t="str">
        <f t="shared" si="30"/>
        <v>0</v>
      </c>
      <c r="AI146" s="42" t="str">
        <f t="shared" si="31"/>
        <v>II</v>
      </c>
      <c r="AJ146" s="39" t="s">
        <v>809</v>
      </c>
      <c r="AK146" s="41" t="s">
        <v>1124</v>
      </c>
      <c r="AL146" s="41" t="s">
        <v>651</v>
      </c>
      <c r="AM146" s="41" t="s">
        <v>1123</v>
      </c>
      <c r="AN146" s="41" t="s">
        <v>1121</v>
      </c>
      <c r="AO146" s="22">
        <f t="shared" ca="1" si="32"/>
        <v>1</v>
      </c>
      <c r="AP146" s="1">
        <f t="shared" si="33"/>
        <v>1</v>
      </c>
      <c r="AQ146" s="1">
        <f t="shared" si="34"/>
        <v>1</v>
      </c>
      <c r="AR146" s="1">
        <f t="shared" si="35"/>
        <v>1</v>
      </c>
      <c r="AS146" s="14">
        <f t="shared" si="36"/>
        <v>1</v>
      </c>
    </row>
    <row r="147" spans="1:45">
      <c r="A147" t="str">
        <f>'Model output'!A146</f>
        <v>TCGA-EL-A4K9</v>
      </c>
      <c r="B147" s="33">
        <v>68</v>
      </c>
      <c r="C147" s="1" t="str">
        <f>IF(OR(ISNUMBER(SEARCH("0",'Model output'!D146)), ISNUMBER(SEARCH("1",'Model output'!D146)), ISNUMBER(SEARCH("1a",'Model output'!D146)), ISNUMBER(SEARCH("1b",'Model output'!D146)), ISNUMBER(SEARCH("2",'Model output'!D146)), ISNUMBER(SEARCH("3",'Model output'!D146)), ISNUMBER(SEARCH("4a",'Model output'!D146)), ISNUMBER(SEARCH("4b",'Model output'!D146))), IF(ISNUMBER(SEARCH("pT",'Model output'!D146)),IF(OR(ISNUMBER(SEARCH("a",'Model output'!D146)),ISNUMBER(SEARCH("b",'Model output'!D146))),MID(SUBSTITUTE('Model output'!D146," ",""),SEARCH("pT",'Model output'!D146)+2,2),MID(SUBSTITUTE('Model output'!D146," ",""),SEARCH("pT",'Model output'!D146)+2,1)),IF(ISNUMBER(SEARCH("T",'Model output'!D146)),IF(OR(ISNUMBER(SEARCH("a",'Model output'!D146)),ISNUMBER(SEARCH("b",'Model output'!D146))),MID(SUBSTITUTE('Model output'!D146," ",""),SEARCH("T",'Model output'!D146)+1,2),MID(SUBSTITUTE('Model output'!D146," ",""),SEARCH("T",'Model output'!D146)+1,1)),SUBSTITUTE('Model output'!D146," ",""))),"")</f>
        <v>1</v>
      </c>
      <c r="D147" s="1" t="str">
        <f>IF(ISNUMBER(SEARCH("lymph node",'Model output'!E146)),"1", IF(AND('Model output'!E146&lt;&gt;"",ISNUMBER('Model output'!E146),'Model output'!E146&gt;0),"1",IF(OR(ISNUMBER(SEARCH("0",'Model output'!E146)), ISNUMBER(SEARCH("1",'Model output'!E146)), ISNUMBER(SEARCH("1a",'Model output'!E146)), ISNUMBER(SEARCH("1b",'Model output'!E146)), ISNUMBER(SEARCH("X",'Model output'!E146))), IF(ISNUMBER(SEARCH("pN",'Model output'!E146)),IF(OR(ISNUMBER(SEARCH("a",'Model output'!E146)),ISNUMBER(SEARCH("b",'Model output'!E146))),MID(SUBSTITUTE('Model output'!E146," ",""),SEARCH("pN",'Model output'!E146)+2,2),MID(SUBSTITUTE('Model output'!E146," ",""),SEARCH("pN",'Model output'!E146)+2,1)),IF(ISNUMBER(SEARCH("N",'Model output'!E146)),IF(OR(ISNUMBER(SEARCH("a",'Model output'!E146)),ISNUMBER(SEARCH("b",'Model output'!E146))),MID(SUBSTITUTE('Model output'!E146," ",""),SEARCH("N",'Model output'!E146)+1,2),MID(SUBSTITUTE('Model output'!E146," ",""),SEARCH("N",'Model output'!E146)+1,1)),SUBSTITUTE('Model output'!E146," ",""))),"")))</f>
        <v>X</v>
      </c>
      <c r="E147" s="1" t="str">
        <f>IF(OR(ISNUMBER(SEARCH("Not applicable",'Model output'!F146)), ISNUMBER(SEARCH("N/A",'Model output'!F146))),"0",IF(OR(ISNUMBER(SEARCH("0",'Model output'!F146)), ISNUMBER(SEARCH("1",'Model output'!F146)), ISNUMBER(SEARCH("X",'Model output'!F146))), IF(ISNUMBER(SEARCH("pM",'Model output'!F146)),MID(SUBSTITUTE('Model output'!F146," ",""),SEARCH("pM",'Model output'!F146)+2,1),IF(ISNUMBER(SEARCH("M",'Model output'!F146)),MID(SUBSTITUTE('Model output'!F146," ",""),SEARCH("M",'Model output'!F146)+1,1),SUBSTITUTE('Model output'!F146," ",""))),""))</f>
        <v>0</v>
      </c>
      <c r="F147" t="str">
        <f t="shared" si="29"/>
        <v>negative</v>
      </c>
      <c r="G147" t="str">
        <f>IF(OR('Model output'!G146="",AND(ISNUMBER('Model output'!J146),'Model output'!J146&lt;1)),"",IF(OR(ISNUMBER(SEARCH("lateral",'Model output'!G146)),ISNUMBER(SEARCH("cervical",'Model output'!G146)),ISNUMBER(SEARCH("jugular",'Model output'!G146)),ISNUMBER(SEARCH("left neck",'Model output'!G146)),ISNUMBER(SEARCH("left anterior neck",'Model output'!G146)),ISNUMBER(SEARCH("left posterior neck",'Model output'!G146)),ISNUMBER(SEARCH("right neck",'Model output'!G146)),ISNUMBER(SEARCH("right anterior neck",'Model output'!G146)),ISNUMBER(SEARCH("right posterior neck",'Model output'!G146)),AND(ISNUMBER(SEARCH("level",'Model output'!G146)),OR(,ISNUMBER(SEARCH("II",'Model output'!G146)),ISNUMBER(SEARCH("two",'Model output'!G146)),AND(ISNUMBER(SEARCH("2",'Model output'!G146)),NOT(ISNUMBER(SEARCH("1 of 2",'Model output'!G146)))),ISNUMBER(SEARCH("III",'Model output'!G146)),ISNUMBER(SEARCH("three",'Model output'!G146)),ISNUMBER(SEARCH("3",'Model output'!G146)),ISNUMBER(SEARCH("IV",'Model output'!G146)),ISNUMBER(SEARCH("four",'Model output'!G146)),ISNUMBER(SEARCH("4",'Model output'!G146)),ISNUMBER(SEARCH("V ",'Model output'!G146)),ISNUMBER(SEARCH("five",'Model output'!G146)),ISNUMBER(SEARCH("5",'Model output'!G146))))), "lateral", "central"))</f>
        <v/>
      </c>
      <c r="H147" t="str">
        <f>IF('Model output'!H146="","negative",IF(OR(ISNUMBER(SEARCH("lymph node",'Model output'!H146)),ISNUMBER(SEARCH("gland",'Model output'!H146)),ISNUMBER(SEARCH("lobe",'Model output'!H146)),ISNUMBER(SEARCH("isthmus",'Model output'!H146)),ISNUMBER(SEARCH("mediastinum",'Model output'!H146)),ISNUMBER(SEARCH("Not mentioned",'Model output'!H146)), ISNUMBER(SEARCH("Not applicable",'Model output'!H146)), ISNUMBER(SEARCH("paratracheal",'Model output'!H146)),ISNUMBER(SEARCH("fibroadipose tissue",'Model output'!H146)),ISNUMBER(SEARCH("thyroid node",'Model output'!H146)),ISNUMBER(SEARCH("skeletal muscle",'Model output'!H146)),ISNUMBER(SEARCH("Extranodal extension",'Model output'!H146)),ISNUMBER(SEARCH("right",'Model output'!H146)),ISNUMBER(SEARCH("left",'Model output'!H146)),ISNUMBER(SEARCH("Not specified",'Model output'!H146))),"negative","positive"))</f>
        <v>negative</v>
      </c>
      <c r="I147">
        <f>IF(OR('Model output'!I146="",'Model output'!I146="Not answered",'Model output'!I146="Not mentioned"),"",IF(ISNUMBER('Model output'!I146),'Model output'!I146,1))</f>
        <v>0</v>
      </c>
      <c r="J147">
        <f>IF(OR('Model output'!J146="",'Model output'!J146="Not answered",'Model output'!J146="Not mentioned"),"",IF(AND(ISNUMBER('Model output'!J146),'Model output'!J146&lt;=I147),'Model output'!J146,IF(AND(ISNUMBER('Model output'!J146), 'Model output'!J146&gt;=DATE(2024,1,1)), MIN(DAY('Model output'!J146), MONTH('Model output'!J146), YEAR('Model output'!J146)), IF(ISNUMBER(SEARCH("0/",'Model output'!J146)),0,IF(ISNUMBER(SEARCH("/",'Model output'!J146)), VALUE(LEFT('Model output'!J146, SEARCH("/",'Model output'!J146)-1)),1)))))</f>
        <v>0</v>
      </c>
      <c r="K147" t="str" cm="1">
        <f t="array" ref="K147">IF(COUNT(FIND({0,1,2,3,4,5,6,7,8,9},'Model output'!K146))&gt;0,'Model output'!K146,"")</f>
        <v/>
      </c>
      <c r="L147" s="25" t="str">
        <f t="shared" si="26"/>
        <v/>
      </c>
      <c r="M147" t="str" cm="1">
        <f t="array" ref="M147">IF(L147="","",IF(ISNUMBER(SEARCH("cm",L147)),MAX(VALUE(SUBSTITUTE(_xlfn.FILTERXML("&lt;t&gt;&lt;s&gt;"&amp;SUBSTITUTE(L147,",","&lt;/s&gt;&lt;s&gt;")&amp;"&lt;/s&gt;&lt;/t&gt;","//s"),"cm",""))),MAX(VALUE(SUBSTITUTE(_xlfn.FILTERXML("&lt;t&gt;&lt;s&gt;"&amp;SUBSTITUTE(L147,",","&lt;/s&gt;&lt;s&gt;")&amp;"&lt;/s&gt;&lt;/t&gt;","//s"),"mm","")))/10))</f>
        <v/>
      </c>
      <c r="N147" t="str">
        <f>IF('Model output'!L146="","",'Model output'!L146)</f>
        <v>Papillary Thyroid Carcinoma</v>
      </c>
      <c r="O147" t="str">
        <f>IF('Model output'!M146="","",'Model output'!M146)</f>
        <v>Conventional Type</v>
      </c>
      <c r="P147" t="str">
        <f>IF('Model output'!N146="","",'Model output'!N146)</f>
        <v>1.5 cm</v>
      </c>
      <c r="Q147" t="str">
        <f t="shared" si="25"/>
        <v>1.5cm</v>
      </c>
      <c r="R147" cm="1">
        <f t="array" ref="R147">IF(Q147="","",IF(ISNUMBER(SEARCH("cm",Q147)),MAX(VALUE(SUBSTITUTE(_xlfn.FILTERXML("&lt;t&gt;&lt;s&gt;"&amp;SUBSTITUTE(Q147,",","&lt;/s&gt;&lt;s&gt;")&amp;"&lt;/s&gt;&lt;/t&gt;","//s"),"cm",""))),MAX(VALUE(SUBSTITUTE(_xlfn.FILTERXML("&lt;t&gt;&lt;s&gt;"&amp;SUBSTITUTE(Q147,",","&lt;/s&gt;&lt;s&gt;")&amp;"&lt;/s&gt;&lt;/t&gt;","//s"),"mm","")))/10))</f>
        <v>1.5</v>
      </c>
      <c r="S147" t="str">
        <f>IF(OR('Model output'!P146="",ISNUMBER(SEARCH("Not identified", 'Model output'!P146)),ISNUMBER(SEARCH("Absent",'Model output'!P146)),AND(ISNUMBER(SEARCH("No",'Model output'!P146)),NOT(ISNUMBER(SEARCH("diagnostic",'Model output'!P146)))),ISNUMBER(SEARCH("Negative",'Model output'!P146))),"negative","positive")</f>
        <v>negative</v>
      </c>
      <c r="T147">
        <f>IF('Model output'!O146="","",'Model output'!O146)</f>
        <v>1</v>
      </c>
      <c r="U147" t="str">
        <f>IF('Model output'!Q146&lt;&gt;"",'Model output'!Q146,IF('Classification result'!S147="positive",IF(ISNUMBER(SEARCH("single",'Model output'!P146)),1,IF(OR(ISNUMBER(SEARCH("&lt;4",'Model output'!P146)),ISNUMBER(SEARCH("&lt; 4",'Model output'!P146)),ISNUMBER(SEARCH("less than 4",'Model output'!P146))),"&lt;4",IF(OR(ISNUMBER(SEARCH("&gt;4",'Model output'!P146)),ISNUMBER(SEARCH("&gt; 4",'Model output'!P146)),ISNUMBER(SEARCH("4 or more",'Model output'!P146))),"&gt;4",""))), ""))</f>
        <v/>
      </c>
      <c r="V147" t="str">
        <f>IF(S147="negative","",IF(OR(ISNUMBER(SEARCH("Focal",'Model output'!P146)),'Classification result'!U147&lt;4,ISNUMBER(SEARCH("Focal",'Classification result'!U147)),ISNUMBER(SEARCH("&lt;4",'Classification result'!U147)),ISNUMBER(SEARCH("&lt; 4",'Classification result'!U147))),"minimal", IF(OR(ISNUMBER(SEARCH("Extensive",'Model output'!P146)),ISNUMBER(SEARCH("Extensive",'Classification result'!U147)),ISNUMBER(SEARCH("&gt;4",'Classification result'!U147)),ISNUMBER(SEARCH("&gt; 4",'Classification result'!U147)),ISNUMBER(SEARCH("4 or more",'Classification result'!U147))),"extensive","")))</f>
        <v/>
      </c>
      <c r="W147" t="str">
        <f>IF(OR('Model output'!R146="",ISNUMBER(SEARCH("Not identified", 'Model output'!R146)),ISNUMBER(SEARCH("Absent",'Model output'!R146)),ISNUMBER(SEARCH("No",'Model output'!R146)),ISNUMBER(SEARCH("Negative",'Model output'!R146)),ISNUMBER(SEARCH("None seen",'Model output'!R146)),ISNUMBER(SEARCH("Free",'Model output'!R146)),ISNUMBER(SEARCH("Cannot be assessed",'Model output'!R146))),"negative","positive")</f>
        <v>negative</v>
      </c>
      <c r="X147" s="16" t="str">
        <f>IF('Model output'!S146="","",'Model output'!S146)</f>
        <v>extending into fibroadipose tissue</v>
      </c>
      <c r="Y147" t="str">
        <f>IF(OR('Model output'!S146="",ISNUMBER(SEARCH("Absent",'Model output'!S146)),ISNUMBER(SEARCH("Not identified",'Model output'!S146)),AND(ISNUMBER(SEARCH("No",'Model output'!S146)),NOT(ISNUMBER(SEARCH("carcinoma",'Model output'!S146)))),ISNUMBER(SEARCH("negative",'Model output'!S146))),"negative",IF(Z147="positive","gETE", "positive"))</f>
        <v>positive</v>
      </c>
      <c r="Z147" t="str">
        <f>IF(OR('Model output'!S146="",ISNUMBER(SEARCH("Absent",'Model output'!S146)),ISNUMBER(SEARCH("Not identified",'Model output'!S146)),ISNUMBER(SEARCH("No",'Model output'!S146)),ISNUMBER(SEARCH("Minimal",'Model output'!S146)),ISNUMBER(SEARCH("negative",'Model output'!S146))),"negative",IF(OR(ISNUMBER(SEARCH("extensive",X147)),ISNUMBER(SEARCH("skeletal muscle",X147)),ISNUMBER(SEARCH("larynx",X147)),ISNUMBER(SEARCH("trachea",X147)),ISNUMBER(SEARCH("esophagus",X147)),ISNUMBER(SEARCH("recurrent laryngeal nerve",X147))),"positive","negative"))</f>
        <v>negative</v>
      </c>
      <c r="AA147" t="str">
        <f>IF('Model output'!T146="","",IF('Model output'!T146="Not mentioned", "No", "Yes"))</f>
        <v/>
      </c>
      <c r="AB147" t="str">
        <f>IF(AA147&lt;&gt;"Yes","",IF(OR('Model output'!U146="",ISNUMBER(SEARCH("Not identified",'Model output'!U146))),"",'Model output'!U146))</f>
        <v/>
      </c>
      <c r="AC147" s="1" t="str">
        <f>IF(OR('Model output'!V146="", 'Model output'!V146="No", AND(ISERROR(SEARCH("Positive",'Model output'!V146)), ISNUMBER(SEARCH("Negative",'Model output'!V146))), AND(ISNUMBER(SEARCH("Uninvolved",'Model output'!V146)),NOT(ISNUMBER(SEARCH("margins involved",'Model output'!V146)))), ISNUMBER(SEARCH("None",'Model output'!V146)), ISNUMBER(SEARCH("Free",'Model output'!V146)), ISNUMBER(SEARCH("1 mm",'Model output'!V146)), ISNUMBER(SEARCH("0.1 CM",'Model output'!V146)), ISNUMBER(SEARCH("less than 0.2 mm",'Model output'!V146)), ISNUMBER(SEARCH("less than 0.5 mm",'Model output'!V146)), ISNUMBER(SEARCH("less than 1.0 mm",'Model output'!V146)), ISNUMBER(SEARCH("noted very close",'Model output'!V146)), ISNUMBER(SEARCH("abut",'Model output'!V146)), ISNUMBER(SEARCH("not mentioned",'Model output'!V146)), ISNUMBER(SEARCH("Cannot be assessed",'Model output'!V146)), ISNUMBER(SEARCH("Not specified",'Model output'!V146)), ISNUMBER(SEARCH("Lymphocyte invasion - present",'Model output'!V146))), "negative", "positive")</f>
        <v>negative</v>
      </c>
      <c r="AE147" s="35" t="str" cm="1">
        <f t="array" aca="1" ref="AE147" ca="1">IF(OR(AC147="positive",Z147="positive",AND(OR(ISNUMBER(SEARCH("Follicular carcinoma",N147)),ISNUMBER(SEARCH("Follicular thyroid carcinoma",N147))),V147="extensive"),AND(AND(ISNUMBER(J147),J147&gt;0),AND(ISNUMBER(M147),M147&gt;3)),OR(H147="positive",AH147=1)),"high",IF(OR(ISNUMBER(SEARCH("lateral",G147,1)),ISNUMBER(SEARCH("positive",Y147,1)),ISNUMBER(SEARCH("tall",O147,1)),ISNUMBER(SEARCH("hobnail",O147,1)),ISNUMBER(SEARCH("cribriform",O147,1)),ISNUMBER(SEARCH("diffuse",O147,1)),ISNUMBER(SEARCH("columnar",O147,1)),ISNUMBER(SEARCH("solid",O147,1)),ISNUMBER(SEARCH("tall",N147,1)),ISNUMBER(SEARCH("hobnail",N147,1)),ISNUMBER(SEARCH("cribriform",N147,1)),ISNUMBER(SEARCH("diffuse",N147,1)),ISNUMBER(SEARCH("columnar",N147,1)),ISNUMBER(SEARCH("solid",N147,1)),AND(ISNUMBER(SEARCH("papillary",N147,1)),S147="positive"),AND(AND(ISNUMBER(J147),J147&gt;=5),M147=""),AND(AND(ISNUMBER(J147),J147&gt;=5),AND(ISNUMBER(M147),M147&gt;=1)),AND(ISNUMBER(SERACH("papillary",N147)),OR(Y147="positive",Z147="positive"), ISNUMBER(SEARCH("BRAF",AB147)))),"intermediate","low"))</f>
        <v>intermediate</v>
      </c>
      <c r="AF147" s="36" t="str">
        <f t="shared" si="27"/>
        <v>1b</v>
      </c>
      <c r="AG147" s="36" t="str">
        <f t="shared" si="28"/>
        <v>0</v>
      </c>
      <c r="AH147" s="36" t="str">
        <f t="shared" si="30"/>
        <v>0</v>
      </c>
      <c r="AI147" s="42" t="str">
        <f t="shared" si="31"/>
        <v>I</v>
      </c>
      <c r="AJ147" s="39" t="s">
        <v>809</v>
      </c>
      <c r="AK147" s="41" t="s">
        <v>1119</v>
      </c>
      <c r="AL147" s="41" t="s">
        <v>1123</v>
      </c>
      <c r="AM147" s="41" t="s">
        <v>1123</v>
      </c>
      <c r="AN147" s="41" t="s">
        <v>68</v>
      </c>
      <c r="AO147" s="22">
        <f t="shared" ca="1" si="32"/>
        <v>1</v>
      </c>
      <c r="AP147" s="1">
        <f t="shared" si="33"/>
        <v>1</v>
      </c>
      <c r="AQ147" s="1">
        <f t="shared" si="34"/>
        <v>1</v>
      </c>
      <c r="AR147" s="1">
        <f t="shared" si="35"/>
        <v>1</v>
      </c>
      <c r="AS147" s="14">
        <f t="shared" si="36"/>
        <v>1</v>
      </c>
    </row>
    <row r="148" spans="1:45">
      <c r="A148" t="str">
        <f>'Model output'!A147</f>
        <v>TCGA-EL-A4KD</v>
      </c>
      <c r="B148" s="33">
        <v>41</v>
      </c>
      <c r="C148" s="1" t="str">
        <f>IF(OR(ISNUMBER(SEARCH("0",'Model output'!D147)), ISNUMBER(SEARCH("1",'Model output'!D147)), ISNUMBER(SEARCH("1a",'Model output'!D147)), ISNUMBER(SEARCH("1b",'Model output'!D147)), ISNUMBER(SEARCH("2",'Model output'!D147)), ISNUMBER(SEARCH("3",'Model output'!D147)), ISNUMBER(SEARCH("4a",'Model output'!D147)), ISNUMBER(SEARCH("4b",'Model output'!D147))), IF(ISNUMBER(SEARCH("pT",'Model output'!D147)),IF(OR(ISNUMBER(SEARCH("a",'Model output'!D147)),ISNUMBER(SEARCH("b",'Model output'!D147))),MID(SUBSTITUTE('Model output'!D147," ",""),SEARCH("pT",'Model output'!D147)+2,2),MID(SUBSTITUTE('Model output'!D147," ",""),SEARCH("pT",'Model output'!D147)+2,1)),IF(ISNUMBER(SEARCH("T",'Model output'!D147)),IF(OR(ISNUMBER(SEARCH("a",'Model output'!D147)),ISNUMBER(SEARCH("b",'Model output'!D147))),MID(SUBSTITUTE('Model output'!D147," ",""),SEARCH("T",'Model output'!D147)+1,2),MID(SUBSTITUTE('Model output'!D147," ",""),SEARCH("T",'Model output'!D147)+1,1)),SUBSTITUTE('Model output'!D147," ",""))),"")</f>
        <v/>
      </c>
      <c r="D148" s="1" t="str">
        <f>IF(ISNUMBER(SEARCH("lymph node",'Model output'!E147)),"1", IF(AND('Model output'!E147&lt;&gt;"",ISNUMBER('Model output'!E147),'Model output'!E147&gt;0),"1",IF(OR(ISNUMBER(SEARCH("0",'Model output'!E147)), ISNUMBER(SEARCH("1",'Model output'!E147)), ISNUMBER(SEARCH("1a",'Model output'!E147)), ISNUMBER(SEARCH("1b",'Model output'!E147)), ISNUMBER(SEARCH("X",'Model output'!E147))), IF(ISNUMBER(SEARCH("pN",'Model output'!E147)),IF(OR(ISNUMBER(SEARCH("a",'Model output'!E147)),ISNUMBER(SEARCH("b",'Model output'!E147))),MID(SUBSTITUTE('Model output'!E147," ",""),SEARCH("pN",'Model output'!E147)+2,2),MID(SUBSTITUTE('Model output'!E147," ",""),SEARCH("pN",'Model output'!E147)+2,1)),IF(ISNUMBER(SEARCH("N",'Model output'!E147)),IF(OR(ISNUMBER(SEARCH("a",'Model output'!E147)),ISNUMBER(SEARCH("b",'Model output'!E147))),MID(SUBSTITUTE('Model output'!E147," ",""),SEARCH("N",'Model output'!E147)+1,2),MID(SUBSTITUTE('Model output'!E147," ",""),SEARCH("N",'Model output'!E147)+1,1)),SUBSTITUTE('Model output'!E147," ",""))),"")))</f>
        <v>1</v>
      </c>
      <c r="E148" s="1" t="str">
        <f>IF(OR(ISNUMBER(SEARCH("Not applicable",'Model output'!F147)), ISNUMBER(SEARCH("N/A",'Model output'!F147))),"0",IF(OR(ISNUMBER(SEARCH("0",'Model output'!F147)), ISNUMBER(SEARCH("1",'Model output'!F147)), ISNUMBER(SEARCH("X",'Model output'!F147))), IF(ISNUMBER(SEARCH("pM",'Model output'!F147)),MID(SUBSTITUTE('Model output'!F147," ",""),SEARCH("pM",'Model output'!F147)+2,1),IF(ISNUMBER(SEARCH("M",'Model output'!F147)),MID(SUBSTITUTE('Model output'!F147," ",""),SEARCH("M",'Model output'!F147)+1,1),SUBSTITUTE('Model output'!F147," ",""))),""))</f>
        <v>1</v>
      </c>
      <c r="F148" t="str">
        <f t="shared" si="29"/>
        <v>positive</v>
      </c>
      <c r="G148" t="str">
        <f>IF(OR('Model output'!G147="",AND(ISNUMBER('Model output'!J147),'Model output'!J147&lt;1)),"",IF(OR(ISNUMBER(SEARCH("lateral",'Model output'!G147)),ISNUMBER(SEARCH("cervical",'Model output'!G147)),ISNUMBER(SEARCH("jugular",'Model output'!G147)),ISNUMBER(SEARCH("left neck",'Model output'!G147)),ISNUMBER(SEARCH("left anterior neck",'Model output'!G147)),ISNUMBER(SEARCH("left posterior neck",'Model output'!G147)),ISNUMBER(SEARCH("right neck",'Model output'!G147)),ISNUMBER(SEARCH("right anterior neck",'Model output'!G147)),ISNUMBER(SEARCH("right posterior neck",'Model output'!G147)),AND(ISNUMBER(SEARCH("level",'Model output'!G147)),OR(,ISNUMBER(SEARCH("II",'Model output'!G147)),ISNUMBER(SEARCH("two",'Model output'!G147)),AND(ISNUMBER(SEARCH("2",'Model output'!G147)),NOT(ISNUMBER(SEARCH("1 of 2",'Model output'!G147)))),ISNUMBER(SEARCH("III",'Model output'!G147)),ISNUMBER(SEARCH("three",'Model output'!G147)),ISNUMBER(SEARCH("3",'Model output'!G147)),ISNUMBER(SEARCH("IV",'Model output'!G147)),ISNUMBER(SEARCH("four",'Model output'!G147)),ISNUMBER(SEARCH("4",'Model output'!G147)),ISNUMBER(SEARCH("V ",'Model output'!G147)),ISNUMBER(SEARCH("five",'Model output'!G147)),ISNUMBER(SEARCH("5",'Model output'!G147))))), "lateral", "central"))</f>
        <v>central</v>
      </c>
      <c r="H148" t="str">
        <f>IF('Model output'!H147="","negative",IF(OR(ISNUMBER(SEARCH("lymph node",'Model output'!H147)),ISNUMBER(SEARCH("gland",'Model output'!H147)),ISNUMBER(SEARCH("lobe",'Model output'!H147)),ISNUMBER(SEARCH("isthmus",'Model output'!H147)),ISNUMBER(SEARCH("mediastinum",'Model output'!H147)),ISNUMBER(SEARCH("Not mentioned",'Model output'!H147)), ISNUMBER(SEARCH("Not applicable",'Model output'!H147)), ISNUMBER(SEARCH("paratracheal",'Model output'!H147)),ISNUMBER(SEARCH("fibroadipose tissue",'Model output'!H147)),ISNUMBER(SEARCH("thyroid node",'Model output'!H147)),ISNUMBER(SEARCH("skeletal muscle",'Model output'!H147)),ISNUMBER(SEARCH("Extranodal extension",'Model output'!H147)),ISNUMBER(SEARCH("right",'Model output'!H147)),ISNUMBER(SEARCH("left",'Model output'!H147)),ISNUMBER(SEARCH("Not specified",'Model output'!H147))),"negative","positive"))</f>
        <v>negative</v>
      </c>
      <c r="I148">
        <f>IF(OR('Model output'!I147="",'Model output'!I147="Not answered",'Model output'!I147="Not mentioned"),"",IF(ISNUMBER('Model output'!I147),'Model output'!I147,1))</f>
        <v>17</v>
      </c>
      <c r="J148">
        <f>IF(OR('Model output'!J147="",'Model output'!J147="Not answered",'Model output'!J147="Not mentioned"),"",IF(AND(ISNUMBER('Model output'!J147),'Model output'!J147&lt;=I148),'Model output'!J147,IF(AND(ISNUMBER('Model output'!J147), 'Model output'!J147&gt;=DATE(2024,1,1)), MIN(DAY('Model output'!J147), MONTH('Model output'!J147), YEAR('Model output'!J147)), IF(ISNUMBER(SEARCH("0/",'Model output'!J147)),0,IF(ISNUMBER(SEARCH("/",'Model output'!J147)), VALUE(LEFT('Model output'!J147, SEARCH("/",'Model output'!J147)-1)),1)))))</f>
        <v>4</v>
      </c>
      <c r="K148" t="str" cm="1">
        <f t="array" ref="K148">IF(COUNT(FIND({0,1,2,3,4,5,6,7,8,9},'Model output'!K147))&gt;0,'Model output'!K147,"")</f>
        <v/>
      </c>
      <c r="L148" s="25" t="str">
        <f t="shared" si="26"/>
        <v/>
      </c>
      <c r="M148" t="str" cm="1">
        <f t="array" ref="M148">IF(L148="","",IF(ISNUMBER(SEARCH("cm",L148)),MAX(VALUE(SUBSTITUTE(_xlfn.FILTERXML("&lt;t&gt;&lt;s&gt;"&amp;SUBSTITUTE(L148,",","&lt;/s&gt;&lt;s&gt;")&amp;"&lt;/s&gt;&lt;/t&gt;","//s"),"cm",""))),MAX(VALUE(SUBSTITUTE(_xlfn.FILTERXML("&lt;t&gt;&lt;s&gt;"&amp;SUBSTITUTE(L148,",","&lt;/s&gt;&lt;s&gt;")&amp;"&lt;/s&gt;&lt;/t&gt;","//s"),"mm","")))/10))</f>
        <v/>
      </c>
      <c r="N148" t="str">
        <f>IF('Model output'!L147="","",'Model output'!L147)</f>
        <v>Papillary Thyroid Carcinoma</v>
      </c>
      <c r="O148" t="str">
        <f>IF('Model output'!M147="","",'Model output'!M147)</f>
        <v>Follicular Variant</v>
      </c>
      <c r="P148" t="str">
        <f>IF('Model output'!N147="","",'Model output'!N147)</f>
        <v>4.5 cm</v>
      </c>
      <c r="Q148" t="str">
        <f t="shared" si="25"/>
        <v>4.5cm</v>
      </c>
      <c r="R148" cm="1">
        <f t="array" ref="R148">IF(Q148="","",IF(ISNUMBER(SEARCH("cm",Q148)),MAX(VALUE(SUBSTITUTE(_xlfn.FILTERXML("&lt;t&gt;&lt;s&gt;"&amp;SUBSTITUTE(Q148,",","&lt;/s&gt;&lt;s&gt;")&amp;"&lt;/s&gt;&lt;/t&gt;","//s"),"cm",""))),MAX(VALUE(SUBSTITUTE(_xlfn.FILTERXML("&lt;t&gt;&lt;s&gt;"&amp;SUBSTITUTE(Q148,",","&lt;/s&gt;&lt;s&gt;")&amp;"&lt;/s&gt;&lt;/t&gt;","//s"),"mm","")))/10))</f>
        <v>4.5</v>
      </c>
      <c r="S148" t="str">
        <f>IF(OR('Model output'!P147="",ISNUMBER(SEARCH("Not identified", 'Model output'!P147)),ISNUMBER(SEARCH("Absent",'Model output'!P147)),AND(ISNUMBER(SEARCH("No",'Model output'!P147)),NOT(ISNUMBER(SEARCH("diagnostic",'Model output'!P147)))),ISNUMBER(SEARCH("Negative",'Model output'!P147))),"negative","positive")</f>
        <v>negative</v>
      </c>
      <c r="T148">
        <f>IF('Model output'!O147="","",'Model output'!O147)</f>
        <v>1</v>
      </c>
      <c r="U148" t="str">
        <f>IF('Model output'!Q147&lt;&gt;"",'Model output'!Q147,IF('Classification result'!S148="positive",IF(ISNUMBER(SEARCH("single",'Model output'!P147)),1,IF(OR(ISNUMBER(SEARCH("&lt;4",'Model output'!P147)),ISNUMBER(SEARCH("&lt; 4",'Model output'!P147)),ISNUMBER(SEARCH("less than 4",'Model output'!P147))),"&lt;4",IF(OR(ISNUMBER(SEARCH("&gt;4",'Model output'!P147)),ISNUMBER(SEARCH("&gt; 4",'Model output'!P147)),ISNUMBER(SEARCH("4 or more",'Model output'!P147))),"&gt;4",""))), ""))</f>
        <v>Not mentioned in the provided clinical note</v>
      </c>
      <c r="V148" t="str">
        <f>IF(S148="negative","",IF(OR(ISNUMBER(SEARCH("Focal",'Model output'!P147)),'Classification result'!U148&lt;4,ISNUMBER(SEARCH("Focal",'Classification result'!U148)),ISNUMBER(SEARCH("&lt;4",'Classification result'!U148)),ISNUMBER(SEARCH("&lt; 4",'Classification result'!U148))),"minimal", IF(OR(ISNUMBER(SEARCH("Extensive",'Model output'!P147)),ISNUMBER(SEARCH("Extensive",'Classification result'!U148)),ISNUMBER(SEARCH("&gt;4",'Classification result'!U148)),ISNUMBER(SEARCH("&gt; 4",'Classification result'!U148)),ISNUMBER(SEARCH("4 or more",'Classification result'!U148))),"extensive","")))</f>
        <v/>
      </c>
      <c r="W148" t="str">
        <f>IF(OR('Model output'!R147="",ISNUMBER(SEARCH("Not identified", 'Model output'!R147)),ISNUMBER(SEARCH("Absent",'Model output'!R147)),ISNUMBER(SEARCH("No",'Model output'!R147)),ISNUMBER(SEARCH("Negative",'Model output'!R147)),ISNUMBER(SEARCH("None seen",'Model output'!R147)),ISNUMBER(SEARCH("Free",'Model output'!R147)),ISNUMBER(SEARCH("Cannot be assessed",'Model output'!R147))),"negative","positive")</f>
        <v>negative</v>
      </c>
      <c r="X148" s="16" t="str">
        <f>IF('Model output'!S147="","",'Model output'!S147)</f>
        <v>Focally present, extending into fibroadipose tissue</v>
      </c>
      <c r="Y148" t="str">
        <f>IF(OR('Model output'!S147="",ISNUMBER(SEARCH("Absent",'Model output'!S147)),ISNUMBER(SEARCH("Not identified",'Model output'!S147)),AND(ISNUMBER(SEARCH("No",'Model output'!S147)),NOT(ISNUMBER(SEARCH("carcinoma",'Model output'!S147)))),ISNUMBER(SEARCH("negative",'Model output'!S147))),"negative",IF(Z148="positive","gETE", "positive"))</f>
        <v>positive</v>
      </c>
      <c r="Z148" t="str">
        <f>IF(OR('Model output'!S147="",ISNUMBER(SEARCH("Absent",'Model output'!S147)),ISNUMBER(SEARCH("Not identified",'Model output'!S147)),ISNUMBER(SEARCH("No",'Model output'!S147)),ISNUMBER(SEARCH("Minimal",'Model output'!S147)),ISNUMBER(SEARCH("negative",'Model output'!S147))),"negative",IF(OR(ISNUMBER(SEARCH("extensive",X148)),ISNUMBER(SEARCH("skeletal muscle",X148)),ISNUMBER(SEARCH("larynx",X148)),ISNUMBER(SEARCH("trachea",X148)),ISNUMBER(SEARCH("esophagus",X148)),ISNUMBER(SEARCH("recurrent laryngeal nerve",X148))),"positive","negative"))</f>
        <v>negative</v>
      </c>
      <c r="AA148" t="str">
        <f>IF('Model output'!T147="","",IF('Model output'!T147="Not mentioned", "No", "Yes"))</f>
        <v>Yes</v>
      </c>
      <c r="AB148" t="str">
        <f>IF(AA148&lt;&gt;"Yes","",IF(OR('Model output'!U147="",ISNUMBER(SEARCH("Not identified",'Model output'!U147))),"",'Model output'!U147))</f>
        <v>Not mentioned in the provided clinical note</v>
      </c>
      <c r="AC148" s="1" t="str">
        <f>IF(OR('Model output'!V147="", 'Model output'!V147="No", AND(ISERROR(SEARCH("Positive",'Model output'!V147)), ISNUMBER(SEARCH("Negative",'Model output'!V147))), AND(ISNUMBER(SEARCH("Uninvolved",'Model output'!V147)),NOT(ISNUMBER(SEARCH("margins involved",'Model output'!V147)))), ISNUMBER(SEARCH("None",'Model output'!V147)), ISNUMBER(SEARCH("Free",'Model output'!V147)), ISNUMBER(SEARCH("1 mm",'Model output'!V147)), ISNUMBER(SEARCH("0.1 CM",'Model output'!V147)), ISNUMBER(SEARCH("less than 0.2 mm",'Model output'!V147)), ISNUMBER(SEARCH("less than 0.5 mm",'Model output'!V147)), ISNUMBER(SEARCH("less than 1.0 mm",'Model output'!V147)), ISNUMBER(SEARCH("noted very close",'Model output'!V147)), ISNUMBER(SEARCH("abut",'Model output'!V147)), ISNUMBER(SEARCH("not mentioned",'Model output'!V147)), ISNUMBER(SEARCH("Cannot be assessed",'Model output'!V147)), ISNUMBER(SEARCH("Not specified",'Model output'!V147)), ISNUMBER(SEARCH("Lymphocyte invasion - present",'Model output'!V147))), "negative", "positive")</f>
        <v>negative</v>
      </c>
      <c r="AE148" s="35" t="str" cm="1">
        <f t="array" aca="1" ref="AE148" ca="1">IF(OR(AC148="positive",Z148="positive",AND(OR(ISNUMBER(SEARCH("Follicular carcinoma",N148)),ISNUMBER(SEARCH("Follicular thyroid carcinoma",N148))),V148="extensive"),AND(AND(ISNUMBER(J148),J148&gt;0),AND(ISNUMBER(M148),M148&gt;3)),OR(H148="positive",AH148=1)),"high",IF(OR(ISNUMBER(SEARCH("lateral",G148,1)),ISNUMBER(SEARCH("positive",Y148,1)),ISNUMBER(SEARCH("tall",O148,1)),ISNUMBER(SEARCH("hobnail",O148,1)),ISNUMBER(SEARCH("cribriform",O148,1)),ISNUMBER(SEARCH("diffuse",O148,1)),ISNUMBER(SEARCH("columnar",O148,1)),ISNUMBER(SEARCH("solid",O148,1)),ISNUMBER(SEARCH("tall",N148,1)),ISNUMBER(SEARCH("hobnail",N148,1)),ISNUMBER(SEARCH("cribriform",N148,1)),ISNUMBER(SEARCH("diffuse",N148,1)),ISNUMBER(SEARCH("columnar",N148,1)),ISNUMBER(SEARCH("solid",N148,1)),AND(ISNUMBER(SEARCH("papillary",N148,1)),S148="positive"),AND(AND(ISNUMBER(J148),J148&gt;=5),M148=""),AND(AND(ISNUMBER(J148),J148&gt;=5),AND(ISNUMBER(M148),M148&gt;=1)),AND(ISNUMBER(SERACH("papillary",N148)),OR(Y148="positive",Z148="positive"), ISNUMBER(SEARCH("BRAF",AB148)))),"intermediate","low"))</f>
        <v>intermediate</v>
      </c>
      <c r="AF148" s="36" t="str">
        <f t="shared" si="27"/>
        <v>3a</v>
      </c>
      <c r="AG148" s="36" t="str">
        <f t="shared" si="28"/>
        <v>1a</v>
      </c>
      <c r="AH148" s="36" t="str">
        <f t="shared" si="30"/>
        <v>0</v>
      </c>
      <c r="AI148" s="42" t="str">
        <f t="shared" si="31"/>
        <v>I</v>
      </c>
      <c r="AJ148" s="39" t="s">
        <v>809</v>
      </c>
      <c r="AK148" s="41" t="s">
        <v>1124</v>
      </c>
      <c r="AL148" s="41" t="s">
        <v>651</v>
      </c>
      <c r="AM148" s="41" t="s">
        <v>1123</v>
      </c>
      <c r="AN148" s="41" t="s">
        <v>68</v>
      </c>
      <c r="AO148" s="22">
        <f t="shared" ca="1" si="32"/>
        <v>1</v>
      </c>
      <c r="AP148" s="1">
        <f t="shared" si="33"/>
        <v>1</v>
      </c>
      <c r="AQ148" s="1">
        <f t="shared" si="34"/>
        <v>1</v>
      </c>
      <c r="AR148" s="1">
        <f t="shared" si="35"/>
        <v>1</v>
      </c>
      <c r="AS148" s="14">
        <f t="shared" si="36"/>
        <v>1</v>
      </c>
    </row>
    <row r="149" spans="1:45">
      <c r="A149" t="str">
        <f>'Model output'!A148</f>
        <v>TCGA-EL-A4KG</v>
      </c>
      <c r="B149" s="33">
        <v>35</v>
      </c>
      <c r="C149" s="1" t="str">
        <f>IF(OR(ISNUMBER(SEARCH("0",'Model output'!D148)), ISNUMBER(SEARCH("1",'Model output'!D148)), ISNUMBER(SEARCH("1a",'Model output'!D148)), ISNUMBER(SEARCH("1b",'Model output'!D148)), ISNUMBER(SEARCH("2",'Model output'!D148)), ISNUMBER(SEARCH("3",'Model output'!D148)), ISNUMBER(SEARCH("4a",'Model output'!D148)), ISNUMBER(SEARCH("4b",'Model output'!D148))), IF(ISNUMBER(SEARCH("pT",'Model output'!D148)),IF(OR(ISNUMBER(SEARCH("a",'Model output'!D148)),ISNUMBER(SEARCH("b",'Model output'!D148))),MID(SUBSTITUTE('Model output'!D148," ",""),SEARCH("pT",'Model output'!D148)+2,2),MID(SUBSTITUTE('Model output'!D148," ",""),SEARCH("pT",'Model output'!D148)+2,1)),IF(ISNUMBER(SEARCH("T",'Model output'!D148)),IF(OR(ISNUMBER(SEARCH("a",'Model output'!D148)),ISNUMBER(SEARCH("b",'Model output'!D148))),MID(SUBSTITUTE('Model output'!D148," ",""),SEARCH("T",'Model output'!D148)+1,2),MID(SUBSTITUTE('Model output'!D148," ",""),SEARCH("T",'Model output'!D148)+1,1)),SUBSTITUTE('Model output'!D148," ",""))),"")</f>
        <v>2</v>
      </c>
      <c r="D149" s="1" t="str">
        <f>IF(ISNUMBER(SEARCH("lymph node",'Model output'!E148)),"1", IF(AND('Model output'!E148&lt;&gt;"",ISNUMBER('Model output'!E148),'Model output'!E148&gt;0),"1",IF(OR(ISNUMBER(SEARCH("0",'Model output'!E148)), ISNUMBER(SEARCH("1",'Model output'!E148)), ISNUMBER(SEARCH("1a",'Model output'!E148)), ISNUMBER(SEARCH("1b",'Model output'!E148)), ISNUMBER(SEARCH("X",'Model output'!E148))), IF(ISNUMBER(SEARCH("pN",'Model output'!E148)),IF(OR(ISNUMBER(SEARCH("a",'Model output'!E148)),ISNUMBER(SEARCH("b",'Model output'!E148))),MID(SUBSTITUTE('Model output'!E148," ",""),SEARCH("pN",'Model output'!E148)+2,2),MID(SUBSTITUTE('Model output'!E148," ",""),SEARCH("pN",'Model output'!E148)+2,1)),IF(ISNUMBER(SEARCH("N",'Model output'!E148)),IF(OR(ISNUMBER(SEARCH("a",'Model output'!E148)),ISNUMBER(SEARCH("b",'Model output'!E148))),MID(SUBSTITUTE('Model output'!E148," ",""),SEARCH("N",'Model output'!E148)+1,2),MID(SUBSTITUTE('Model output'!E148," ",""),SEARCH("N",'Model output'!E148)+1,1)),SUBSTITUTE('Model output'!E148," ",""))),"")))</f>
        <v>X</v>
      </c>
      <c r="E149" s="1" t="str">
        <f>IF(OR(ISNUMBER(SEARCH("Not applicable",'Model output'!F148)), ISNUMBER(SEARCH("N/A",'Model output'!F148))),"0",IF(OR(ISNUMBER(SEARCH("0",'Model output'!F148)), ISNUMBER(SEARCH("1",'Model output'!F148)), ISNUMBER(SEARCH("X",'Model output'!F148))), IF(ISNUMBER(SEARCH("pM",'Model output'!F148)),MID(SUBSTITUTE('Model output'!F148," ",""),SEARCH("pM",'Model output'!F148)+2,1),IF(ISNUMBER(SEARCH("M",'Model output'!F148)),MID(SUBSTITUTE('Model output'!F148," ",""),SEARCH("M",'Model output'!F148)+1,1),SUBSTITUTE('Model output'!F148," ",""))),""))</f>
        <v>0</v>
      </c>
      <c r="F149" t="str">
        <f t="shared" si="29"/>
        <v>negative</v>
      </c>
      <c r="G149" t="str">
        <f>IF(OR('Model output'!G148="",AND(ISNUMBER('Model output'!J148),'Model output'!J148&lt;1)),"",IF(OR(ISNUMBER(SEARCH("lateral",'Model output'!G148)),ISNUMBER(SEARCH("cervical",'Model output'!G148)),ISNUMBER(SEARCH("jugular",'Model output'!G148)),ISNUMBER(SEARCH("left neck",'Model output'!G148)),ISNUMBER(SEARCH("left anterior neck",'Model output'!G148)),ISNUMBER(SEARCH("left posterior neck",'Model output'!G148)),ISNUMBER(SEARCH("right neck",'Model output'!G148)),ISNUMBER(SEARCH("right anterior neck",'Model output'!G148)),ISNUMBER(SEARCH("right posterior neck",'Model output'!G148)),AND(ISNUMBER(SEARCH("level",'Model output'!G148)),OR(,ISNUMBER(SEARCH("II",'Model output'!G148)),ISNUMBER(SEARCH("two",'Model output'!G148)),AND(ISNUMBER(SEARCH("2",'Model output'!G148)),NOT(ISNUMBER(SEARCH("1 of 2",'Model output'!G148)))),ISNUMBER(SEARCH("III",'Model output'!G148)),ISNUMBER(SEARCH("three",'Model output'!G148)),ISNUMBER(SEARCH("3",'Model output'!G148)),ISNUMBER(SEARCH("IV",'Model output'!G148)),ISNUMBER(SEARCH("four",'Model output'!G148)),ISNUMBER(SEARCH("4",'Model output'!G148)),ISNUMBER(SEARCH("V ",'Model output'!G148)),ISNUMBER(SEARCH("five",'Model output'!G148)),ISNUMBER(SEARCH("5",'Model output'!G148))))), "lateral", "central"))</f>
        <v/>
      </c>
      <c r="H149" t="str">
        <f>IF('Model output'!H148="","negative",IF(OR(ISNUMBER(SEARCH("lymph node",'Model output'!H148)),ISNUMBER(SEARCH("gland",'Model output'!H148)),ISNUMBER(SEARCH("lobe",'Model output'!H148)),ISNUMBER(SEARCH("isthmus",'Model output'!H148)),ISNUMBER(SEARCH("mediastinum",'Model output'!H148)),ISNUMBER(SEARCH("Not mentioned",'Model output'!H148)), ISNUMBER(SEARCH("Not applicable",'Model output'!H148)), ISNUMBER(SEARCH("paratracheal",'Model output'!H148)),ISNUMBER(SEARCH("fibroadipose tissue",'Model output'!H148)),ISNUMBER(SEARCH("thyroid node",'Model output'!H148)),ISNUMBER(SEARCH("skeletal muscle",'Model output'!H148)),ISNUMBER(SEARCH("Extranodal extension",'Model output'!H148)),ISNUMBER(SEARCH("right",'Model output'!H148)),ISNUMBER(SEARCH("left",'Model output'!H148)),ISNUMBER(SEARCH("Not specified",'Model output'!H148))),"negative","positive"))</f>
        <v>negative</v>
      </c>
      <c r="I149">
        <f>IF(OR('Model output'!I148="",'Model output'!I148="Not answered",'Model output'!I148="Not mentioned"),"",IF(ISNUMBER('Model output'!I148),'Model output'!I148,1))</f>
        <v>1</v>
      </c>
      <c r="J149">
        <f>IF(OR('Model output'!J148="",'Model output'!J148="Not answered",'Model output'!J148="Not mentioned"),"",IF(AND(ISNUMBER('Model output'!J148),'Model output'!J148&lt;=I149),'Model output'!J148,IF(AND(ISNUMBER('Model output'!J148), 'Model output'!J148&gt;=DATE(2024,1,1)), MIN(DAY('Model output'!J148), MONTH('Model output'!J148), YEAR('Model output'!J148)), IF(ISNUMBER(SEARCH("0/",'Model output'!J148)),0,IF(ISNUMBER(SEARCH("/",'Model output'!J148)), VALUE(LEFT('Model output'!J148, SEARCH("/",'Model output'!J148)-1)),1)))))</f>
        <v>0</v>
      </c>
      <c r="K149" t="str" cm="1">
        <f t="array" ref="K149">IF(COUNT(FIND({0,1,2,3,4,5,6,7,8,9},'Model output'!K148))&gt;0,'Model output'!K148,"")</f>
        <v/>
      </c>
      <c r="L149" s="25" t="str">
        <f t="shared" si="26"/>
        <v/>
      </c>
      <c r="M149" t="str" cm="1">
        <f t="array" ref="M149">IF(L149="","",IF(ISNUMBER(SEARCH("cm",L149)),MAX(VALUE(SUBSTITUTE(_xlfn.FILTERXML("&lt;t&gt;&lt;s&gt;"&amp;SUBSTITUTE(L149,",","&lt;/s&gt;&lt;s&gt;")&amp;"&lt;/s&gt;&lt;/t&gt;","//s"),"cm",""))),MAX(VALUE(SUBSTITUTE(_xlfn.FILTERXML("&lt;t&gt;&lt;s&gt;"&amp;SUBSTITUTE(L149,",","&lt;/s&gt;&lt;s&gt;")&amp;"&lt;/s&gt;&lt;/t&gt;","//s"),"mm","")))/10))</f>
        <v/>
      </c>
      <c r="N149" t="str">
        <f>IF('Model output'!L148="","",'Model output'!L148)</f>
        <v>Papillary Thyroid Carcinoma, Conventional Type</v>
      </c>
      <c r="O149" t="str">
        <f>IF('Model output'!M148="","",'Model output'!M148)</f>
        <v/>
      </c>
      <c r="P149" t="str">
        <f>IF('Model output'!N148="","",'Model output'!N148)</f>
        <v>2 cm</v>
      </c>
      <c r="Q149" t="str">
        <f t="shared" si="25"/>
        <v>2cm</v>
      </c>
      <c r="R149" cm="1">
        <f t="array" ref="R149">IF(Q149="","",IF(ISNUMBER(SEARCH("cm",Q149)),MAX(VALUE(SUBSTITUTE(_xlfn.FILTERXML("&lt;t&gt;&lt;s&gt;"&amp;SUBSTITUTE(Q149,",","&lt;/s&gt;&lt;s&gt;")&amp;"&lt;/s&gt;&lt;/t&gt;","//s"),"cm",""))),MAX(VALUE(SUBSTITUTE(_xlfn.FILTERXML("&lt;t&gt;&lt;s&gt;"&amp;SUBSTITUTE(Q149,",","&lt;/s&gt;&lt;s&gt;")&amp;"&lt;/s&gt;&lt;/t&gt;","//s"),"mm","")))/10))</f>
        <v>2</v>
      </c>
      <c r="S149" t="str">
        <f>IF(OR('Model output'!P148="",ISNUMBER(SEARCH("Not identified", 'Model output'!P148)),ISNUMBER(SEARCH("Absent",'Model output'!P148)),AND(ISNUMBER(SEARCH("No",'Model output'!P148)),NOT(ISNUMBER(SEARCH("diagnostic",'Model output'!P148)))),ISNUMBER(SEARCH("Negative",'Model output'!P148))),"negative","positive")</f>
        <v>negative</v>
      </c>
      <c r="T149">
        <f>IF('Model output'!O148="","",'Model output'!O148)</f>
        <v>1</v>
      </c>
      <c r="U149" t="str">
        <f>IF('Model output'!Q148&lt;&gt;"",'Model output'!Q148,IF('Classification result'!S149="positive",IF(ISNUMBER(SEARCH("single",'Model output'!P148)),1,IF(OR(ISNUMBER(SEARCH("&lt;4",'Model output'!P148)),ISNUMBER(SEARCH("&lt; 4",'Model output'!P148)),ISNUMBER(SEARCH("less than 4",'Model output'!P148))),"&lt;4",IF(OR(ISNUMBER(SEARCH("&gt;4",'Model output'!P148)),ISNUMBER(SEARCH("&gt; 4",'Model output'!P148)),ISNUMBER(SEARCH("4 or more",'Model output'!P148))),"&gt;4",""))), ""))</f>
        <v/>
      </c>
      <c r="V149" t="str">
        <f>IF(S149="negative","",IF(OR(ISNUMBER(SEARCH("Focal",'Model output'!P148)),'Classification result'!U149&lt;4,ISNUMBER(SEARCH("Focal",'Classification result'!U149)),ISNUMBER(SEARCH("&lt;4",'Classification result'!U149)),ISNUMBER(SEARCH("&lt; 4",'Classification result'!U149))),"minimal", IF(OR(ISNUMBER(SEARCH("Extensive",'Model output'!P148)),ISNUMBER(SEARCH("Extensive",'Classification result'!U149)),ISNUMBER(SEARCH("&gt;4",'Classification result'!U149)),ISNUMBER(SEARCH("&gt; 4",'Classification result'!U149)),ISNUMBER(SEARCH("4 or more",'Classification result'!U149))),"extensive","")))</f>
        <v/>
      </c>
      <c r="W149" t="str">
        <f>IF(OR('Model output'!R148="",ISNUMBER(SEARCH("Not identified", 'Model output'!R148)),ISNUMBER(SEARCH("Absent",'Model output'!R148)),ISNUMBER(SEARCH("No",'Model output'!R148)),ISNUMBER(SEARCH("Negative",'Model output'!R148)),ISNUMBER(SEARCH("None seen",'Model output'!R148)),ISNUMBER(SEARCH("Free",'Model output'!R148)),ISNUMBER(SEARCH("Cannot be assessed",'Model output'!R148))),"negative","positive")</f>
        <v>negative</v>
      </c>
      <c r="X149" s="16" t="str">
        <f>IF('Model output'!S148="","",'Model output'!S148)</f>
        <v>extending into fibroadipose tissue</v>
      </c>
      <c r="Y149" t="str">
        <f>IF(OR('Model output'!S148="",ISNUMBER(SEARCH("Absent",'Model output'!S148)),ISNUMBER(SEARCH("Not identified",'Model output'!S148)),AND(ISNUMBER(SEARCH("No",'Model output'!S148)),NOT(ISNUMBER(SEARCH("carcinoma",'Model output'!S148)))),ISNUMBER(SEARCH("negative",'Model output'!S148))),"negative",IF(Z149="positive","gETE", "positive"))</f>
        <v>positive</v>
      </c>
      <c r="Z149" t="str">
        <f>IF(OR('Model output'!S148="",ISNUMBER(SEARCH("Absent",'Model output'!S148)),ISNUMBER(SEARCH("Not identified",'Model output'!S148)),ISNUMBER(SEARCH("No",'Model output'!S148)),ISNUMBER(SEARCH("Minimal",'Model output'!S148)),ISNUMBER(SEARCH("negative",'Model output'!S148))),"negative",IF(OR(ISNUMBER(SEARCH("extensive",X149)),ISNUMBER(SEARCH("skeletal muscle",X149)),ISNUMBER(SEARCH("larynx",X149)),ISNUMBER(SEARCH("trachea",X149)),ISNUMBER(SEARCH("esophagus",X149)),ISNUMBER(SEARCH("recurrent laryngeal nerve",X149))),"positive","negative"))</f>
        <v>negative</v>
      </c>
      <c r="AA149" t="str">
        <f>IF('Model output'!T148="","",IF('Model output'!T148="Not mentioned", "No", "Yes"))</f>
        <v/>
      </c>
      <c r="AB149" t="str">
        <f>IF(AA149&lt;&gt;"Yes","",IF(OR('Model output'!U148="",ISNUMBER(SEARCH("Not identified",'Model output'!U148))),"",'Model output'!U148))</f>
        <v/>
      </c>
      <c r="AC149" s="1" t="str">
        <f>IF(OR('Model output'!V148="", 'Model output'!V148="No", AND(ISERROR(SEARCH("Positive",'Model output'!V148)), ISNUMBER(SEARCH("Negative",'Model output'!V148))), AND(ISNUMBER(SEARCH("Uninvolved",'Model output'!V148)),NOT(ISNUMBER(SEARCH("margins involved",'Model output'!V148)))), ISNUMBER(SEARCH("None",'Model output'!V148)), ISNUMBER(SEARCH("Free",'Model output'!V148)), ISNUMBER(SEARCH("1 mm",'Model output'!V148)), ISNUMBER(SEARCH("0.1 CM",'Model output'!V148)), ISNUMBER(SEARCH("less than 0.2 mm",'Model output'!V148)), ISNUMBER(SEARCH("less than 0.5 mm",'Model output'!V148)), ISNUMBER(SEARCH("less than 1.0 mm",'Model output'!V148)), ISNUMBER(SEARCH("noted very close",'Model output'!V148)), ISNUMBER(SEARCH("abut",'Model output'!V148)), ISNUMBER(SEARCH("not mentioned",'Model output'!V148)), ISNUMBER(SEARCH("Cannot be assessed",'Model output'!V148)), ISNUMBER(SEARCH("Not specified",'Model output'!V148)), ISNUMBER(SEARCH("Lymphocyte invasion - present",'Model output'!V148))), "negative", "positive")</f>
        <v>negative</v>
      </c>
      <c r="AE149" s="35" t="str" cm="1">
        <f t="array" aca="1" ref="AE149" ca="1">IF(OR(AC149="positive",Z149="positive",AND(OR(ISNUMBER(SEARCH("Follicular carcinoma",N149)),ISNUMBER(SEARCH("Follicular thyroid carcinoma",N149))),V149="extensive"),AND(AND(ISNUMBER(J149),J149&gt;0),AND(ISNUMBER(M149),M149&gt;3)),OR(H149="positive",AH149=1)),"high",IF(OR(ISNUMBER(SEARCH("lateral",G149,1)),ISNUMBER(SEARCH("positive",Y149,1)),ISNUMBER(SEARCH("tall",O149,1)),ISNUMBER(SEARCH("hobnail",O149,1)),ISNUMBER(SEARCH("cribriform",O149,1)),ISNUMBER(SEARCH("diffuse",O149,1)),ISNUMBER(SEARCH("columnar",O149,1)),ISNUMBER(SEARCH("solid",O149,1)),ISNUMBER(SEARCH("tall",N149,1)),ISNUMBER(SEARCH("hobnail",N149,1)),ISNUMBER(SEARCH("cribriform",N149,1)),ISNUMBER(SEARCH("diffuse",N149,1)),ISNUMBER(SEARCH("columnar",N149,1)),ISNUMBER(SEARCH("solid",N149,1)),AND(ISNUMBER(SEARCH("papillary",N149,1)),S149="positive"),AND(AND(ISNUMBER(J149),J149&gt;=5),M149=""),AND(AND(ISNUMBER(J149),J149&gt;=5),AND(ISNUMBER(M149),M149&gt;=1)),AND(ISNUMBER(SERACH("papillary",N149)),OR(Y149="positive",Z149="positive"), ISNUMBER(SEARCH("BRAF",AB149)))),"intermediate","low"))</f>
        <v>intermediate</v>
      </c>
      <c r="AF149" s="36" t="str">
        <f t="shared" si="27"/>
        <v>1b</v>
      </c>
      <c r="AG149" s="36" t="str">
        <f t="shared" si="28"/>
        <v>0</v>
      </c>
      <c r="AH149" s="36" t="str">
        <f t="shared" si="30"/>
        <v>0</v>
      </c>
      <c r="AI149" s="42" t="str">
        <f t="shared" si="31"/>
        <v>I</v>
      </c>
      <c r="AJ149" s="39" t="s">
        <v>809</v>
      </c>
      <c r="AK149" s="41" t="s">
        <v>1119</v>
      </c>
      <c r="AL149" s="41" t="s">
        <v>1120</v>
      </c>
      <c r="AM149" s="41" t="s">
        <v>1123</v>
      </c>
      <c r="AN149" s="41" t="s">
        <v>68</v>
      </c>
      <c r="AO149" s="22">
        <f t="shared" ca="1" si="32"/>
        <v>1</v>
      </c>
      <c r="AP149" s="1">
        <f t="shared" si="33"/>
        <v>1</v>
      </c>
      <c r="AQ149" s="1">
        <f t="shared" si="34"/>
        <v>1</v>
      </c>
      <c r="AR149" s="1">
        <f t="shared" si="35"/>
        <v>1</v>
      </c>
      <c r="AS149" s="14">
        <f t="shared" si="36"/>
        <v>1</v>
      </c>
    </row>
    <row r="150" spans="1:45">
      <c r="A150" t="str">
        <f>'Model output'!A149</f>
        <v>TCGA-EL-A4KH</v>
      </c>
      <c r="B150" s="33">
        <v>36</v>
      </c>
      <c r="C150" s="1" t="str">
        <f>IF(OR(ISNUMBER(SEARCH("0",'Model output'!D149)), ISNUMBER(SEARCH("1",'Model output'!D149)), ISNUMBER(SEARCH("1a",'Model output'!D149)), ISNUMBER(SEARCH("1b",'Model output'!D149)), ISNUMBER(SEARCH("2",'Model output'!D149)), ISNUMBER(SEARCH("3",'Model output'!D149)), ISNUMBER(SEARCH("4a",'Model output'!D149)), ISNUMBER(SEARCH("4b",'Model output'!D149))), IF(ISNUMBER(SEARCH("pT",'Model output'!D149)),IF(OR(ISNUMBER(SEARCH("a",'Model output'!D149)),ISNUMBER(SEARCH("b",'Model output'!D149))),MID(SUBSTITUTE('Model output'!D149," ",""),SEARCH("pT",'Model output'!D149)+2,2),MID(SUBSTITUTE('Model output'!D149," ",""),SEARCH("pT",'Model output'!D149)+2,1)),IF(ISNUMBER(SEARCH("T",'Model output'!D149)),IF(OR(ISNUMBER(SEARCH("a",'Model output'!D149)),ISNUMBER(SEARCH("b",'Model output'!D149))),MID(SUBSTITUTE('Model output'!D149," ",""),SEARCH("T",'Model output'!D149)+1,2),MID(SUBSTITUTE('Model output'!D149," ",""),SEARCH("T",'Model output'!D149)+1,1)),SUBSTITUTE('Model output'!D149," ",""))),"")</f>
        <v>1</v>
      </c>
      <c r="D150" s="1" t="str">
        <f>IF(ISNUMBER(SEARCH("lymph node",'Model output'!E149)),"1", IF(AND('Model output'!E149&lt;&gt;"",ISNUMBER('Model output'!E149),'Model output'!E149&gt;0),"1",IF(OR(ISNUMBER(SEARCH("0",'Model output'!E149)), ISNUMBER(SEARCH("1",'Model output'!E149)), ISNUMBER(SEARCH("1a",'Model output'!E149)), ISNUMBER(SEARCH("1b",'Model output'!E149)), ISNUMBER(SEARCH("X",'Model output'!E149))), IF(ISNUMBER(SEARCH("pN",'Model output'!E149)),IF(OR(ISNUMBER(SEARCH("a",'Model output'!E149)),ISNUMBER(SEARCH("b",'Model output'!E149))),MID(SUBSTITUTE('Model output'!E149," ",""),SEARCH("pN",'Model output'!E149)+2,2),MID(SUBSTITUTE('Model output'!E149," ",""),SEARCH("pN",'Model output'!E149)+2,1)),IF(ISNUMBER(SEARCH("N",'Model output'!E149)),IF(OR(ISNUMBER(SEARCH("a",'Model output'!E149)),ISNUMBER(SEARCH("b",'Model output'!E149))),MID(SUBSTITUTE('Model output'!E149," ",""),SEARCH("N",'Model output'!E149)+1,2),MID(SUBSTITUTE('Model output'!E149," ",""),SEARCH("N",'Model output'!E149)+1,1)),SUBSTITUTE('Model output'!E149," ",""))),"")))</f>
        <v>0</v>
      </c>
      <c r="E150" s="1" t="str">
        <f>IF(OR(ISNUMBER(SEARCH("Not applicable",'Model output'!F149)), ISNUMBER(SEARCH("N/A",'Model output'!F149))),"0",IF(OR(ISNUMBER(SEARCH("0",'Model output'!F149)), ISNUMBER(SEARCH("1",'Model output'!F149)), ISNUMBER(SEARCH("X",'Model output'!F149))), IF(ISNUMBER(SEARCH("pM",'Model output'!F149)),MID(SUBSTITUTE('Model output'!F149," ",""),SEARCH("pM",'Model output'!F149)+2,1),IF(ISNUMBER(SEARCH("M",'Model output'!F149)),MID(SUBSTITUTE('Model output'!F149," ",""),SEARCH("M",'Model output'!F149)+1,1),SUBSTITUTE('Model output'!F149," ",""))),""))</f>
        <v>0</v>
      </c>
      <c r="F150" t="str">
        <f t="shared" si="29"/>
        <v>negative</v>
      </c>
      <c r="G150" t="str">
        <f>IF(OR('Model output'!G149="",AND(ISNUMBER('Model output'!J149),'Model output'!J149&lt;1)),"",IF(OR(ISNUMBER(SEARCH("lateral",'Model output'!G149)),ISNUMBER(SEARCH("cervical",'Model output'!G149)),ISNUMBER(SEARCH("jugular",'Model output'!G149)),ISNUMBER(SEARCH("left neck",'Model output'!G149)),ISNUMBER(SEARCH("left anterior neck",'Model output'!G149)),ISNUMBER(SEARCH("left posterior neck",'Model output'!G149)),ISNUMBER(SEARCH("right neck",'Model output'!G149)),ISNUMBER(SEARCH("right anterior neck",'Model output'!G149)),ISNUMBER(SEARCH("right posterior neck",'Model output'!G149)),AND(ISNUMBER(SEARCH("level",'Model output'!G149)),OR(,ISNUMBER(SEARCH("II",'Model output'!G149)),ISNUMBER(SEARCH("two",'Model output'!G149)),AND(ISNUMBER(SEARCH("2",'Model output'!G149)),NOT(ISNUMBER(SEARCH("1 of 2",'Model output'!G149)))),ISNUMBER(SEARCH("III",'Model output'!G149)),ISNUMBER(SEARCH("three",'Model output'!G149)),ISNUMBER(SEARCH("3",'Model output'!G149)),ISNUMBER(SEARCH("IV",'Model output'!G149)),ISNUMBER(SEARCH("four",'Model output'!G149)),ISNUMBER(SEARCH("4",'Model output'!G149)),ISNUMBER(SEARCH("V ",'Model output'!G149)),ISNUMBER(SEARCH("five",'Model output'!G149)),ISNUMBER(SEARCH("5",'Model output'!G149))))), "lateral", "central"))</f>
        <v/>
      </c>
      <c r="H150" t="str">
        <f>IF('Model output'!H149="","negative",IF(OR(ISNUMBER(SEARCH("lymph node",'Model output'!H149)),ISNUMBER(SEARCH("gland",'Model output'!H149)),ISNUMBER(SEARCH("lobe",'Model output'!H149)),ISNUMBER(SEARCH("isthmus",'Model output'!H149)),ISNUMBER(SEARCH("mediastinum",'Model output'!H149)),ISNUMBER(SEARCH("Not mentioned",'Model output'!H149)), ISNUMBER(SEARCH("Not applicable",'Model output'!H149)), ISNUMBER(SEARCH("paratracheal",'Model output'!H149)),ISNUMBER(SEARCH("fibroadipose tissue",'Model output'!H149)),ISNUMBER(SEARCH("thyroid node",'Model output'!H149)),ISNUMBER(SEARCH("skeletal muscle",'Model output'!H149)),ISNUMBER(SEARCH("Extranodal extension",'Model output'!H149)),ISNUMBER(SEARCH("right",'Model output'!H149)),ISNUMBER(SEARCH("left",'Model output'!H149)),ISNUMBER(SEARCH("Not specified",'Model output'!H149))),"negative","positive"))</f>
        <v>negative</v>
      </c>
      <c r="I150">
        <f>IF(OR('Model output'!I149="",'Model output'!I149="Not answered",'Model output'!I149="Not mentioned"),"",IF(ISNUMBER('Model output'!I149),'Model output'!I149,1))</f>
        <v>0</v>
      </c>
      <c r="J150">
        <f>IF(OR('Model output'!J149="",'Model output'!J149="Not answered",'Model output'!J149="Not mentioned"),"",IF(AND(ISNUMBER('Model output'!J149),'Model output'!J149&lt;=I150),'Model output'!J149,IF(AND(ISNUMBER('Model output'!J149), 'Model output'!J149&gt;=DATE(2024,1,1)), MIN(DAY('Model output'!J149), MONTH('Model output'!J149), YEAR('Model output'!J149)), IF(ISNUMBER(SEARCH("0/",'Model output'!J149)),0,IF(ISNUMBER(SEARCH("/",'Model output'!J149)), VALUE(LEFT('Model output'!J149, SEARCH("/",'Model output'!J149)-1)),1)))))</f>
        <v>0</v>
      </c>
      <c r="K150" t="str" cm="1">
        <f t="array" ref="K150">IF(COUNT(FIND({0,1,2,3,4,5,6,7,8,9},'Model output'!K149))&gt;0,'Model output'!K149,"")</f>
        <v/>
      </c>
      <c r="L150" s="25" t="str">
        <f t="shared" si="26"/>
        <v/>
      </c>
      <c r="M150" t="str" cm="1">
        <f t="array" ref="M150">IF(L150="","",IF(ISNUMBER(SEARCH("cm",L150)),MAX(VALUE(SUBSTITUTE(_xlfn.FILTERXML("&lt;t&gt;&lt;s&gt;"&amp;SUBSTITUTE(L150,",","&lt;/s&gt;&lt;s&gt;")&amp;"&lt;/s&gt;&lt;/t&gt;","//s"),"cm",""))),MAX(VALUE(SUBSTITUTE(_xlfn.FILTERXML("&lt;t&gt;&lt;s&gt;"&amp;SUBSTITUTE(L150,",","&lt;/s&gt;&lt;s&gt;")&amp;"&lt;/s&gt;&lt;/t&gt;","//s"),"mm","")))/10))</f>
        <v/>
      </c>
      <c r="N150" t="str">
        <f>IF('Model output'!L149="","",'Model output'!L149)</f>
        <v>Papillary Thyroid Carcinoma</v>
      </c>
      <c r="O150" t="str">
        <f>IF('Model output'!M149="","",'Model output'!M149)</f>
        <v>Follicular Variant</v>
      </c>
      <c r="P150" t="str">
        <f>IF('Model output'!N149="","",'Model output'!N149)</f>
        <v>2.1 cm</v>
      </c>
      <c r="Q150" t="str">
        <f t="shared" si="25"/>
        <v>2.1cm</v>
      </c>
      <c r="R150" cm="1">
        <f t="array" ref="R150">IF(Q150="","",IF(ISNUMBER(SEARCH("cm",Q150)),MAX(VALUE(SUBSTITUTE(_xlfn.FILTERXML("&lt;t&gt;&lt;s&gt;"&amp;SUBSTITUTE(Q150,",","&lt;/s&gt;&lt;s&gt;")&amp;"&lt;/s&gt;&lt;/t&gt;","//s"),"cm",""))),MAX(VALUE(SUBSTITUTE(_xlfn.FILTERXML("&lt;t&gt;&lt;s&gt;"&amp;SUBSTITUTE(Q150,",","&lt;/s&gt;&lt;s&gt;")&amp;"&lt;/s&gt;&lt;/t&gt;","//s"),"mm","")))/10))</f>
        <v>2.1</v>
      </c>
      <c r="S150" t="str">
        <f>IF(OR('Model output'!P149="",ISNUMBER(SEARCH("Not identified", 'Model output'!P149)),ISNUMBER(SEARCH("Absent",'Model output'!P149)),AND(ISNUMBER(SEARCH("No",'Model output'!P149)),NOT(ISNUMBER(SEARCH("diagnostic",'Model output'!P149)))),ISNUMBER(SEARCH("Negative",'Model output'!P149))),"negative","positive")</f>
        <v>negative</v>
      </c>
      <c r="T150">
        <f>IF('Model output'!O149="","",'Model output'!O149)</f>
        <v>1</v>
      </c>
      <c r="U150" t="str">
        <f>IF('Model output'!Q149&lt;&gt;"",'Model output'!Q149,IF('Classification result'!S150="positive",IF(ISNUMBER(SEARCH("single",'Model output'!P149)),1,IF(OR(ISNUMBER(SEARCH("&lt;4",'Model output'!P149)),ISNUMBER(SEARCH("&lt; 4",'Model output'!P149)),ISNUMBER(SEARCH("less than 4",'Model output'!P149))),"&lt;4",IF(OR(ISNUMBER(SEARCH("&gt;4",'Model output'!P149)),ISNUMBER(SEARCH("&gt; 4",'Model output'!P149)),ISNUMBER(SEARCH("4 or more",'Model output'!P149))),"&gt;4",""))), ""))</f>
        <v/>
      </c>
      <c r="V150" t="str">
        <f>IF(S150="negative","",IF(OR(ISNUMBER(SEARCH("Focal",'Model output'!P149)),'Classification result'!U150&lt;4,ISNUMBER(SEARCH("Focal",'Classification result'!U150)),ISNUMBER(SEARCH("&lt;4",'Classification result'!U150)),ISNUMBER(SEARCH("&lt; 4",'Classification result'!U150))),"minimal", IF(OR(ISNUMBER(SEARCH("Extensive",'Model output'!P149)),ISNUMBER(SEARCH("Extensive",'Classification result'!U150)),ISNUMBER(SEARCH("&gt;4",'Classification result'!U150)),ISNUMBER(SEARCH("&gt; 4",'Classification result'!U150)),ISNUMBER(SEARCH("4 or more",'Classification result'!U150))),"extensive","")))</f>
        <v/>
      </c>
      <c r="W150" t="str">
        <f>IF(OR('Model output'!R149="",ISNUMBER(SEARCH("Not identified", 'Model output'!R149)),ISNUMBER(SEARCH("Absent",'Model output'!R149)),ISNUMBER(SEARCH("No",'Model output'!R149)),ISNUMBER(SEARCH("Negative",'Model output'!R149)),ISNUMBER(SEARCH("None seen",'Model output'!R149)),ISNUMBER(SEARCH("Free",'Model output'!R149)),ISNUMBER(SEARCH("Cannot be assessed",'Model output'!R149))),"negative","positive")</f>
        <v>negative</v>
      </c>
      <c r="X150" s="16" t="str">
        <f>IF('Model output'!S149="","",'Model output'!S149)</f>
        <v>Absent</v>
      </c>
      <c r="Y150" t="str">
        <f>IF(OR('Model output'!S149="",ISNUMBER(SEARCH("Absent",'Model output'!S149)),ISNUMBER(SEARCH("Not identified",'Model output'!S149)),AND(ISNUMBER(SEARCH("No",'Model output'!S149)),NOT(ISNUMBER(SEARCH("carcinoma",'Model output'!S149)))),ISNUMBER(SEARCH("negative",'Model output'!S149))),"negative",IF(Z150="positive","gETE", "positive"))</f>
        <v>negative</v>
      </c>
      <c r="Z150" t="str">
        <f>IF(OR('Model output'!S149="",ISNUMBER(SEARCH("Absent",'Model output'!S149)),ISNUMBER(SEARCH("Not identified",'Model output'!S149)),ISNUMBER(SEARCH("No",'Model output'!S149)),ISNUMBER(SEARCH("Minimal",'Model output'!S149)),ISNUMBER(SEARCH("negative",'Model output'!S149))),"negative",IF(OR(ISNUMBER(SEARCH("extensive",X150)),ISNUMBER(SEARCH("skeletal muscle",X150)),ISNUMBER(SEARCH("larynx",X150)),ISNUMBER(SEARCH("trachea",X150)),ISNUMBER(SEARCH("esophagus",X150)),ISNUMBER(SEARCH("recurrent laryngeal nerve",X150))),"positive","negative"))</f>
        <v>negative</v>
      </c>
      <c r="AA150" t="str">
        <f>IF('Model output'!T149="","",IF('Model output'!T149="Not mentioned", "No", "Yes"))</f>
        <v/>
      </c>
      <c r="AB150" t="str">
        <f>IF(AA150&lt;&gt;"Yes","",IF(OR('Model output'!U149="",ISNUMBER(SEARCH("Not identified",'Model output'!U149))),"",'Model output'!U149))</f>
        <v/>
      </c>
      <c r="AC150" s="1" t="str">
        <f>IF(OR('Model output'!V149="", 'Model output'!V149="No", AND(ISERROR(SEARCH("Positive",'Model output'!V149)), ISNUMBER(SEARCH("Negative",'Model output'!V149))), AND(ISNUMBER(SEARCH("Uninvolved",'Model output'!V149)),NOT(ISNUMBER(SEARCH("margins involved",'Model output'!V149)))), ISNUMBER(SEARCH("None",'Model output'!V149)), ISNUMBER(SEARCH("Free",'Model output'!V149)), ISNUMBER(SEARCH("1 mm",'Model output'!V149)), ISNUMBER(SEARCH("0.1 CM",'Model output'!V149)), ISNUMBER(SEARCH("less than 0.2 mm",'Model output'!V149)), ISNUMBER(SEARCH("less than 0.5 mm",'Model output'!V149)), ISNUMBER(SEARCH("less than 1.0 mm",'Model output'!V149)), ISNUMBER(SEARCH("noted very close",'Model output'!V149)), ISNUMBER(SEARCH("abut",'Model output'!V149)), ISNUMBER(SEARCH("not mentioned",'Model output'!V149)), ISNUMBER(SEARCH("Cannot be assessed",'Model output'!V149)), ISNUMBER(SEARCH("Not specified",'Model output'!V149)), ISNUMBER(SEARCH("Lymphocyte invasion - present",'Model output'!V149))), "negative", "positive")</f>
        <v>negative</v>
      </c>
      <c r="AE150" s="35" t="str" cm="1">
        <f t="array" aca="1" ref="AE150" ca="1">IF(OR(AC150="positive",Z150="positive",AND(OR(ISNUMBER(SEARCH("Follicular carcinoma",N150)),ISNUMBER(SEARCH("Follicular thyroid carcinoma",N150))),V150="extensive"),AND(AND(ISNUMBER(J150),J150&gt;0),AND(ISNUMBER(M150),M150&gt;3)),OR(H150="positive",AH150=1)),"high",IF(OR(ISNUMBER(SEARCH("lateral",G150,1)),ISNUMBER(SEARCH("positive",Y150,1)),ISNUMBER(SEARCH("tall",O150,1)),ISNUMBER(SEARCH("hobnail",O150,1)),ISNUMBER(SEARCH("cribriform",O150,1)),ISNUMBER(SEARCH("diffuse",O150,1)),ISNUMBER(SEARCH("columnar",O150,1)),ISNUMBER(SEARCH("solid",O150,1)),ISNUMBER(SEARCH("tall",N150,1)),ISNUMBER(SEARCH("hobnail",N150,1)),ISNUMBER(SEARCH("cribriform",N150,1)),ISNUMBER(SEARCH("diffuse",N150,1)),ISNUMBER(SEARCH("columnar",N150,1)),ISNUMBER(SEARCH("solid",N150,1)),AND(ISNUMBER(SEARCH("papillary",N150,1)),S150="positive"),AND(AND(ISNUMBER(J150),J150&gt;=5),M150=""),AND(AND(ISNUMBER(J150),J150&gt;=5),AND(ISNUMBER(M150),M150&gt;=1)),AND(ISNUMBER(SERACH("papillary",N150)),OR(Y150="positive",Z150="positive"), ISNUMBER(SEARCH("BRAF",AB150)))),"intermediate","low"))</f>
        <v>low</v>
      </c>
      <c r="AF150" s="36" t="str">
        <f t="shared" si="27"/>
        <v>2</v>
      </c>
      <c r="AG150" s="36" t="str">
        <f t="shared" si="28"/>
        <v>0</v>
      </c>
      <c r="AH150" s="36" t="str">
        <f t="shared" si="30"/>
        <v>0</v>
      </c>
      <c r="AI150" s="42" t="str">
        <f t="shared" si="31"/>
        <v>I</v>
      </c>
      <c r="AJ150" s="39" t="s">
        <v>807</v>
      </c>
      <c r="AK150" s="41" t="s">
        <v>1122</v>
      </c>
      <c r="AL150" s="41" t="s">
        <v>1123</v>
      </c>
      <c r="AM150" s="41" t="s">
        <v>1123</v>
      </c>
      <c r="AN150" s="41" t="s">
        <v>68</v>
      </c>
      <c r="AO150" s="22">
        <f t="shared" ca="1" si="32"/>
        <v>1</v>
      </c>
      <c r="AP150" s="1">
        <f t="shared" si="33"/>
        <v>1</v>
      </c>
      <c r="AQ150" s="1">
        <f t="shared" si="34"/>
        <v>1</v>
      </c>
      <c r="AR150" s="1">
        <f t="shared" si="35"/>
        <v>1</v>
      </c>
      <c r="AS150" s="14">
        <f t="shared" si="36"/>
        <v>1</v>
      </c>
    </row>
    <row r="151" spans="1:45">
      <c r="A151" t="str">
        <f>'Model output'!A150</f>
        <v>TCGA-EL-A4KI</v>
      </c>
      <c r="B151" s="33">
        <v>63</v>
      </c>
      <c r="C151" s="1" t="str">
        <f>IF(OR(ISNUMBER(SEARCH("0",'Model output'!D150)), ISNUMBER(SEARCH("1",'Model output'!D150)), ISNUMBER(SEARCH("1a",'Model output'!D150)), ISNUMBER(SEARCH("1b",'Model output'!D150)), ISNUMBER(SEARCH("2",'Model output'!D150)), ISNUMBER(SEARCH("3",'Model output'!D150)), ISNUMBER(SEARCH("4a",'Model output'!D150)), ISNUMBER(SEARCH("4b",'Model output'!D150))), IF(ISNUMBER(SEARCH("pT",'Model output'!D150)),IF(OR(ISNUMBER(SEARCH("a",'Model output'!D150)),ISNUMBER(SEARCH("b",'Model output'!D150))),MID(SUBSTITUTE('Model output'!D150," ",""),SEARCH("pT",'Model output'!D150)+2,2),MID(SUBSTITUTE('Model output'!D150," ",""),SEARCH("pT",'Model output'!D150)+2,1)),IF(ISNUMBER(SEARCH("T",'Model output'!D150)),IF(OR(ISNUMBER(SEARCH("a",'Model output'!D150)),ISNUMBER(SEARCH("b",'Model output'!D150))),MID(SUBSTITUTE('Model output'!D150," ",""),SEARCH("T",'Model output'!D150)+1,2),MID(SUBSTITUTE('Model output'!D150," ",""),SEARCH("T",'Model output'!D150)+1,1)),SUBSTITUTE('Model output'!D150," ",""))),"")</f>
        <v>3</v>
      </c>
      <c r="D151" s="1" t="str">
        <f>IF(ISNUMBER(SEARCH("lymph node",'Model output'!E150)),"1", IF(AND('Model output'!E150&lt;&gt;"",ISNUMBER('Model output'!E150),'Model output'!E150&gt;0),"1",IF(OR(ISNUMBER(SEARCH("0",'Model output'!E150)), ISNUMBER(SEARCH("1",'Model output'!E150)), ISNUMBER(SEARCH("1a",'Model output'!E150)), ISNUMBER(SEARCH("1b",'Model output'!E150)), ISNUMBER(SEARCH("X",'Model output'!E150))), IF(ISNUMBER(SEARCH("pN",'Model output'!E150)),IF(OR(ISNUMBER(SEARCH("a",'Model output'!E150)),ISNUMBER(SEARCH("b",'Model output'!E150))),MID(SUBSTITUTE('Model output'!E150," ",""),SEARCH("pN",'Model output'!E150)+2,2),MID(SUBSTITUTE('Model output'!E150," ",""),SEARCH("pN",'Model output'!E150)+2,1)),IF(ISNUMBER(SEARCH("N",'Model output'!E150)),IF(OR(ISNUMBER(SEARCH("a",'Model output'!E150)),ISNUMBER(SEARCH("b",'Model output'!E150))),MID(SUBSTITUTE('Model output'!E150," ",""),SEARCH("N",'Model output'!E150)+1,2),MID(SUBSTITUTE('Model output'!E150," ",""),SEARCH("N",'Model output'!E150)+1,1)),SUBSTITUTE('Model output'!E150," ",""))),"")))</f>
        <v>X</v>
      </c>
      <c r="E151" s="1" t="str">
        <f>IF(OR(ISNUMBER(SEARCH("Not applicable",'Model output'!F150)), ISNUMBER(SEARCH("N/A",'Model output'!F150))),"0",IF(OR(ISNUMBER(SEARCH("0",'Model output'!F150)), ISNUMBER(SEARCH("1",'Model output'!F150)), ISNUMBER(SEARCH("X",'Model output'!F150))), IF(ISNUMBER(SEARCH("pM",'Model output'!F150)),MID(SUBSTITUTE('Model output'!F150," ",""),SEARCH("pM",'Model output'!F150)+2,1),IF(ISNUMBER(SEARCH("M",'Model output'!F150)),MID(SUBSTITUTE('Model output'!F150," ",""),SEARCH("M",'Model output'!F150)+1,1),SUBSTITUTE('Model output'!F150," ",""))),""))</f>
        <v>X</v>
      </c>
      <c r="F151" t="str">
        <f t="shared" si="29"/>
        <v>negative</v>
      </c>
      <c r="G151" t="str">
        <f>IF(OR('Model output'!G150="",AND(ISNUMBER('Model output'!J150),'Model output'!J150&lt;1)),"",IF(OR(ISNUMBER(SEARCH("lateral",'Model output'!G150)),ISNUMBER(SEARCH("cervical",'Model output'!G150)),ISNUMBER(SEARCH("jugular",'Model output'!G150)),ISNUMBER(SEARCH("left neck",'Model output'!G150)),ISNUMBER(SEARCH("left anterior neck",'Model output'!G150)),ISNUMBER(SEARCH("left posterior neck",'Model output'!G150)),ISNUMBER(SEARCH("right neck",'Model output'!G150)),ISNUMBER(SEARCH("right anterior neck",'Model output'!G150)),ISNUMBER(SEARCH("right posterior neck",'Model output'!G150)),AND(ISNUMBER(SEARCH("level",'Model output'!G150)),OR(,ISNUMBER(SEARCH("II",'Model output'!G150)),ISNUMBER(SEARCH("two",'Model output'!G150)),AND(ISNUMBER(SEARCH("2",'Model output'!G150)),NOT(ISNUMBER(SEARCH("1 of 2",'Model output'!G150)))),ISNUMBER(SEARCH("III",'Model output'!G150)),ISNUMBER(SEARCH("three",'Model output'!G150)),ISNUMBER(SEARCH("3",'Model output'!G150)),ISNUMBER(SEARCH("IV",'Model output'!G150)),ISNUMBER(SEARCH("four",'Model output'!G150)),ISNUMBER(SEARCH("4",'Model output'!G150)),ISNUMBER(SEARCH("V ",'Model output'!G150)),ISNUMBER(SEARCH("five",'Model output'!G150)),ISNUMBER(SEARCH("5",'Model output'!G150))))), "lateral", "central"))</f>
        <v/>
      </c>
      <c r="H151" t="str">
        <f>IF('Model output'!H150="","negative",IF(OR(ISNUMBER(SEARCH("lymph node",'Model output'!H150)),ISNUMBER(SEARCH("gland",'Model output'!H150)),ISNUMBER(SEARCH("lobe",'Model output'!H150)),ISNUMBER(SEARCH("isthmus",'Model output'!H150)),ISNUMBER(SEARCH("mediastinum",'Model output'!H150)),ISNUMBER(SEARCH("Not mentioned",'Model output'!H150)), ISNUMBER(SEARCH("Not applicable",'Model output'!H150)), ISNUMBER(SEARCH("paratracheal",'Model output'!H150)),ISNUMBER(SEARCH("fibroadipose tissue",'Model output'!H150)),ISNUMBER(SEARCH("thyroid node",'Model output'!H150)),ISNUMBER(SEARCH("skeletal muscle",'Model output'!H150)),ISNUMBER(SEARCH("Extranodal extension",'Model output'!H150)),ISNUMBER(SEARCH("right",'Model output'!H150)),ISNUMBER(SEARCH("left",'Model output'!H150)),ISNUMBER(SEARCH("Not specified",'Model output'!H150))),"negative","positive"))</f>
        <v>negative</v>
      </c>
      <c r="I151">
        <f>IF(OR('Model output'!I150="",'Model output'!I150="Not answered",'Model output'!I150="Not mentioned"),"",IF(ISNUMBER('Model output'!I150),'Model output'!I150,1))</f>
        <v>1</v>
      </c>
      <c r="J151">
        <f>IF(OR('Model output'!J150="",'Model output'!J150="Not answered",'Model output'!J150="Not mentioned"),"",IF(AND(ISNUMBER('Model output'!J150),'Model output'!J150&lt;=I151),'Model output'!J150,IF(AND(ISNUMBER('Model output'!J150), 'Model output'!J150&gt;=DATE(2024,1,1)), MIN(DAY('Model output'!J150), MONTH('Model output'!J150), YEAR('Model output'!J150)), IF(ISNUMBER(SEARCH("0/",'Model output'!J150)),0,IF(ISNUMBER(SEARCH("/",'Model output'!J150)), VALUE(LEFT('Model output'!J150, SEARCH("/",'Model output'!J150)-1)),1)))))</f>
        <v>0</v>
      </c>
      <c r="K151" t="str" cm="1">
        <f t="array" ref="K151">IF(COUNT(FIND({0,1,2,3,4,5,6,7,8,9},'Model output'!K150))&gt;0,'Model output'!K150,"")</f>
        <v/>
      </c>
      <c r="L151" s="25" t="str">
        <f t="shared" si="26"/>
        <v/>
      </c>
      <c r="M151" t="str" cm="1">
        <f t="array" ref="M151">IF(L151="","",IF(ISNUMBER(SEARCH("cm",L151)),MAX(VALUE(SUBSTITUTE(_xlfn.FILTERXML("&lt;t&gt;&lt;s&gt;"&amp;SUBSTITUTE(L151,",","&lt;/s&gt;&lt;s&gt;")&amp;"&lt;/s&gt;&lt;/t&gt;","//s"),"cm",""))),MAX(VALUE(SUBSTITUTE(_xlfn.FILTERXML("&lt;t&gt;&lt;s&gt;"&amp;SUBSTITUTE(L151,",","&lt;/s&gt;&lt;s&gt;")&amp;"&lt;/s&gt;&lt;/t&gt;","//s"),"mm","")))/10))</f>
        <v/>
      </c>
      <c r="N151" t="str">
        <f>IF('Model output'!L150="","",'Model output'!L150)</f>
        <v>Papillary Thyroid Carcinoma</v>
      </c>
      <c r="O151" t="str">
        <f>IF('Model output'!M150="","",'Model output'!M150)</f>
        <v>With higher-grade insular areas and necrosis</v>
      </c>
      <c r="P151" t="str">
        <f>IF('Model output'!N150="","",'Model output'!N150)</f>
        <v>3.4 cm</v>
      </c>
      <c r="Q151" t="str">
        <f t="shared" si="25"/>
        <v>3.4cm</v>
      </c>
      <c r="R151" cm="1">
        <f t="array" ref="R151">IF(Q151="","",IF(ISNUMBER(SEARCH("cm",Q151)),MAX(VALUE(SUBSTITUTE(_xlfn.FILTERXML("&lt;t&gt;&lt;s&gt;"&amp;SUBSTITUTE(Q151,",","&lt;/s&gt;&lt;s&gt;")&amp;"&lt;/s&gt;&lt;/t&gt;","//s"),"cm",""))),MAX(VALUE(SUBSTITUTE(_xlfn.FILTERXML("&lt;t&gt;&lt;s&gt;"&amp;SUBSTITUTE(Q151,",","&lt;/s&gt;&lt;s&gt;")&amp;"&lt;/s&gt;&lt;/t&gt;","//s"),"mm","")))/10))</f>
        <v>3.4</v>
      </c>
      <c r="S151" t="str">
        <f>IF(OR('Model output'!P150="",ISNUMBER(SEARCH("Not identified", 'Model output'!P150)),ISNUMBER(SEARCH("Absent",'Model output'!P150)),AND(ISNUMBER(SEARCH("No",'Model output'!P150)),NOT(ISNUMBER(SEARCH("diagnostic",'Model output'!P150)))),ISNUMBER(SEARCH("Negative",'Model output'!P150))),"negative","positive")</f>
        <v>positive</v>
      </c>
      <c r="T151">
        <f>IF('Model output'!O150="","",'Model output'!O150)</f>
        <v>1</v>
      </c>
      <c r="U151" t="str">
        <f>IF('Model output'!Q150&lt;&gt;"",'Model output'!Q150,IF('Classification result'!S151="positive",IF(ISNUMBER(SEARCH("single",'Model output'!P150)),1,IF(OR(ISNUMBER(SEARCH("&lt;4",'Model output'!P150)),ISNUMBER(SEARCH("&lt; 4",'Model output'!P150)),ISNUMBER(SEARCH("less than 4",'Model output'!P150))),"&lt;4",IF(OR(ISNUMBER(SEARCH("&gt;4",'Model output'!P150)),ISNUMBER(SEARCH("&gt; 4",'Model output'!P150)),ISNUMBER(SEARCH("4 or more",'Model output'!P150))),"&gt;4",""))), ""))</f>
        <v/>
      </c>
      <c r="V151" t="str">
        <f>IF(S151="negative","",IF(OR(ISNUMBER(SEARCH("Focal",'Model output'!P150)),'Classification result'!U151&lt;4,ISNUMBER(SEARCH("Focal",'Classification result'!U151)),ISNUMBER(SEARCH("&lt;4",'Classification result'!U151)),ISNUMBER(SEARCH("&lt; 4",'Classification result'!U151))),"minimal", IF(OR(ISNUMBER(SEARCH("Extensive",'Model output'!P150)),ISNUMBER(SEARCH("Extensive",'Classification result'!U151)),ISNUMBER(SEARCH("&gt;4",'Classification result'!U151)),ISNUMBER(SEARCH("&gt; 4",'Classification result'!U151)),ISNUMBER(SEARCH("4 or more",'Classification result'!U151))),"extensive","")))</f>
        <v/>
      </c>
      <c r="W151" t="str">
        <f>IF(OR('Model output'!R150="",ISNUMBER(SEARCH("Not identified", 'Model output'!R150)),ISNUMBER(SEARCH("Absent",'Model output'!R150)),ISNUMBER(SEARCH("No",'Model output'!R150)),ISNUMBER(SEARCH("Negative",'Model output'!R150)),ISNUMBER(SEARCH("None seen",'Model output'!R150)),ISNUMBER(SEARCH("Free",'Model output'!R150)),ISNUMBER(SEARCH("Cannot be assessed",'Model output'!R150))),"negative","positive")</f>
        <v>negative</v>
      </c>
      <c r="X151" s="16" t="str">
        <f>IF('Model output'!S150="","",'Model output'!S150)</f>
        <v>favor into fibrous tissue</v>
      </c>
      <c r="Y151" t="str">
        <f>IF(OR('Model output'!S150="",ISNUMBER(SEARCH("Absent",'Model output'!S150)),ISNUMBER(SEARCH("Not identified",'Model output'!S150)),AND(ISNUMBER(SEARCH("No",'Model output'!S150)),NOT(ISNUMBER(SEARCH("carcinoma",'Model output'!S150)))),ISNUMBER(SEARCH("negative",'Model output'!S150))),"negative",IF(Z151="positive","gETE", "positive"))</f>
        <v>positive</v>
      </c>
      <c r="Z151" t="str">
        <f>IF(OR('Model output'!S150="",ISNUMBER(SEARCH("Absent",'Model output'!S150)),ISNUMBER(SEARCH("Not identified",'Model output'!S150)),ISNUMBER(SEARCH("No",'Model output'!S150)),ISNUMBER(SEARCH("Minimal",'Model output'!S150)),ISNUMBER(SEARCH("negative",'Model output'!S150))),"negative",IF(OR(ISNUMBER(SEARCH("extensive",X151)),ISNUMBER(SEARCH("skeletal muscle",X151)),ISNUMBER(SEARCH("larynx",X151)),ISNUMBER(SEARCH("trachea",X151)),ISNUMBER(SEARCH("esophagus",X151)),ISNUMBER(SEARCH("recurrent laryngeal nerve",X151))),"positive","negative"))</f>
        <v>negative</v>
      </c>
      <c r="AA151" t="str">
        <f>IF('Model output'!T150="","",IF('Model output'!T150="Not mentioned", "No", "Yes"))</f>
        <v/>
      </c>
      <c r="AB151" t="str">
        <f>IF(AA151&lt;&gt;"Yes","",IF(OR('Model output'!U150="",ISNUMBER(SEARCH("Not identified",'Model output'!U150))),"",'Model output'!U150))</f>
        <v/>
      </c>
      <c r="AC151" s="1" t="str">
        <f>IF(OR('Model output'!V150="", 'Model output'!V150="No", AND(ISERROR(SEARCH("Positive",'Model output'!V150)), ISNUMBER(SEARCH("Negative",'Model output'!V150))), AND(ISNUMBER(SEARCH("Uninvolved",'Model output'!V150)),NOT(ISNUMBER(SEARCH("margins involved",'Model output'!V150)))), ISNUMBER(SEARCH("None",'Model output'!V150)), ISNUMBER(SEARCH("Free",'Model output'!V150)), ISNUMBER(SEARCH("1 mm",'Model output'!V150)), ISNUMBER(SEARCH("0.1 CM",'Model output'!V150)), ISNUMBER(SEARCH("less than 0.2 mm",'Model output'!V150)), ISNUMBER(SEARCH("less than 0.5 mm",'Model output'!V150)), ISNUMBER(SEARCH("less than 1.0 mm",'Model output'!V150)), ISNUMBER(SEARCH("noted very close",'Model output'!V150)), ISNUMBER(SEARCH("abut",'Model output'!V150)), ISNUMBER(SEARCH("not mentioned",'Model output'!V150)), ISNUMBER(SEARCH("Cannot be assessed",'Model output'!V150)), ISNUMBER(SEARCH("Not specified",'Model output'!V150)), ISNUMBER(SEARCH("Lymphocyte invasion - present",'Model output'!V150))), "negative", "positive")</f>
        <v>negative</v>
      </c>
      <c r="AE151" s="35" t="str" cm="1">
        <f t="array" aca="1" ref="AE151" ca="1">IF(OR(AC151="positive",Z151="positive",AND(OR(ISNUMBER(SEARCH("Follicular carcinoma",N151)),ISNUMBER(SEARCH("Follicular thyroid carcinoma",N151))),V151="extensive"),AND(AND(ISNUMBER(J151),J151&gt;0),AND(ISNUMBER(M151),M151&gt;3)),OR(H151="positive",AH151=1)),"high",IF(OR(ISNUMBER(SEARCH("lateral",G151,1)),ISNUMBER(SEARCH("positive",Y151,1)),ISNUMBER(SEARCH("tall",O151,1)),ISNUMBER(SEARCH("hobnail",O151,1)),ISNUMBER(SEARCH("cribriform",O151,1)),ISNUMBER(SEARCH("diffuse",O151,1)),ISNUMBER(SEARCH("columnar",O151,1)),ISNUMBER(SEARCH("solid",O151,1)),ISNUMBER(SEARCH("tall",N151,1)),ISNUMBER(SEARCH("hobnail",N151,1)),ISNUMBER(SEARCH("cribriform",N151,1)),ISNUMBER(SEARCH("diffuse",N151,1)),ISNUMBER(SEARCH("columnar",N151,1)),ISNUMBER(SEARCH("solid",N151,1)),AND(ISNUMBER(SEARCH("papillary",N151,1)),S151="positive"),AND(AND(ISNUMBER(J151),J151&gt;=5),M151=""),AND(AND(ISNUMBER(J151),J151&gt;=5),AND(ISNUMBER(M151),M151&gt;=1)),AND(ISNUMBER(SERACH("papillary",N151)),OR(Y151="positive",Z151="positive"), ISNUMBER(SEARCH("BRAF",AB151)))),"intermediate","low"))</f>
        <v>intermediate</v>
      </c>
      <c r="AF151" s="36" t="str">
        <f t="shared" si="27"/>
        <v>2</v>
      </c>
      <c r="AG151" s="36" t="str">
        <f t="shared" si="28"/>
        <v>0</v>
      </c>
      <c r="AH151" s="36" t="str">
        <f t="shared" si="30"/>
        <v>0</v>
      </c>
      <c r="AI151" s="42" t="str">
        <f t="shared" si="31"/>
        <v>I</v>
      </c>
      <c r="AJ151" s="39" t="s">
        <v>809</v>
      </c>
      <c r="AK151" s="41" t="s">
        <v>1122</v>
      </c>
      <c r="AL151" s="41" t="s">
        <v>1120</v>
      </c>
      <c r="AM151" s="41" t="s">
        <v>1123</v>
      </c>
      <c r="AN151" s="41" t="s">
        <v>68</v>
      </c>
      <c r="AO151" s="22">
        <f t="shared" ca="1" si="32"/>
        <v>1</v>
      </c>
      <c r="AP151" s="1">
        <f t="shared" si="33"/>
        <v>1</v>
      </c>
      <c r="AQ151" s="1">
        <f t="shared" si="34"/>
        <v>1</v>
      </c>
      <c r="AR151" s="1">
        <f t="shared" si="35"/>
        <v>1</v>
      </c>
      <c r="AS151" s="14">
        <f t="shared" si="36"/>
        <v>1</v>
      </c>
    </row>
    <row r="152" spans="1:45">
      <c r="A152" t="str">
        <f>'Model output'!A151</f>
        <v>TCGA-EM-A1CU</v>
      </c>
      <c r="B152" s="33">
        <v>31</v>
      </c>
      <c r="C152" s="1" t="str">
        <f>IF(OR(ISNUMBER(SEARCH("0",'Model output'!D151)), ISNUMBER(SEARCH("1",'Model output'!D151)), ISNUMBER(SEARCH("1a",'Model output'!D151)), ISNUMBER(SEARCH("1b",'Model output'!D151)), ISNUMBER(SEARCH("2",'Model output'!D151)), ISNUMBER(SEARCH("3",'Model output'!D151)), ISNUMBER(SEARCH("4a",'Model output'!D151)), ISNUMBER(SEARCH("4b",'Model output'!D151))), IF(ISNUMBER(SEARCH("pT",'Model output'!D151)),IF(OR(ISNUMBER(SEARCH("a",'Model output'!D151)),ISNUMBER(SEARCH("b",'Model output'!D151))),MID(SUBSTITUTE('Model output'!D151," ",""),SEARCH("pT",'Model output'!D151)+2,2),MID(SUBSTITUTE('Model output'!D151," ",""),SEARCH("pT",'Model output'!D151)+2,1)),IF(ISNUMBER(SEARCH("T",'Model output'!D151)),IF(OR(ISNUMBER(SEARCH("a",'Model output'!D151)),ISNUMBER(SEARCH("b",'Model output'!D151))),MID(SUBSTITUTE('Model output'!D151," ",""),SEARCH("T",'Model output'!D151)+1,2),MID(SUBSTITUTE('Model output'!D151," ",""),SEARCH("T",'Model output'!D151)+1,1)),SUBSTITUTE('Model output'!D151," ",""))),"")</f>
        <v>3</v>
      </c>
      <c r="D152" s="1" t="str">
        <f>IF(ISNUMBER(SEARCH("lymph node",'Model output'!E151)),"1", IF(AND('Model output'!E151&lt;&gt;"",ISNUMBER('Model output'!E151),'Model output'!E151&gt;0),"1",IF(OR(ISNUMBER(SEARCH("0",'Model output'!E151)), ISNUMBER(SEARCH("1",'Model output'!E151)), ISNUMBER(SEARCH("1a",'Model output'!E151)), ISNUMBER(SEARCH("1b",'Model output'!E151)), ISNUMBER(SEARCH("X",'Model output'!E151))), IF(ISNUMBER(SEARCH("pN",'Model output'!E151)),IF(OR(ISNUMBER(SEARCH("a",'Model output'!E151)),ISNUMBER(SEARCH("b",'Model output'!E151))),MID(SUBSTITUTE('Model output'!E151," ",""),SEARCH("pN",'Model output'!E151)+2,2),MID(SUBSTITUTE('Model output'!E151," ",""),SEARCH("pN",'Model output'!E151)+2,1)),IF(ISNUMBER(SEARCH("N",'Model output'!E151)),IF(OR(ISNUMBER(SEARCH("a",'Model output'!E151)),ISNUMBER(SEARCH("b",'Model output'!E151))),MID(SUBSTITUTE('Model output'!E151," ",""),SEARCH("N",'Model output'!E151)+1,2),MID(SUBSTITUTE('Model output'!E151," ",""),SEARCH("N",'Model output'!E151)+1,1)),SUBSTITUTE('Model output'!E151," ",""))),"")))</f>
        <v>1a</v>
      </c>
      <c r="E152" s="1" t="str">
        <f>IF(OR(ISNUMBER(SEARCH("Not applicable",'Model output'!F151)), ISNUMBER(SEARCH("N/A",'Model output'!F151))),"0",IF(OR(ISNUMBER(SEARCH("0",'Model output'!F151)), ISNUMBER(SEARCH("1",'Model output'!F151)), ISNUMBER(SEARCH("X",'Model output'!F151))), IF(ISNUMBER(SEARCH("pM",'Model output'!F151)),MID(SUBSTITUTE('Model output'!F151," ",""),SEARCH("pM",'Model output'!F151)+2,1),IF(ISNUMBER(SEARCH("M",'Model output'!F151)),MID(SUBSTITUTE('Model output'!F151," ",""),SEARCH("M",'Model output'!F151)+1,1),SUBSTITUTE('Model output'!F151," ",""))),""))</f>
        <v>X</v>
      </c>
      <c r="F152" t="str">
        <f t="shared" si="29"/>
        <v>positive</v>
      </c>
      <c r="G152" t="str">
        <f>IF(OR('Model output'!G151="",AND(ISNUMBER('Model output'!J151),'Model output'!J151&lt;1)),"",IF(OR(ISNUMBER(SEARCH("lateral",'Model output'!G151)),ISNUMBER(SEARCH("cervical",'Model output'!G151)),ISNUMBER(SEARCH("jugular",'Model output'!G151)),ISNUMBER(SEARCH("left neck",'Model output'!G151)),ISNUMBER(SEARCH("left anterior neck",'Model output'!G151)),ISNUMBER(SEARCH("left posterior neck",'Model output'!G151)),ISNUMBER(SEARCH("right neck",'Model output'!G151)),ISNUMBER(SEARCH("right anterior neck",'Model output'!G151)),ISNUMBER(SEARCH("right posterior neck",'Model output'!G151)),AND(ISNUMBER(SEARCH("level",'Model output'!G151)),OR(,ISNUMBER(SEARCH("II",'Model output'!G151)),ISNUMBER(SEARCH("two",'Model output'!G151)),AND(ISNUMBER(SEARCH("2",'Model output'!G151)),NOT(ISNUMBER(SEARCH("1 of 2",'Model output'!G151)))),ISNUMBER(SEARCH("III",'Model output'!G151)),ISNUMBER(SEARCH("three",'Model output'!G151)),ISNUMBER(SEARCH("3",'Model output'!G151)),ISNUMBER(SEARCH("IV",'Model output'!G151)),ISNUMBER(SEARCH("four",'Model output'!G151)),ISNUMBER(SEARCH("4",'Model output'!G151)),ISNUMBER(SEARCH("V ",'Model output'!G151)),ISNUMBER(SEARCH("five",'Model output'!G151)),ISNUMBER(SEARCH("5",'Model output'!G151))))), "lateral", "central"))</f>
        <v/>
      </c>
      <c r="H152" t="str">
        <f>IF('Model output'!H151="","negative",IF(OR(ISNUMBER(SEARCH("lymph node",'Model output'!H151)),ISNUMBER(SEARCH("gland",'Model output'!H151)),ISNUMBER(SEARCH("lobe",'Model output'!H151)),ISNUMBER(SEARCH("isthmus",'Model output'!H151)),ISNUMBER(SEARCH("mediastinum",'Model output'!H151)),ISNUMBER(SEARCH("Not mentioned",'Model output'!H151)), ISNUMBER(SEARCH("Not applicable",'Model output'!H151)), ISNUMBER(SEARCH("paratracheal",'Model output'!H151)),ISNUMBER(SEARCH("fibroadipose tissue",'Model output'!H151)),ISNUMBER(SEARCH("thyroid node",'Model output'!H151)),ISNUMBER(SEARCH("skeletal muscle",'Model output'!H151)),ISNUMBER(SEARCH("Extranodal extension",'Model output'!H151)),ISNUMBER(SEARCH("right",'Model output'!H151)),ISNUMBER(SEARCH("left",'Model output'!H151)),ISNUMBER(SEARCH("Not specified",'Model output'!H151))),"negative","positive"))</f>
        <v>negative</v>
      </c>
      <c r="I152">
        <f>IF(OR('Model output'!I151="",'Model output'!I151="Not answered",'Model output'!I151="Not mentioned"),"",IF(ISNUMBER('Model output'!I151),'Model output'!I151,1))</f>
        <v>20</v>
      </c>
      <c r="J152">
        <f>IF(OR('Model output'!J151="",'Model output'!J151="Not answered",'Model output'!J151="Not mentioned"),"",IF(AND(ISNUMBER('Model output'!J151),'Model output'!J151&lt;=I152),'Model output'!J151,IF(AND(ISNUMBER('Model output'!J151), 'Model output'!J151&gt;=DATE(2024,1,1)), MIN(DAY('Model output'!J151), MONTH('Model output'!J151), YEAR('Model output'!J151)), IF(ISNUMBER(SEARCH("0/",'Model output'!J151)),0,IF(ISNUMBER(SEARCH("/",'Model output'!J151)), VALUE(LEFT('Model output'!J151, SEARCH("/",'Model output'!J151)-1)),1)))))</f>
        <v>1</v>
      </c>
      <c r="K152" t="str" cm="1">
        <f t="array" ref="K152">IF(COUNT(FIND({0,1,2,3,4,5,6,7,8,9},'Model output'!K151))&gt;0,'Model output'!K151,"")</f>
        <v/>
      </c>
      <c r="L152" s="25" t="str">
        <f t="shared" si="26"/>
        <v/>
      </c>
      <c r="M152" t="str" cm="1">
        <f t="array" ref="M152">IF(L152="","",IF(ISNUMBER(SEARCH("cm",L152)),MAX(VALUE(SUBSTITUTE(_xlfn.FILTERXML("&lt;t&gt;&lt;s&gt;"&amp;SUBSTITUTE(L152,",","&lt;/s&gt;&lt;s&gt;")&amp;"&lt;/s&gt;&lt;/t&gt;","//s"),"cm",""))),MAX(VALUE(SUBSTITUTE(_xlfn.FILTERXML("&lt;t&gt;&lt;s&gt;"&amp;SUBSTITUTE(L152,",","&lt;/s&gt;&lt;s&gt;")&amp;"&lt;/s&gt;&lt;/t&gt;","//s"),"mm","")))/10))</f>
        <v/>
      </c>
      <c r="N152" t="str">
        <f>IF('Model output'!L151="","",'Model output'!L151)</f>
        <v>Papillary carcinoma, classical type</v>
      </c>
      <c r="O152" t="str">
        <f>IF('Model output'!M151="","",'Model output'!M151)</f>
        <v/>
      </c>
      <c r="P152" t="str">
        <f>IF('Model output'!N151="","",'Model output'!N151)</f>
        <v>6.5 cm</v>
      </c>
      <c r="Q152" t="str">
        <f t="shared" si="25"/>
        <v>6.5cm</v>
      </c>
      <c r="R152" cm="1">
        <f t="array" ref="R152">IF(Q152="","",IF(ISNUMBER(SEARCH("cm",Q152)),MAX(VALUE(SUBSTITUTE(_xlfn.FILTERXML("&lt;t&gt;&lt;s&gt;"&amp;SUBSTITUTE(Q152,",","&lt;/s&gt;&lt;s&gt;")&amp;"&lt;/s&gt;&lt;/t&gt;","//s"),"cm",""))),MAX(VALUE(SUBSTITUTE(_xlfn.FILTERXML("&lt;t&gt;&lt;s&gt;"&amp;SUBSTITUTE(Q152,",","&lt;/s&gt;&lt;s&gt;")&amp;"&lt;/s&gt;&lt;/t&gt;","//s"),"mm","")))/10))</f>
        <v>6.5</v>
      </c>
      <c r="S152" t="str">
        <f>IF(OR('Model output'!P151="",ISNUMBER(SEARCH("Not identified", 'Model output'!P151)),ISNUMBER(SEARCH("Absent",'Model output'!P151)),AND(ISNUMBER(SEARCH("No",'Model output'!P151)),NOT(ISNUMBER(SEARCH("diagnostic",'Model output'!P151)))),ISNUMBER(SEARCH("Negative",'Model output'!P151))),"negative","positive")</f>
        <v>negative</v>
      </c>
      <c r="T152">
        <f>IF('Model output'!O151="","",'Model output'!O151)</f>
        <v>2</v>
      </c>
      <c r="U152" t="str">
        <f>IF('Model output'!Q151&lt;&gt;"",'Model output'!Q151,IF('Classification result'!S152="positive",IF(ISNUMBER(SEARCH("single",'Model output'!P151)),1,IF(OR(ISNUMBER(SEARCH("&lt;4",'Model output'!P151)),ISNUMBER(SEARCH("&lt; 4",'Model output'!P151)),ISNUMBER(SEARCH("less than 4",'Model output'!P151))),"&lt;4",IF(OR(ISNUMBER(SEARCH("&gt;4",'Model output'!P151)),ISNUMBER(SEARCH("&gt; 4",'Model output'!P151)),ISNUMBER(SEARCH("4 or more",'Model output'!P151))),"&gt;4",""))), ""))</f>
        <v/>
      </c>
      <c r="V152" t="str">
        <f>IF(S152="negative","",IF(OR(ISNUMBER(SEARCH("Focal",'Model output'!P151)),'Classification result'!U152&lt;4,ISNUMBER(SEARCH("Focal",'Classification result'!U152)),ISNUMBER(SEARCH("&lt;4",'Classification result'!U152)),ISNUMBER(SEARCH("&lt; 4",'Classification result'!U152))),"minimal", IF(OR(ISNUMBER(SEARCH("Extensive",'Model output'!P151)),ISNUMBER(SEARCH("Extensive",'Classification result'!U152)),ISNUMBER(SEARCH("&gt;4",'Classification result'!U152)),ISNUMBER(SEARCH("&gt; 4",'Classification result'!U152)),ISNUMBER(SEARCH("4 or more",'Classification result'!U152))),"extensive","")))</f>
        <v/>
      </c>
      <c r="W152" t="str">
        <f>IF(OR('Model output'!R151="",ISNUMBER(SEARCH("Not identified", 'Model output'!R151)),ISNUMBER(SEARCH("Absent",'Model output'!R151)),ISNUMBER(SEARCH("No",'Model output'!R151)),ISNUMBER(SEARCH("Negative",'Model output'!R151)),ISNUMBER(SEARCH("None seen",'Model output'!R151)),ISNUMBER(SEARCH("Free",'Model output'!R151)),ISNUMBER(SEARCH("Cannot be assessed",'Model output'!R151))),"negative","positive")</f>
        <v>positive</v>
      </c>
      <c r="X152" s="16" t="str">
        <f>IF('Model output'!S151="","",'Model output'!S151)</f>
        <v>Absent</v>
      </c>
      <c r="Y152" t="str">
        <f>IF(OR('Model output'!S151="",ISNUMBER(SEARCH("Absent",'Model output'!S151)),ISNUMBER(SEARCH("Not identified",'Model output'!S151)),AND(ISNUMBER(SEARCH("No",'Model output'!S151)),NOT(ISNUMBER(SEARCH("carcinoma",'Model output'!S151)))),ISNUMBER(SEARCH("negative",'Model output'!S151))),"negative",IF(Z152="positive","gETE", "positive"))</f>
        <v>negative</v>
      </c>
      <c r="Z152" t="str">
        <f>IF(OR('Model output'!S151="",ISNUMBER(SEARCH("Absent",'Model output'!S151)),ISNUMBER(SEARCH("Not identified",'Model output'!S151)),ISNUMBER(SEARCH("No",'Model output'!S151)),ISNUMBER(SEARCH("Minimal",'Model output'!S151)),ISNUMBER(SEARCH("negative",'Model output'!S151))),"negative",IF(OR(ISNUMBER(SEARCH("extensive",X152)),ISNUMBER(SEARCH("skeletal muscle",X152)),ISNUMBER(SEARCH("larynx",X152)),ISNUMBER(SEARCH("trachea",X152)),ISNUMBER(SEARCH("esophagus",X152)),ISNUMBER(SEARCH("recurrent laryngeal nerve",X152))),"positive","negative"))</f>
        <v>negative</v>
      </c>
      <c r="AA152" t="str">
        <f>IF('Model output'!T151="","",IF('Model output'!T151="Not mentioned", "No", "Yes"))</f>
        <v/>
      </c>
      <c r="AB152" t="str">
        <f>IF(AA152&lt;&gt;"Yes","",IF(OR('Model output'!U151="",ISNUMBER(SEARCH("Not identified",'Model output'!U151))),"",'Model output'!U151))</f>
        <v/>
      </c>
      <c r="AC152" s="1" t="str">
        <f>IF(OR('Model output'!V151="", 'Model output'!V151="No", AND(ISERROR(SEARCH("Positive",'Model output'!V151)), ISNUMBER(SEARCH("Negative",'Model output'!V151))), AND(ISNUMBER(SEARCH("Uninvolved",'Model output'!V151)),NOT(ISNUMBER(SEARCH("margins involved",'Model output'!V151)))), ISNUMBER(SEARCH("None",'Model output'!V151)), ISNUMBER(SEARCH("Free",'Model output'!V151)), ISNUMBER(SEARCH("1 mm",'Model output'!V151)), ISNUMBER(SEARCH("0.1 CM",'Model output'!V151)), ISNUMBER(SEARCH("less than 0.2 mm",'Model output'!V151)), ISNUMBER(SEARCH("less than 0.5 mm",'Model output'!V151)), ISNUMBER(SEARCH("less than 1.0 mm",'Model output'!V151)), ISNUMBER(SEARCH("noted very close",'Model output'!V151)), ISNUMBER(SEARCH("abut",'Model output'!V151)), ISNUMBER(SEARCH("not mentioned",'Model output'!V151)), ISNUMBER(SEARCH("Cannot be assessed",'Model output'!V151)), ISNUMBER(SEARCH("Not specified",'Model output'!V151)), ISNUMBER(SEARCH("Lymphocyte invasion - present",'Model output'!V151))), "negative", "positive")</f>
        <v>negative</v>
      </c>
      <c r="AE152" s="35" t="str" cm="1">
        <f t="array" aca="1" ref="AE152" ca="1">IF(OR(AC152="positive",Z152="positive",AND(OR(ISNUMBER(SEARCH("Follicular carcinoma",N152)),ISNUMBER(SEARCH("Follicular thyroid carcinoma",N152))),V152="extensive"),AND(AND(ISNUMBER(J152),J152&gt;0),AND(ISNUMBER(M152),M152&gt;3)),OR(H152="positive",AH152=1)),"high",IF(OR(ISNUMBER(SEARCH("lateral",G152,1)),ISNUMBER(SEARCH("positive",Y152,1)),ISNUMBER(SEARCH("tall",O152,1)),ISNUMBER(SEARCH("hobnail",O152,1)),ISNUMBER(SEARCH("cribriform",O152,1)),ISNUMBER(SEARCH("diffuse",O152,1)),ISNUMBER(SEARCH("columnar",O152,1)),ISNUMBER(SEARCH("solid",O152,1)),ISNUMBER(SEARCH("tall",N152,1)),ISNUMBER(SEARCH("hobnail",N152,1)),ISNUMBER(SEARCH("cribriform",N152,1)),ISNUMBER(SEARCH("diffuse",N152,1)),ISNUMBER(SEARCH("columnar",N152,1)),ISNUMBER(SEARCH("solid",N152,1)),AND(ISNUMBER(SEARCH("papillary",N152,1)),S152="positive"),AND(AND(ISNUMBER(J152),J152&gt;=5),M152=""),AND(AND(ISNUMBER(J152),J152&gt;=5),AND(ISNUMBER(M152),M152&gt;=1)),AND(ISNUMBER(SERACH("papillary",N152)),OR(Y152="positive",Z152="positive"), ISNUMBER(SEARCH("BRAF",AB152)))),"intermediate","low"))</f>
        <v>low</v>
      </c>
      <c r="AF152" s="36" t="str">
        <f t="shared" si="27"/>
        <v>3a</v>
      </c>
      <c r="AG152" s="36" t="str">
        <f t="shared" si="28"/>
        <v>1a</v>
      </c>
      <c r="AH152" s="36" t="str">
        <f t="shared" si="30"/>
        <v>0</v>
      </c>
      <c r="AI152" s="42" t="str">
        <f t="shared" si="31"/>
        <v>I</v>
      </c>
      <c r="AJ152" s="39" t="s">
        <v>807</v>
      </c>
      <c r="AK152" s="41" t="s">
        <v>1124</v>
      </c>
      <c r="AL152" s="41" t="s">
        <v>651</v>
      </c>
      <c r="AM152" s="41" t="s">
        <v>1123</v>
      </c>
      <c r="AN152" s="41" t="s">
        <v>68</v>
      </c>
      <c r="AO152" s="22">
        <f t="shared" ca="1" si="32"/>
        <v>1</v>
      </c>
      <c r="AP152" s="1">
        <f t="shared" si="33"/>
        <v>1</v>
      </c>
      <c r="AQ152" s="1">
        <f t="shared" si="34"/>
        <v>1</v>
      </c>
      <c r="AR152" s="1">
        <f t="shared" si="35"/>
        <v>1</v>
      </c>
      <c r="AS152" s="14">
        <f t="shared" si="36"/>
        <v>1</v>
      </c>
    </row>
    <row r="153" spans="1:45">
      <c r="A153" t="str">
        <f>'Model output'!A152</f>
        <v>TCGA-EM-A1CV</v>
      </c>
      <c r="B153" s="33">
        <v>32</v>
      </c>
      <c r="C153" s="1" t="str">
        <f>IF(OR(ISNUMBER(SEARCH("0",'Model output'!D152)), ISNUMBER(SEARCH("1",'Model output'!D152)), ISNUMBER(SEARCH("1a",'Model output'!D152)), ISNUMBER(SEARCH("1b",'Model output'!D152)), ISNUMBER(SEARCH("2",'Model output'!D152)), ISNUMBER(SEARCH("3",'Model output'!D152)), ISNUMBER(SEARCH("4a",'Model output'!D152)), ISNUMBER(SEARCH("4b",'Model output'!D152))), IF(ISNUMBER(SEARCH("pT",'Model output'!D152)),IF(OR(ISNUMBER(SEARCH("a",'Model output'!D152)),ISNUMBER(SEARCH("b",'Model output'!D152))),MID(SUBSTITUTE('Model output'!D152," ",""),SEARCH("pT",'Model output'!D152)+2,2),MID(SUBSTITUTE('Model output'!D152," ",""),SEARCH("pT",'Model output'!D152)+2,1)),IF(ISNUMBER(SEARCH("T",'Model output'!D152)),IF(OR(ISNUMBER(SEARCH("a",'Model output'!D152)),ISNUMBER(SEARCH("b",'Model output'!D152))),MID(SUBSTITUTE('Model output'!D152," ",""),SEARCH("T",'Model output'!D152)+1,2),MID(SUBSTITUTE('Model output'!D152," ",""),SEARCH("T",'Model output'!D152)+1,1)),SUBSTITUTE('Model output'!D152," ",""))),"")</f>
        <v>1</v>
      </c>
      <c r="D153" s="1" t="str">
        <f>IF(ISNUMBER(SEARCH("lymph node",'Model output'!E152)),"1", IF(AND('Model output'!E152&lt;&gt;"",ISNUMBER('Model output'!E152),'Model output'!E152&gt;0),"1",IF(OR(ISNUMBER(SEARCH("0",'Model output'!E152)), ISNUMBER(SEARCH("1",'Model output'!E152)), ISNUMBER(SEARCH("1a",'Model output'!E152)), ISNUMBER(SEARCH("1b",'Model output'!E152)), ISNUMBER(SEARCH("X",'Model output'!E152))), IF(ISNUMBER(SEARCH("pN",'Model output'!E152)),IF(OR(ISNUMBER(SEARCH("a",'Model output'!E152)),ISNUMBER(SEARCH("b",'Model output'!E152))),MID(SUBSTITUTE('Model output'!E152," ",""),SEARCH("pN",'Model output'!E152)+2,2),MID(SUBSTITUTE('Model output'!E152," ",""),SEARCH("pN",'Model output'!E152)+2,1)),IF(ISNUMBER(SEARCH("N",'Model output'!E152)),IF(OR(ISNUMBER(SEARCH("a",'Model output'!E152)),ISNUMBER(SEARCH("b",'Model output'!E152))),MID(SUBSTITUTE('Model output'!E152," ",""),SEARCH("N",'Model output'!E152)+1,2),MID(SUBSTITUTE('Model output'!E152," ",""),SEARCH("N",'Model output'!E152)+1,1)),SUBSTITUTE('Model output'!E152," ",""))),"")))</f>
        <v>0</v>
      </c>
      <c r="E153" s="1" t="str">
        <f>IF(OR(ISNUMBER(SEARCH("Not applicable",'Model output'!F152)), ISNUMBER(SEARCH("N/A",'Model output'!F152))),"0",IF(OR(ISNUMBER(SEARCH("0",'Model output'!F152)), ISNUMBER(SEARCH("1",'Model output'!F152)), ISNUMBER(SEARCH("X",'Model output'!F152))), IF(ISNUMBER(SEARCH("pM",'Model output'!F152)),MID(SUBSTITUTE('Model output'!F152," ",""),SEARCH("pM",'Model output'!F152)+2,1),IF(ISNUMBER(SEARCH("M",'Model output'!F152)),MID(SUBSTITUTE('Model output'!F152," ",""),SEARCH("M",'Model output'!F152)+1,1),SUBSTITUTE('Model output'!F152," ",""))),""))</f>
        <v/>
      </c>
      <c r="F153" t="str">
        <f t="shared" si="29"/>
        <v>negative</v>
      </c>
      <c r="G153" t="str">
        <f>IF(OR('Model output'!G152="",AND(ISNUMBER('Model output'!J152),'Model output'!J152&lt;1)),"",IF(OR(ISNUMBER(SEARCH("lateral",'Model output'!G152)),ISNUMBER(SEARCH("cervical",'Model output'!G152)),ISNUMBER(SEARCH("jugular",'Model output'!G152)),ISNUMBER(SEARCH("left neck",'Model output'!G152)),ISNUMBER(SEARCH("left anterior neck",'Model output'!G152)),ISNUMBER(SEARCH("left posterior neck",'Model output'!G152)),ISNUMBER(SEARCH("right neck",'Model output'!G152)),ISNUMBER(SEARCH("right anterior neck",'Model output'!G152)),ISNUMBER(SEARCH("right posterior neck",'Model output'!G152)),AND(ISNUMBER(SEARCH("level",'Model output'!G152)),OR(,ISNUMBER(SEARCH("II",'Model output'!G152)),ISNUMBER(SEARCH("two",'Model output'!G152)),AND(ISNUMBER(SEARCH("2",'Model output'!G152)),NOT(ISNUMBER(SEARCH("1 of 2",'Model output'!G152)))),ISNUMBER(SEARCH("III",'Model output'!G152)),ISNUMBER(SEARCH("three",'Model output'!G152)),ISNUMBER(SEARCH("3",'Model output'!G152)),ISNUMBER(SEARCH("IV",'Model output'!G152)),ISNUMBER(SEARCH("four",'Model output'!G152)),ISNUMBER(SEARCH("4",'Model output'!G152)),ISNUMBER(SEARCH("V ",'Model output'!G152)),ISNUMBER(SEARCH("five",'Model output'!G152)),ISNUMBER(SEARCH("5",'Model output'!G152))))), "lateral", "central"))</f>
        <v/>
      </c>
      <c r="H153" t="str">
        <f>IF('Model output'!H152="","negative",IF(OR(ISNUMBER(SEARCH("lymph node",'Model output'!H152)),ISNUMBER(SEARCH("gland",'Model output'!H152)),ISNUMBER(SEARCH("lobe",'Model output'!H152)),ISNUMBER(SEARCH("isthmus",'Model output'!H152)),ISNUMBER(SEARCH("mediastinum",'Model output'!H152)),ISNUMBER(SEARCH("Not mentioned",'Model output'!H152)), ISNUMBER(SEARCH("Not applicable",'Model output'!H152)), ISNUMBER(SEARCH("paratracheal",'Model output'!H152)),ISNUMBER(SEARCH("fibroadipose tissue",'Model output'!H152)),ISNUMBER(SEARCH("thyroid node",'Model output'!H152)),ISNUMBER(SEARCH("skeletal muscle",'Model output'!H152)),ISNUMBER(SEARCH("Extranodal extension",'Model output'!H152)),ISNUMBER(SEARCH("right",'Model output'!H152)),ISNUMBER(SEARCH("left",'Model output'!H152)),ISNUMBER(SEARCH("Not specified",'Model output'!H152))),"negative","positive"))</f>
        <v>negative</v>
      </c>
      <c r="I153">
        <f>IF(OR('Model output'!I152="",'Model output'!I152="Not answered",'Model output'!I152="Not mentioned"),"",IF(ISNUMBER('Model output'!I152),'Model output'!I152,1))</f>
        <v>3</v>
      </c>
      <c r="J153">
        <f>IF(OR('Model output'!J152="",'Model output'!J152="Not answered",'Model output'!J152="Not mentioned"),"",IF(AND(ISNUMBER('Model output'!J152),'Model output'!J152&lt;=I153),'Model output'!J152,IF(AND(ISNUMBER('Model output'!J152), 'Model output'!J152&gt;=DATE(2024,1,1)), MIN(DAY('Model output'!J152), MONTH('Model output'!J152), YEAR('Model output'!J152)), IF(ISNUMBER(SEARCH("0/",'Model output'!J152)),0,IF(ISNUMBER(SEARCH("/",'Model output'!J152)), VALUE(LEFT('Model output'!J152, SEARCH("/",'Model output'!J152)-1)),1)))))</f>
        <v>0</v>
      </c>
      <c r="K153" t="str" cm="1">
        <f t="array" ref="K153">IF(COUNT(FIND({0,1,2,3,4,5,6,7,8,9},'Model output'!K152))&gt;0,'Model output'!K152,"")</f>
        <v/>
      </c>
      <c r="L153" s="25" t="str">
        <f t="shared" si="26"/>
        <v/>
      </c>
      <c r="M153" t="str" cm="1">
        <f t="array" ref="M153">IF(L153="","",IF(ISNUMBER(SEARCH("cm",L153)),MAX(VALUE(SUBSTITUTE(_xlfn.FILTERXML("&lt;t&gt;&lt;s&gt;"&amp;SUBSTITUTE(L153,",","&lt;/s&gt;&lt;s&gt;")&amp;"&lt;/s&gt;&lt;/t&gt;","//s"),"cm",""))),MAX(VALUE(SUBSTITUTE(_xlfn.FILTERXML("&lt;t&gt;&lt;s&gt;"&amp;SUBSTITUTE(L153,",","&lt;/s&gt;&lt;s&gt;")&amp;"&lt;/s&gt;&lt;/t&gt;","//s"),"mm","")))/10))</f>
        <v/>
      </c>
      <c r="N153" t="str">
        <f>IF('Model output'!L152="","",'Model output'!L152)</f>
        <v>Papillary carcinoma, classical (usual)</v>
      </c>
      <c r="O153" t="str">
        <f>IF('Model output'!M152="","",'Model output'!M152)</f>
        <v>Follicular variant</v>
      </c>
      <c r="P153" t="str">
        <f>IF('Model output'!N152="","",'Model output'!N152)</f>
        <v>1.1cm</v>
      </c>
      <c r="Q153" t="str">
        <f t="shared" si="25"/>
        <v>1.1cm</v>
      </c>
      <c r="R153" cm="1">
        <f t="array" ref="R153">IF(Q153="","",IF(ISNUMBER(SEARCH("cm",Q153)),MAX(VALUE(SUBSTITUTE(_xlfn.FILTERXML("&lt;t&gt;&lt;s&gt;"&amp;SUBSTITUTE(Q153,",","&lt;/s&gt;&lt;s&gt;")&amp;"&lt;/s&gt;&lt;/t&gt;","//s"),"cm",""))),MAX(VALUE(SUBSTITUTE(_xlfn.FILTERXML("&lt;t&gt;&lt;s&gt;"&amp;SUBSTITUTE(Q153,",","&lt;/s&gt;&lt;s&gt;")&amp;"&lt;/s&gt;&lt;/t&gt;","//s"),"mm","")))/10))</f>
        <v>1.1000000000000001</v>
      </c>
      <c r="S153" t="str">
        <f>IF(OR('Model output'!P152="",ISNUMBER(SEARCH("Not identified", 'Model output'!P152)),ISNUMBER(SEARCH("Absent",'Model output'!P152)),AND(ISNUMBER(SEARCH("No",'Model output'!P152)),NOT(ISNUMBER(SEARCH("diagnostic",'Model output'!P152)))),ISNUMBER(SEARCH("Negative",'Model output'!P152))),"negative","positive")</f>
        <v>negative</v>
      </c>
      <c r="T153">
        <f>IF('Model output'!O152="","",'Model output'!O152)</f>
        <v>2</v>
      </c>
      <c r="U153" t="str">
        <f>IF('Model output'!Q152&lt;&gt;"",'Model output'!Q152,IF('Classification result'!S153="positive",IF(ISNUMBER(SEARCH("single",'Model output'!P152)),1,IF(OR(ISNUMBER(SEARCH("&lt;4",'Model output'!P152)),ISNUMBER(SEARCH("&lt; 4",'Model output'!P152)),ISNUMBER(SEARCH("less than 4",'Model output'!P152))),"&lt;4",IF(OR(ISNUMBER(SEARCH("&gt;4",'Model output'!P152)),ISNUMBER(SEARCH("&gt; 4",'Model output'!P152)),ISNUMBER(SEARCH("4 or more",'Model output'!P152))),"&gt;4",""))), ""))</f>
        <v/>
      </c>
      <c r="V153" t="str">
        <f>IF(S153="negative","",IF(OR(ISNUMBER(SEARCH("Focal",'Model output'!P152)),'Classification result'!U153&lt;4,ISNUMBER(SEARCH("Focal",'Classification result'!U153)),ISNUMBER(SEARCH("&lt;4",'Classification result'!U153)),ISNUMBER(SEARCH("&lt; 4",'Classification result'!U153))),"minimal", IF(OR(ISNUMBER(SEARCH("Extensive",'Model output'!P152)),ISNUMBER(SEARCH("Extensive",'Classification result'!U153)),ISNUMBER(SEARCH("&gt;4",'Classification result'!U153)),ISNUMBER(SEARCH("&gt; 4",'Classification result'!U153)),ISNUMBER(SEARCH("4 or more",'Classification result'!U153))),"extensive","")))</f>
        <v/>
      </c>
      <c r="W153" t="str">
        <f>IF(OR('Model output'!R152="",ISNUMBER(SEARCH("Not identified", 'Model output'!R152)),ISNUMBER(SEARCH("Absent",'Model output'!R152)),ISNUMBER(SEARCH("No",'Model output'!R152)),ISNUMBER(SEARCH("Negative",'Model output'!R152)),ISNUMBER(SEARCH("None seen",'Model output'!R152)),ISNUMBER(SEARCH("Free",'Model output'!R152)),ISNUMBER(SEARCH("Cannot be assessed",'Model output'!R152))),"negative","positive")</f>
        <v>positive</v>
      </c>
      <c r="X153" s="16" t="str">
        <f>IF('Model output'!S152="","",'Model output'!S152)</f>
        <v>Not identified</v>
      </c>
      <c r="Y153" t="str">
        <f>IF(OR('Model output'!S152="",ISNUMBER(SEARCH("Absent",'Model output'!S152)),ISNUMBER(SEARCH("Not identified",'Model output'!S152)),AND(ISNUMBER(SEARCH("No",'Model output'!S152)),NOT(ISNUMBER(SEARCH("carcinoma",'Model output'!S152)))),ISNUMBER(SEARCH("negative",'Model output'!S152))),"negative",IF(Z153="positive","gETE", "positive"))</f>
        <v>negative</v>
      </c>
      <c r="Z153" t="str">
        <f>IF(OR('Model output'!S152="",ISNUMBER(SEARCH("Absent",'Model output'!S152)),ISNUMBER(SEARCH("Not identified",'Model output'!S152)),ISNUMBER(SEARCH("No",'Model output'!S152)),ISNUMBER(SEARCH("Minimal",'Model output'!S152)),ISNUMBER(SEARCH("negative",'Model output'!S152))),"negative",IF(OR(ISNUMBER(SEARCH("extensive",X153)),ISNUMBER(SEARCH("skeletal muscle",X153)),ISNUMBER(SEARCH("larynx",X153)),ISNUMBER(SEARCH("trachea",X153)),ISNUMBER(SEARCH("esophagus",X153)),ISNUMBER(SEARCH("recurrent laryngeal nerve",X153))),"positive","negative"))</f>
        <v>negative</v>
      </c>
      <c r="AA153" t="str">
        <f>IF('Model output'!T152="","",IF('Model output'!T152="Not mentioned", "No", "Yes"))</f>
        <v/>
      </c>
      <c r="AB153" t="str">
        <f>IF(AA153&lt;&gt;"Yes","",IF(OR('Model output'!U152="",ISNUMBER(SEARCH("Not identified",'Model output'!U152))),"",'Model output'!U152))</f>
        <v/>
      </c>
      <c r="AC153" s="1" t="str">
        <f>IF(OR('Model output'!V152="", 'Model output'!V152="No", AND(ISERROR(SEARCH("Positive",'Model output'!V152)), ISNUMBER(SEARCH("Negative",'Model output'!V152))), AND(ISNUMBER(SEARCH("Uninvolved",'Model output'!V152)),NOT(ISNUMBER(SEARCH("margins involved",'Model output'!V152)))), ISNUMBER(SEARCH("None",'Model output'!V152)), ISNUMBER(SEARCH("Free",'Model output'!V152)), ISNUMBER(SEARCH("1 mm",'Model output'!V152)), ISNUMBER(SEARCH("0.1 CM",'Model output'!V152)), ISNUMBER(SEARCH("less than 0.2 mm",'Model output'!V152)), ISNUMBER(SEARCH("less than 0.5 mm",'Model output'!V152)), ISNUMBER(SEARCH("less than 1.0 mm",'Model output'!V152)), ISNUMBER(SEARCH("noted very close",'Model output'!V152)), ISNUMBER(SEARCH("abut",'Model output'!V152)), ISNUMBER(SEARCH("not mentioned",'Model output'!V152)), ISNUMBER(SEARCH("Cannot be assessed",'Model output'!V152)), ISNUMBER(SEARCH("Not specified",'Model output'!V152)), ISNUMBER(SEARCH("Lymphocyte invasion - present",'Model output'!V152))), "negative", "positive")</f>
        <v>negative</v>
      </c>
      <c r="AE153" s="35" t="str" cm="1">
        <f t="array" aca="1" ref="AE153" ca="1">IF(OR(AC153="positive",Z153="positive",AND(OR(ISNUMBER(SEARCH("Follicular carcinoma",N153)),ISNUMBER(SEARCH("Follicular thyroid carcinoma",N153))),V153="extensive"),AND(AND(ISNUMBER(J153),J153&gt;0),AND(ISNUMBER(M153),M153&gt;3)),OR(H153="positive",AH153=1)),"high",IF(OR(ISNUMBER(SEARCH("lateral",G153,1)),ISNUMBER(SEARCH("positive",Y153,1)),ISNUMBER(SEARCH("tall",O153,1)),ISNUMBER(SEARCH("hobnail",O153,1)),ISNUMBER(SEARCH("cribriform",O153,1)),ISNUMBER(SEARCH("diffuse",O153,1)),ISNUMBER(SEARCH("columnar",O153,1)),ISNUMBER(SEARCH("solid",O153,1)),ISNUMBER(SEARCH("tall",N153,1)),ISNUMBER(SEARCH("hobnail",N153,1)),ISNUMBER(SEARCH("cribriform",N153,1)),ISNUMBER(SEARCH("diffuse",N153,1)),ISNUMBER(SEARCH("columnar",N153,1)),ISNUMBER(SEARCH("solid",N153,1)),AND(ISNUMBER(SEARCH("papillary",N153,1)),S153="positive"),AND(AND(ISNUMBER(J153),J153&gt;=5),M153=""),AND(AND(ISNUMBER(J153),J153&gt;=5),AND(ISNUMBER(M153),M153&gt;=1)),AND(ISNUMBER(SERACH("papillary",N153)),OR(Y153="positive",Z153="positive"), ISNUMBER(SEARCH("BRAF",AB153)))),"intermediate","low"))</f>
        <v>low</v>
      </c>
      <c r="AF153" s="36" t="str">
        <f t="shared" si="27"/>
        <v>1b</v>
      </c>
      <c r="AG153" s="36" t="str">
        <f t="shared" si="28"/>
        <v>0</v>
      </c>
      <c r="AH153" s="36" t="str">
        <f t="shared" si="30"/>
        <v>0</v>
      </c>
      <c r="AI153" s="42" t="str">
        <f t="shared" si="31"/>
        <v>I</v>
      </c>
      <c r="AJ153" s="39" t="s">
        <v>807</v>
      </c>
      <c r="AK153" s="41" t="s">
        <v>1119</v>
      </c>
      <c r="AL153" s="41" t="s">
        <v>1120</v>
      </c>
      <c r="AM153" s="41" t="s">
        <v>1123</v>
      </c>
      <c r="AN153" s="41" t="s">
        <v>68</v>
      </c>
      <c r="AO153" s="22">
        <f t="shared" ca="1" si="32"/>
        <v>1</v>
      </c>
      <c r="AP153" s="1">
        <f t="shared" si="33"/>
        <v>1</v>
      </c>
      <c r="AQ153" s="1">
        <f t="shared" si="34"/>
        <v>1</v>
      </c>
      <c r="AR153" s="1">
        <f t="shared" si="35"/>
        <v>1</v>
      </c>
      <c r="AS153" s="14">
        <f t="shared" si="36"/>
        <v>1</v>
      </c>
    </row>
    <row r="154" spans="1:45">
      <c r="A154" t="str">
        <f>'Model output'!A153</f>
        <v>TCGA-EM-A1CW</v>
      </c>
      <c r="B154" s="33">
        <v>39</v>
      </c>
      <c r="C154" s="1" t="str">
        <f>IF(OR(ISNUMBER(SEARCH("0",'Model output'!D153)), ISNUMBER(SEARCH("1",'Model output'!D153)), ISNUMBER(SEARCH("1a",'Model output'!D153)), ISNUMBER(SEARCH("1b",'Model output'!D153)), ISNUMBER(SEARCH("2",'Model output'!D153)), ISNUMBER(SEARCH("3",'Model output'!D153)), ISNUMBER(SEARCH("4a",'Model output'!D153)), ISNUMBER(SEARCH("4b",'Model output'!D153))), IF(ISNUMBER(SEARCH("pT",'Model output'!D153)),IF(OR(ISNUMBER(SEARCH("a",'Model output'!D153)),ISNUMBER(SEARCH("b",'Model output'!D153))),MID(SUBSTITUTE('Model output'!D153," ",""),SEARCH("pT",'Model output'!D153)+2,2),MID(SUBSTITUTE('Model output'!D153," ",""),SEARCH("pT",'Model output'!D153)+2,1)),IF(ISNUMBER(SEARCH("T",'Model output'!D153)),IF(OR(ISNUMBER(SEARCH("a",'Model output'!D153)),ISNUMBER(SEARCH("b",'Model output'!D153))),MID(SUBSTITUTE('Model output'!D153," ",""),SEARCH("T",'Model output'!D153)+1,2),MID(SUBSTITUTE('Model output'!D153," ",""),SEARCH("T",'Model output'!D153)+1,1)),SUBSTITUTE('Model output'!D153," ",""))),"")</f>
        <v>3</v>
      </c>
      <c r="D154" s="1" t="str">
        <f>IF(ISNUMBER(SEARCH("lymph node",'Model output'!E153)),"1", IF(AND('Model output'!E153&lt;&gt;"",ISNUMBER('Model output'!E153),'Model output'!E153&gt;0),"1",IF(OR(ISNUMBER(SEARCH("0",'Model output'!E153)), ISNUMBER(SEARCH("1",'Model output'!E153)), ISNUMBER(SEARCH("1a",'Model output'!E153)), ISNUMBER(SEARCH("1b",'Model output'!E153)), ISNUMBER(SEARCH("X",'Model output'!E153))), IF(ISNUMBER(SEARCH("pN",'Model output'!E153)),IF(OR(ISNUMBER(SEARCH("a",'Model output'!E153)),ISNUMBER(SEARCH("b",'Model output'!E153))),MID(SUBSTITUTE('Model output'!E153," ",""),SEARCH("pN",'Model output'!E153)+2,2),MID(SUBSTITUTE('Model output'!E153," ",""),SEARCH("pN",'Model output'!E153)+2,1)),IF(ISNUMBER(SEARCH("N",'Model output'!E153)),IF(OR(ISNUMBER(SEARCH("a",'Model output'!E153)),ISNUMBER(SEARCH("b",'Model output'!E153))),MID(SUBSTITUTE('Model output'!E153," ",""),SEARCH("N",'Model output'!E153)+1,2),MID(SUBSTITUTE('Model output'!E153," ",""),SEARCH("N",'Model output'!E153)+1,1)),SUBSTITUTE('Model output'!E153," ",""))),"")))</f>
        <v>0</v>
      </c>
      <c r="E154" s="1" t="str">
        <f>IF(OR(ISNUMBER(SEARCH("Not applicable",'Model output'!F153)), ISNUMBER(SEARCH("N/A",'Model output'!F153))),"0",IF(OR(ISNUMBER(SEARCH("0",'Model output'!F153)), ISNUMBER(SEARCH("1",'Model output'!F153)), ISNUMBER(SEARCH("X",'Model output'!F153))), IF(ISNUMBER(SEARCH("pM",'Model output'!F153)),MID(SUBSTITUTE('Model output'!F153," ",""),SEARCH("pM",'Model output'!F153)+2,1),IF(ISNUMBER(SEARCH("M",'Model output'!F153)),MID(SUBSTITUTE('Model output'!F153," ",""),SEARCH("M",'Model output'!F153)+1,1),SUBSTITUTE('Model output'!F153," ",""))),""))</f>
        <v>X</v>
      </c>
      <c r="F154" t="str">
        <f t="shared" si="29"/>
        <v>negative</v>
      </c>
      <c r="G154" t="str">
        <f>IF(OR('Model output'!G153="",AND(ISNUMBER('Model output'!J153),'Model output'!J153&lt;1)),"",IF(OR(ISNUMBER(SEARCH("lateral",'Model output'!G153)),ISNUMBER(SEARCH("cervical",'Model output'!G153)),ISNUMBER(SEARCH("jugular",'Model output'!G153)),ISNUMBER(SEARCH("left neck",'Model output'!G153)),ISNUMBER(SEARCH("left anterior neck",'Model output'!G153)),ISNUMBER(SEARCH("left posterior neck",'Model output'!G153)),ISNUMBER(SEARCH("right neck",'Model output'!G153)),ISNUMBER(SEARCH("right anterior neck",'Model output'!G153)),ISNUMBER(SEARCH("right posterior neck",'Model output'!G153)),AND(ISNUMBER(SEARCH("level",'Model output'!G153)),OR(,ISNUMBER(SEARCH("II",'Model output'!G153)),ISNUMBER(SEARCH("two",'Model output'!G153)),AND(ISNUMBER(SEARCH("2",'Model output'!G153)),NOT(ISNUMBER(SEARCH("1 of 2",'Model output'!G153)))),ISNUMBER(SEARCH("III",'Model output'!G153)),ISNUMBER(SEARCH("three",'Model output'!G153)),ISNUMBER(SEARCH("3",'Model output'!G153)),ISNUMBER(SEARCH("IV",'Model output'!G153)),ISNUMBER(SEARCH("four",'Model output'!G153)),ISNUMBER(SEARCH("4",'Model output'!G153)),ISNUMBER(SEARCH("V ",'Model output'!G153)),ISNUMBER(SEARCH("five",'Model output'!G153)),ISNUMBER(SEARCH("5",'Model output'!G153))))), "lateral", "central"))</f>
        <v/>
      </c>
      <c r="H154" t="str">
        <f>IF('Model output'!H153="","negative",IF(OR(ISNUMBER(SEARCH("lymph node",'Model output'!H153)),ISNUMBER(SEARCH("gland",'Model output'!H153)),ISNUMBER(SEARCH("lobe",'Model output'!H153)),ISNUMBER(SEARCH("isthmus",'Model output'!H153)),ISNUMBER(SEARCH("mediastinum",'Model output'!H153)),ISNUMBER(SEARCH("Not mentioned",'Model output'!H153)), ISNUMBER(SEARCH("Not applicable",'Model output'!H153)), ISNUMBER(SEARCH("paratracheal",'Model output'!H153)),ISNUMBER(SEARCH("fibroadipose tissue",'Model output'!H153)),ISNUMBER(SEARCH("thyroid node",'Model output'!H153)),ISNUMBER(SEARCH("skeletal muscle",'Model output'!H153)),ISNUMBER(SEARCH("Extranodal extension",'Model output'!H153)),ISNUMBER(SEARCH("right",'Model output'!H153)),ISNUMBER(SEARCH("left",'Model output'!H153)),ISNUMBER(SEARCH("Not specified",'Model output'!H153))),"negative","positive"))</f>
        <v>negative</v>
      </c>
      <c r="I154">
        <f>IF(OR('Model output'!I153="",'Model output'!I153="Not answered",'Model output'!I153="Not mentioned"),"",IF(ISNUMBER('Model output'!I153),'Model output'!I153,1))</f>
        <v>1</v>
      </c>
      <c r="J154">
        <f>IF(OR('Model output'!J153="",'Model output'!J153="Not answered",'Model output'!J153="Not mentioned"),"",IF(AND(ISNUMBER('Model output'!J153),'Model output'!J153&lt;=I154),'Model output'!J153,IF(AND(ISNUMBER('Model output'!J153), 'Model output'!J153&gt;=DATE(2024,1,1)), MIN(DAY('Model output'!J153), MONTH('Model output'!J153), YEAR('Model output'!J153)), IF(ISNUMBER(SEARCH("0/",'Model output'!J153)),0,IF(ISNUMBER(SEARCH("/",'Model output'!J153)), VALUE(LEFT('Model output'!J153, SEARCH("/",'Model output'!J153)-1)),1)))))</f>
        <v>0</v>
      </c>
      <c r="K154" t="str" cm="1">
        <f t="array" ref="K154">IF(COUNT(FIND({0,1,2,3,4,5,6,7,8,9},'Model output'!K153))&gt;0,'Model output'!K153,"")</f>
        <v/>
      </c>
      <c r="L154" s="25" t="str">
        <f t="shared" si="26"/>
        <v/>
      </c>
      <c r="M154" t="str" cm="1">
        <f t="array" ref="M154">IF(L154="","",IF(ISNUMBER(SEARCH("cm",L154)),MAX(VALUE(SUBSTITUTE(_xlfn.FILTERXML("&lt;t&gt;&lt;s&gt;"&amp;SUBSTITUTE(L154,",","&lt;/s&gt;&lt;s&gt;")&amp;"&lt;/s&gt;&lt;/t&gt;","//s"),"cm",""))),MAX(VALUE(SUBSTITUTE(_xlfn.FILTERXML("&lt;t&gt;&lt;s&gt;"&amp;SUBSTITUTE(L154,",","&lt;/s&gt;&lt;s&gt;")&amp;"&lt;/s&gt;&lt;/t&gt;","//s"),"mm","")))/10))</f>
        <v/>
      </c>
      <c r="N154" t="str">
        <f>IF('Model output'!L153="","",'Model output'!L153)</f>
        <v>Papillary carcinoma, follicular variant</v>
      </c>
      <c r="O154" t="str">
        <f>IF('Model output'!M153="","",'Model output'!M153)</f>
        <v/>
      </c>
      <c r="P154" t="str">
        <f>IF('Model output'!N153="","",'Model output'!N153)</f>
        <v>4.5 cm</v>
      </c>
      <c r="Q154" t="str">
        <f t="shared" si="25"/>
        <v>4.5cm</v>
      </c>
      <c r="R154" cm="1">
        <f t="array" ref="R154">IF(Q154="","",IF(ISNUMBER(SEARCH("cm",Q154)),MAX(VALUE(SUBSTITUTE(_xlfn.FILTERXML("&lt;t&gt;&lt;s&gt;"&amp;SUBSTITUTE(Q154,",","&lt;/s&gt;&lt;s&gt;")&amp;"&lt;/s&gt;&lt;/t&gt;","//s"),"cm",""))),MAX(VALUE(SUBSTITUTE(_xlfn.FILTERXML("&lt;t&gt;&lt;s&gt;"&amp;SUBSTITUTE(Q154,",","&lt;/s&gt;&lt;s&gt;")&amp;"&lt;/s&gt;&lt;/t&gt;","//s"),"mm","")))/10))</f>
        <v>4.5</v>
      </c>
      <c r="S154" t="str">
        <f>IF(OR('Model output'!P153="",ISNUMBER(SEARCH("Not identified", 'Model output'!P153)),ISNUMBER(SEARCH("Absent",'Model output'!P153)),AND(ISNUMBER(SEARCH("No",'Model output'!P153)),NOT(ISNUMBER(SEARCH("diagnostic",'Model output'!P153)))),ISNUMBER(SEARCH("Negative",'Model output'!P153))),"negative","positive")</f>
        <v>negative</v>
      </c>
      <c r="T154">
        <f>IF('Model output'!O153="","",'Model output'!O153)</f>
        <v>2</v>
      </c>
      <c r="U154" t="str">
        <f>IF('Model output'!Q153&lt;&gt;"",'Model output'!Q153,IF('Classification result'!S154="positive",IF(ISNUMBER(SEARCH("single",'Model output'!P153)),1,IF(OR(ISNUMBER(SEARCH("&lt;4",'Model output'!P153)),ISNUMBER(SEARCH("&lt; 4",'Model output'!P153)),ISNUMBER(SEARCH("less than 4",'Model output'!P153))),"&lt;4",IF(OR(ISNUMBER(SEARCH("&gt;4",'Model output'!P153)),ISNUMBER(SEARCH("&gt; 4",'Model output'!P153)),ISNUMBER(SEARCH("4 or more",'Model output'!P153))),"&gt;4",""))), ""))</f>
        <v/>
      </c>
      <c r="V154" t="str">
        <f>IF(S154="negative","",IF(OR(ISNUMBER(SEARCH("Focal",'Model output'!P153)),'Classification result'!U154&lt;4,ISNUMBER(SEARCH("Focal",'Classification result'!U154)),ISNUMBER(SEARCH("&lt;4",'Classification result'!U154)),ISNUMBER(SEARCH("&lt; 4",'Classification result'!U154))),"minimal", IF(OR(ISNUMBER(SEARCH("Extensive",'Model output'!P153)),ISNUMBER(SEARCH("Extensive",'Classification result'!U154)),ISNUMBER(SEARCH("&gt;4",'Classification result'!U154)),ISNUMBER(SEARCH("&gt; 4",'Classification result'!U154)),ISNUMBER(SEARCH("4 or more",'Classification result'!U154))),"extensive","")))</f>
        <v/>
      </c>
      <c r="W154" t="str">
        <f>IF(OR('Model output'!R153="",ISNUMBER(SEARCH("Not identified", 'Model output'!R153)),ISNUMBER(SEARCH("Absent",'Model output'!R153)),ISNUMBER(SEARCH("No",'Model output'!R153)),ISNUMBER(SEARCH("Negative",'Model output'!R153)),ISNUMBER(SEARCH("None seen",'Model output'!R153)),ISNUMBER(SEARCH("Free",'Model output'!R153)),ISNUMBER(SEARCH("Cannot be assessed",'Model output'!R153))),"negative","positive")</f>
        <v>negative</v>
      </c>
      <c r="X154" s="16" t="str">
        <f>IF('Model output'!S153="","",'Model output'!S153)</f>
        <v>Absent</v>
      </c>
      <c r="Y154" t="str">
        <f>IF(OR('Model output'!S153="",ISNUMBER(SEARCH("Absent",'Model output'!S153)),ISNUMBER(SEARCH("Not identified",'Model output'!S153)),AND(ISNUMBER(SEARCH("No",'Model output'!S153)),NOT(ISNUMBER(SEARCH("carcinoma",'Model output'!S153)))),ISNUMBER(SEARCH("negative",'Model output'!S153))),"negative",IF(Z154="positive","gETE", "positive"))</f>
        <v>negative</v>
      </c>
      <c r="Z154" t="str">
        <f>IF(OR('Model output'!S153="",ISNUMBER(SEARCH("Absent",'Model output'!S153)),ISNUMBER(SEARCH("Not identified",'Model output'!S153)),ISNUMBER(SEARCH("No",'Model output'!S153)),ISNUMBER(SEARCH("Minimal",'Model output'!S153)),ISNUMBER(SEARCH("negative",'Model output'!S153))),"negative",IF(OR(ISNUMBER(SEARCH("extensive",X154)),ISNUMBER(SEARCH("skeletal muscle",X154)),ISNUMBER(SEARCH("larynx",X154)),ISNUMBER(SEARCH("trachea",X154)),ISNUMBER(SEARCH("esophagus",X154)),ISNUMBER(SEARCH("recurrent laryngeal nerve",X154))),"positive","negative"))</f>
        <v>negative</v>
      </c>
      <c r="AA154" t="str">
        <f>IF('Model output'!T153="","",IF('Model output'!T153="Not mentioned", "No", "Yes"))</f>
        <v/>
      </c>
      <c r="AB154" t="str">
        <f>IF(AA154&lt;&gt;"Yes","",IF(OR('Model output'!U153="",ISNUMBER(SEARCH("Not identified",'Model output'!U153))),"",'Model output'!U153))</f>
        <v/>
      </c>
      <c r="AC154" s="1" t="str">
        <f>IF(OR('Model output'!V153="", 'Model output'!V153="No", AND(ISERROR(SEARCH("Positive",'Model output'!V153)), ISNUMBER(SEARCH("Negative",'Model output'!V153))), AND(ISNUMBER(SEARCH("Uninvolved",'Model output'!V153)),NOT(ISNUMBER(SEARCH("margins involved",'Model output'!V153)))), ISNUMBER(SEARCH("None",'Model output'!V153)), ISNUMBER(SEARCH("Free",'Model output'!V153)), ISNUMBER(SEARCH("1 mm",'Model output'!V153)), ISNUMBER(SEARCH("0.1 CM",'Model output'!V153)), ISNUMBER(SEARCH("less than 0.2 mm",'Model output'!V153)), ISNUMBER(SEARCH("less than 0.5 mm",'Model output'!V153)), ISNUMBER(SEARCH("less than 1.0 mm",'Model output'!V153)), ISNUMBER(SEARCH("noted very close",'Model output'!V153)), ISNUMBER(SEARCH("abut",'Model output'!V153)), ISNUMBER(SEARCH("not mentioned",'Model output'!V153)), ISNUMBER(SEARCH("Cannot be assessed",'Model output'!V153)), ISNUMBER(SEARCH("Not specified",'Model output'!V153)), ISNUMBER(SEARCH("Lymphocyte invasion - present",'Model output'!V153))), "negative", "positive")</f>
        <v>negative</v>
      </c>
      <c r="AE154" s="35" t="str" cm="1">
        <f t="array" aca="1" ref="AE154" ca="1">IF(OR(AC154="positive",Z154="positive",AND(OR(ISNUMBER(SEARCH("Follicular carcinoma",N154)),ISNUMBER(SEARCH("Follicular thyroid carcinoma",N154))),V154="extensive"),AND(AND(ISNUMBER(J154),J154&gt;0),AND(ISNUMBER(M154),M154&gt;3)),OR(H154="positive",AH154=1)),"high",IF(OR(ISNUMBER(SEARCH("lateral",G154,1)),ISNUMBER(SEARCH("positive",Y154,1)),ISNUMBER(SEARCH("tall",O154,1)),ISNUMBER(SEARCH("hobnail",O154,1)),ISNUMBER(SEARCH("cribriform",O154,1)),ISNUMBER(SEARCH("diffuse",O154,1)),ISNUMBER(SEARCH("columnar",O154,1)),ISNUMBER(SEARCH("solid",O154,1)),ISNUMBER(SEARCH("tall",N154,1)),ISNUMBER(SEARCH("hobnail",N154,1)),ISNUMBER(SEARCH("cribriform",N154,1)),ISNUMBER(SEARCH("diffuse",N154,1)),ISNUMBER(SEARCH("columnar",N154,1)),ISNUMBER(SEARCH("solid",N154,1)),AND(ISNUMBER(SEARCH("papillary",N154,1)),S154="positive"),AND(AND(ISNUMBER(J154),J154&gt;=5),M154=""),AND(AND(ISNUMBER(J154),J154&gt;=5),AND(ISNUMBER(M154),M154&gt;=1)),AND(ISNUMBER(SERACH("papillary",N154)),OR(Y154="positive",Z154="positive"), ISNUMBER(SEARCH("BRAF",AB154)))),"intermediate","low"))</f>
        <v>low</v>
      </c>
      <c r="AF154" s="36" t="str">
        <f t="shared" si="27"/>
        <v>3a</v>
      </c>
      <c r="AG154" s="36" t="str">
        <f t="shared" si="28"/>
        <v>0</v>
      </c>
      <c r="AH154" s="36" t="str">
        <f t="shared" si="30"/>
        <v>0</v>
      </c>
      <c r="AI154" s="42" t="str">
        <f t="shared" si="31"/>
        <v>I</v>
      </c>
      <c r="AJ154" s="39" t="s">
        <v>807</v>
      </c>
      <c r="AK154" s="41" t="s">
        <v>1124</v>
      </c>
      <c r="AL154" s="41" t="s">
        <v>1120</v>
      </c>
      <c r="AM154" s="41" t="s">
        <v>1123</v>
      </c>
      <c r="AN154" s="41" t="s">
        <v>68</v>
      </c>
      <c r="AO154" s="22">
        <f t="shared" ca="1" si="32"/>
        <v>1</v>
      </c>
      <c r="AP154" s="1">
        <f t="shared" si="33"/>
        <v>1</v>
      </c>
      <c r="AQ154" s="1">
        <f t="shared" si="34"/>
        <v>1</v>
      </c>
      <c r="AR154" s="1">
        <f t="shared" si="35"/>
        <v>1</v>
      </c>
      <c r="AS154" s="14">
        <f t="shared" si="36"/>
        <v>1</v>
      </c>
    </row>
    <row r="155" spans="1:45">
      <c r="A155" t="str">
        <f>'Model output'!A154</f>
        <v>TCGA-EM-A1YA</v>
      </c>
      <c r="B155" s="33">
        <v>74</v>
      </c>
      <c r="C155" s="1" t="str">
        <f>IF(OR(ISNUMBER(SEARCH("0",'Model output'!D154)), ISNUMBER(SEARCH("1",'Model output'!D154)), ISNUMBER(SEARCH("1a",'Model output'!D154)), ISNUMBER(SEARCH("1b",'Model output'!D154)), ISNUMBER(SEARCH("2",'Model output'!D154)), ISNUMBER(SEARCH("3",'Model output'!D154)), ISNUMBER(SEARCH("4a",'Model output'!D154)), ISNUMBER(SEARCH("4b",'Model output'!D154))), IF(ISNUMBER(SEARCH("pT",'Model output'!D154)),IF(OR(ISNUMBER(SEARCH("a",'Model output'!D154)),ISNUMBER(SEARCH("b",'Model output'!D154))),MID(SUBSTITUTE('Model output'!D154," ",""),SEARCH("pT",'Model output'!D154)+2,2),MID(SUBSTITUTE('Model output'!D154," ",""),SEARCH("pT",'Model output'!D154)+2,1)),IF(ISNUMBER(SEARCH("T",'Model output'!D154)),IF(OR(ISNUMBER(SEARCH("a",'Model output'!D154)),ISNUMBER(SEARCH("b",'Model output'!D154))),MID(SUBSTITUTE('Model output'!D154," ",""),SEARCH("T",'Model output'!D154)+1,2),MID(SUBSTITUTE('Model output'!D154," ",""),SEARCH("T",'Model output'!D154)+1,1)),SUBSTITUTE('Model output'!D154," ",""))),"")</f>
        <v>2</v>
      </c>
      <c r="D155" s="1" t="str">
        <f>IF(ISNUMBER(SEARCH("lymph node",'Model output'!E154)),"1", IF(AND('Model output'!E154&lt;&gt;"",ISNUMBER('Model output'!E154),'Model output'!E154&gt;0),"1",IF(OR(ISNUMBER(SEARCH("0",'Model output'!E154)), ISNUMBER(SEARCH("1",'Model output'!E154)), ISNUMBER(SEARCH("1a",'Model output'!E154)), ISNUMBER(SEARCH("1b",'Model output'!E154)), ISNUMBER(SEARCH("X",'Model output'!E154))), IF(ISNUMBER(SEARCH("pN",'Model output'!E154)),IF(OR(ISNUMBER(SEARCH("a",'Model output'!E154)),ISNUMBER(SEARCH("b",'Model output'!E154))),MID(SUBSTITUTE('Model output'!E154," ",""),SEARCH("pN",'Model output'!E154)+2,2),MID(SUBSTITUTE('Model output'!E154," ",""),SEARCH("pN",'Model output'!E154)+2,1)),IF(ISNUMBER(SEARCH("N",'Model output'!E154)),IF(OR(ISNUMBER(SEARCH("a",'Model output'!E154)),ISNUMBER(SEARCH("b",'Model output'!E154))),MID(SUBSTITUTE('Model output'!E154," ",""),SEARCH("N",'Model output'!E154)+1,2),MID(SUBSTITUTE('Model output'!E154," ",""),SEARCH("N",'Model output'!E154)+1,1)),SUBSTITUTE('Model output'!E154," ",""))),"")))</f>
        <v>X</v>
      </c>
      <c r="E155" s="1" t="str">
        <f>IF(OR(ISNUMBER(SEARCH("Not applicable",'Model output'!F154)), ISNUMBER(SEARCH("N/A",'Model output'!F154))),"0",IF(OR(ISNUMBER(SEARCH("0",'Model output'!F154)), ISNUMBER(SEARCH("1",'Model output'!F154)), ISNUMBER(SEARCH("X",'Model output'!F154))), IF(ISNUMBER(SEARCH("pM",'Model output'!F154)),MID(SUBSTITUTE('Model output'!F154," ",""),SEARCH("pM",'Model output'!F154)+2,1),IF(ISNUMBER(SEARCH("M",'Model output'!F154)),MID(SUBSTITUTE('Model output'!F154," ",""),SEARCH("M",'Model output'!F154)+1,1),SUBSTITUTE('Model output'!F154," ",""))),""))</f>
        <v>X</v>
      </c>
      <c r="F155" t="str">
        <f t="shared" si="29"/>
        <v>negative</v>
      </c>
      <c r="G155" t="str">
        <f>IF(OR('Model output'!G154="",AND(ISNUMBER('Model output'!J154),'Model output'!J154&lt;1)),"",IF(OR(ISNUMBER(SEARCH("lateral",'Model output'!G154)),ISNUMBER(SEARCH("cervical",'Model output'!G154)),ISNUMBER(SEARCH("jugular",'Model output'!G154)),ISNUMBER(SEARCH("left neck",'Model output'!G154)),ISNUMBER(SEARCH("left anterior neck",'Model output'!G154)),ISNUMBER(SEARCH("left posterior neck",'Model output'!G154)),ISNUMBER(SEARCH("right neck",'Model output'!G154)),ISNUMBER(SEARCH("right anterior neck",'Model output'!G154)),ISNUMBER(SEARCH("right posterior neck",'Model output'!G154)),AND(ISNUMBER(SEARCH("level",'Model output'!G154)),OR(,ISNUMBER(SEARCH("II",'Model output'!G154)),ISNUMBER(SEARCH("two",'Model output'!G154)),AND(ISNUMBER(SEARCH("2",'Model output'!G154)),NOT(ISNUMBER(SEARCH("1 of 2",'Model output'!G154)))),ISNUMBER(SEARCH("III",'Model output'!G154)),ISNUMBER(SEARCH("three",'Model output'!G154)),ISNUMBER(SEARCH("3",'Model output'!G154)),ISNUMBER(SEARCH("IV",'Model output'!G154)),ISNUMBER(SEARCH("four",'Model output'!G154)),ISNUMBER(SEARCH("4",'Model output'!G154)),ISNUMBER(SEARCH("V ",'Model output'!G154)),ISNUMBER(SEARCH("five",'Model output'!G154)),ISNUMBER(SEARCH("5",'Model output'!G154))))), "lateral", "central"))</f>
        <v/>
      </c>
      <c r="H155" t="str">
        <f>IF('Model output'!H154="","negative",IF(OR(ISNUMBER(SEARCH("lymph node",'Model output'!H154)),ISNUMBER(SEARCH("gland",'Model output'!H154)),ISNUMBER(SEARCH("lobe",'Model output'!H154)),ISNUMBER(SEARCH("isthmus",'Model output'!H154)),ISNUMBER(SEARCH("mediastinum",'Model output'!H154)),ISNUMBER(SEARCH("Not mentioned",'Model output'!H154)), ISNUMBER(SEARCH("Not applicable",'Model output'!H154)), ISNUMBER(SEARCH("paratracheal",'Model output'!H154)),ISNUMBER(SEARCH("fibroadipose tissue",'Model output'!H154)),ISNUMBER(SEARCH("thyroid node",'Model output'!H154)),ISNUMBER(SEARCH("skeletal muscle",'Model output'!H154)),ISNUMBER(SEARCH("Extranodal extension",'Model output'!H154)),ISNUMBER(SEARCH("right",'Model output'!H154)),ISNUMBER(SEARCH("left",'Model output'!H154)),ISNUMBER(SEARCH("Not specified",'Model output'!H154))),"negative","positive"))</f>
        <v>negative</v>
      </c>
      <c r="I155">
        <f>IF(OR('Model output'!I154="",'Model output'!I154="Not answered",'Model output'!I154="Not mentioned"),"",IF(ISNUMBER('Model output'!I154),'Model output'!I154,1))</f>
        <v>1</v>
      </c>
      <c r="J155">
        <f>IF(OR('Model output'!J154="",'Model output'!J154="Not answered",'Model output'!J154="Not mentioned"),"",IF(AND(ISNUMBER('Model output'!J154),'Model output'!J154&lt;=I155),'Model output'!J154,IF(AND(ISNUMBER('Model output'!J154), 'Model output'!J154&gt;=DATE(2024,1,1)), MIN(DAY('Model output'!J154), MONTH('Model output'!J154), YEAR('Model output'!J154)), IF(ISNUMBER(SEARCH("0/",'Model output'!J154)),0,IF(ISNUMBER(SEARCH("/",'Model output'!J154)), VALUE(LEFT('Model output'!J154, SEARCH("/",'Model output'!J154)-1)),1)))))</f>
        <v>0</v>
      </c>
      <c r="K155" t="str" cm="1">
        <f t="array" ref="K155">IF(COUNT(FIND({0,1,2,3,4,5,6,7,8,9},'Model output'!K154))&gt;0,'Model output'!K154,"")</f>
        <v/>
      </c>
      <c r="L155" s="25" t="str">
        <f t="shared" si="26"/>
        <v/>
      </c>
      <c r="M155" t="str" cm="1">
        <f t="array" ref="M155">IF(L155="","",IF(ISNUMBER(SEARCH("cm",L155)),MAX(VALUE(SUBSTITUTE(_xlfn.FILTERXML("&lt;t&gt;&lt;s&gt;"&amp;SUBSTITUTE(L155,",","&lt;/s&gt;&lt;s&gt;")&amp;"&lt;/s&gt;&lt;/t&gt;","//s"),"cm",""))),MAX(VALUE(SUBSTITUTE(_xlfn.FILTERXML("&lt;t&gt;&lt;s&gt;"&amp;SUBSTITUTE(L155,",","&lt;/s&gt;&lt;s&gt;")&amp;"&lt;/s&gt;&lt;/t&gt;","//s"),"mm","")))/10))</f>
        <v/>
      </c>
      <c r="N155" t="str">
        <f>IF('Model output'!L154="","",'Model output'!L154)</f>
        <v>Papillary carcinoma</v>
      </c>
      <c r="O155" t="str">
        <f>IF('Model output'!M154="","",'Model output'!M154)</f>
        <v>oncocytic type</v>
      </c>
      <c r="P155" t="str">
        <f>IF('Model output'!N154="","",'Model output'!N154)</f>
        <v>3.7 cm</v>
      </c>
      <c r="Q155" t="str">
        <f t="shared" si="25"/>
        <v>3.7cm</v>
      </c>
      <c r="R155" cm="1">
        <f t="array" ref="R155">IF(Q155="","",IF(ISNUMBER(SEARCH("cm",Q155)),MAX(VALUE(SUBSTITUTE(_xlfn.FILTERXML("&lt;t&gt;&lt;s&gt;"&amp;SUBSTITUTE(Q155,",","&lt;/s&gt;&lt;s&gt;")&amp;"&lt;/s&gt;&lt;/t&gt;","//s"),"cm",""))),MAX(VALUE(SUBSTITUTE(_xlfn.FILTERXML("&lt;t&gt;&lt;s&gt;"&amp;SUBSTITUTE(Q155,",","&lt;/s&gt;&lt;s&gt;")&amp;"&lt;/s&gt;&lt;/t&gt;","//s"),"mm","")))/10))</f>
        <v>3.7</v>
      </c>
      <c r="S155" t="str">
        <f>IF(OR('Model output'!P154="",ISNUMBER(SEARCH("Not identified", 'Model output'!P154)),ISNUMBER(SEARCH("Absent",'Model output'!P154)),AND(ISNUMBER(SEARCH("No",'Model output'!P154)),NOT(ISNUMBER(SEARCH("diagnostic",'Model output'!P154)))),ISNUMBER(SEARCH("Negative",'Model output'!P154))),"negative","positive")</f>
        <v>negative</v>
      </c>
      <c r="T155">
        <f>IF('Model output'!O154="","",'Model output'!O154)</f>
        <v>1</v>
      </c>
      <c r="U155" t="str">
        <f>IF('Model output'!Q154&lt;&gt;"",'Model output'!Q154,IF('Classification result'!S155="positive",IF(ISNUMBER(SEARCH("single",'Model output'!P154)),1,IF(OR(ISNUMBER(SEARCH("&lt;4",'Model output'!P154)),ISNUMBER(SEARCH("&lt; 4",'Model output'!P154)),ISNUMBER(SEARCH("less than 4",'Model output'!P154))),"&lt;4",IF(OR(ISNUMBER(SEARCH("&gt;4",'Model output'!P154)),ISNUMBER(SEARCH("&gt; 4",'Model output'!P154)),ISNUMBER(SEARCH("4 or more",'Model output'!P154))),"&gt;4",""))), ""))</f>
        <v/>
      </c>
      <c r="V155" t="str">
        <f>IF(S155="negative","",IF(OR(ISNUMBER(SEARCH("Focal",'Model output'!P154)),'Classification result'!U155&lt;4,ISNUMBER(SEARCH("Focal",'Classification result'!U155)),ISNUMBER(SEARCH("&lt;4",'Classification result'!U155)),ISNUMBER(SEARCH("&lt; 4",'Classification result'!U155))),"minimal", IF(OR(ISNUMBER(SEARCH("Extensive",'Model output'!P154)),ISNUMBER(SEARCH("Extensive",'Classification result'!U155)),ISNUMBER(SEARCH("&gt;4",'Classification result'!U155)),ISNUMBER(SEARCH("&gt; 4",'Classification result'!U155)),ISNUMBER(SEARCH("4 or more",'Classification result'!U155))),"extensive","")))</f>
        <v/>
      </c>
      <c r="W155" t="str">
        <f>IF(OR('Model output'!R154="",ISNUMBER(SEARCH("Not identified", 'Model output'!R154)),ISNUMBER(SEARCH("Absent",'Model output'!R154)),ISNUMBER(SEARCH("No",'Model output'!R154)),ISNUMBER(SEARCH("Negative",'Model output'!R154)),ISNUMBER(SEARCH("None seen",'Model output'!R154)),ISNUMBER(SEARCH("Free",'Model output'!R154)),ISNUMBER(SEARCH("Cannot be assessed",'Model output'!R154))),"negative","positive")</f>
        <v>positive</v>
      </c>
      <c r="X155" s="16" t="str">
        <f>IF('Model output'!S154="","",'Model output'!S154)</f>
        <v>Absent</v>
      </c>
      <c r="Y155" t="str">
        <f>IF(OR('Model output'!S154="",ISNUMBER(SEARCH("Absent",'Model output'!S154)),ISNUMBER(SEARCH("Not identified",'Model output'!S154)),AND(ISNUMBER(SEARCH("No",'Model output'!S154)),NOT(ISNUMBER(SEARCH("carcinoma",'Model output'!S154)))),ISNUMBER(SEARCH("negative",'Model output'!S154))),"negative",IF(Z155="positive","gETE", "positive"))</f>
        <v>negative</v>
      </c>
      <c r="Z155" t="str">
        <f>IF(OR('Model output'!S154="",ISNUMBER(SEARCH("Absent",'Model output'!S154)),ISNUMBER(SEARCH("Not identified",'Model output'!S154)),ISNUMBER(SEARCH("No",'Model output'!S154)),ISNUMBER(SEARCH("Minimal",'Model output'!S154)),ISNUMBER(SEARCH("negative",'Model output'!S154))),"negative",IF(OR(ISNUMBER(SEARCH("extensive",X155)),ISNUMBER(SEARCH("skeletal muscle",X155)),ISNUMBER(SEARCH("larynx",X155)),ISNUMBER(SEARCH("trachea",X155)),ISNUMBER(SEARCH("esophagus",X155)),ISNUMBER(SEARCH("recurrent laryngeal nerve",X155))),"positive","negative"))</f>
        <v>negative</v>
      </c>
      <c r="AA155" t="str">
        <f>IF('Model output'!T154="","",IF('Model output'!T154="Not mentioned", "No", "Yes"))</f>
        <v>Yes</v>
      </c>
      <c r="AB155" t="str">
        <f>IF(AA155&lt;&gt;"Yes","",IF(OR('Model output'!U154="",ISNUMBER(SEARCH("Not identified",'Model output'!U154))),"",'Model output'!U154))</f>
        <v>Not mentioned in the provided note</v>
      </c>
      <c r="AC155" s="1" t="str">
        <f>IF(OR('Model output'!V154="", 'Model output'!V154="No", AND(ISERROR(SEARCH("Positive",'Model output'!V154)), ISNUMBER(SEARCH("Negative",'Model output'!V154))), AND(ISNUMBER(SEARCH("Uninvolved",'Model output'!V154)),NOT(ISNUMBER(SEARCH("margins involved",'Model output'!V154)))), ISNUMBER(SEARCH("None",'Model output'!V154)), ISNUMBER(SEARCH("Free",'Model output'!V154)), ISNUMBER(SEARCH("1 mm",'Model output'!V154)), ISNUMBER(SEARCH("0.1 CM",'Model output'!V154)), ISNUMBER(SEARCH("less than 0.2 mm",'Model output'!V154)), ISNUMBER(SEARCH("less than 0.5 mm",'Model output'!V154)), ISNUMBER(SEARCH("less than 1.0 mm",'Model output'!V154)), ISNUMBER(SEARCH("noted very close",'Model output'!V154)), ISNUMBER(SEARCH("abut",'Model output'!V154)), ISNUMBER(SEARCH("not mentioned",'Model output'!V154)), ISNUMBER(SEARCH("Cannot be assessed",'Model output'!V154)), ISNUMBER(SEARCH("Not specified",'Model output'!V154)), ISNUMBER(SEARCH("Lymphocyte invasion - present",'Model output'!V154))), "negative", "positive")</f>
        <v>negative</v>
      </c>
      <c r="AE155" s="35" t="str" cm="1">
        <f t="array" aca="1" ref="AE155" ca="1">IF(OR(AC155="positive",Z155="positive",AND(OR(ISNUMBER(SEARCH("Follicular carcinoma",N155)),ISNUMBER(SEARCH("Follicular thyroid carcinoma",N155))),V155="extensive"),AND(AND(ISNUMBER(J155),J155&gt;0),AND(ISNUMBER(M155),M155&gt;3)),OR(H155="positive",AH155=1)),"high",IF(OR(ISNUMBER(SEARCH("lateral",G155,1)),ISNUMBER(SEARCH("positive",Y155,1)),ISNUMBER(SEARCH("tall",O155,1)),ISNUMBER(SEARCH("hobnail",O155,1)),ISNUMBER(SEARCH("cribriform",O155,1)),ISNUMBER(SEARCH("diffuse",O155,1)),ISNUMBER(SEARCH("columnar",O155,1)),ISNUMBER(SEARCH("solid",O155,1)),ISNUMBER(SEARCH("tall",N155,1)),ISNUMBER(SEARCH("hobnail",N155,1)),ISNUMBER(SEARCH("cribriform",N155,1)),ISNUMBER(SEARCH("diffuse",N155,1)),ISNUMBER(SEARCH("columnar",N155,1)),ISNUMBER(SEARCH("solid",N155,1)),AND(ISNUMBER(SEARCH("papillary",N155,1)),S155="positive"),AND(AND(ISNUMBER(J155),J155&gt;=5),M155=""),AND(AND(ISNUMBER(J155),J155&gt;=5),AND(ISNUMBER(M155),M155&gt;=1)),AND(ISNUMBER(SERACH("papillary",N155)),OR(Y155="positive",Z155="positive"), ISNUMBER(SEARCH("BRAF",AB155)))),"intermediate","low"))</f>
        <v>low</v>
      </c>
      <c r="AF155" s="36" t="str">
        <f t="shared" si="27"/>
        <v>2</v>
      </c>
      <c r="AG155" s="36" t="str">
        <f t="shared" si="28"/>
        <v>0</v>
      </c>
      <c r="AH155" s="36" t="str">
        <f t="shared" si="30"/>
        <v>0</v>
      </c>
      <c r="AI155" s="42" t="str">
        <f t="shared" si="31"/>
        <v>I</v>
      </c>
      <c r="AJ155" s="39" t="s">
        <v>807</v>
      </c>
      <c r="AK155" s="41" t="s">
        <v>1122</v>
      </c>
      <c r="AL155" s="41" t="s">
        <v>1123</v>
      </c>
      <c r="AM155" s="41" t="s">
        <v>1123</v>
      </c>
      <c r="AN155" s="41" t="s">
        <v>68</v>
      </c>
      <c r="AO155" s="22">
        <f t="shared" ca="1" si="32"/>
        <v>1</v>
      </c>
      <c r="AP155" s="1">
        <f t="shared" si="33"/>
        <v>1</v>
      </c>
      <c r="AQ155" s="1">
        <f t="shared" si="34"/>
        <v>1</v>
      </c>
      <c r="AR155" s="1">
        <f t="shared" si="35"/>
        <v>1</v>
      </c>
      <c r="AS155" s="14">
        <f t="shared" si="36"/>
        <v>1</v>
      </c>
    </row>
    <row r="156" spans="1:45">
      <c r="A156" t="str">
        <f>'Model output'!A155</f>
        <v>TCGA-EM-A1YB</v>
      </c>
      <c r="B156" s="33">
        <v>73</v>
      </c>
      <c r="C156" s="1" t="str">
        <f>IF(OR(ISNUMBER(SEARCH("0",'Model output'!D155)), ISNUMBER(SEARCH("1",'Model output'!D155)), ISNUMBER(SEARCH("1a",'Model output'!D155)), ISNUMBER(SEARCH("1b",'Model output'!D155)), ISNUMBER(SEARCH("2",'Model output'!D155)), ISNUMBER(SEARCH("3",'Model output'!D155)), ISNUMBER(SEARCH("4a",'Model output'!D155)), ISNUMBER(SEARCH("4b",'Model output'!D155))), IF(ISNUMBER(SEARCH("pT",'Model output'!D155)),IF(OR(ISNUMBER(SEARCH("a",'Model output'!D155)),ISNUMBER(SEARCH("b",'Model output'!D155))),MID(SUBSTITUTE('Model output'!D155," ",""),SEARCH("pT",'Model output'!D155)+2,2),MID(SUBSTITUTE('Model output'!D155," ",""),SEARCH("pT",'Model output'!D155)+2,1)),IF(ISNUMBER(SEARCH("T",'Model output'!D155)),IF(OR(ISNUMBER(SEARCH("a",'Model output'!D155)),ISNUMBER(SEARCH("b",'Model output'!D155))),MID(SUBSTITUTE('Model output'!D155," ",""),SEARCH("T",'Model output'!D155)+1,2),MID(SUBSTITUTE('Model output'!D155," ",""),SEARCH("T",'Model output'!D155)+1,1)),SUBSTITUTE('Model output'!D155," ",""))),"")</f>
        <v>2</v>
      </c>
      <c r="D156" s="1" t="str">
        <f>IF(ISNUMBER(SEARCH("lymph node",'Model output'!E155)),"1", IF(AND('Model output'!E155&lt;&gt;"",ISNUMBER('Model output'!E155),'Model output'!E155&gt;0),"1",IF(OR(ISNUMBER(SEARCH("0",'Model output'!E155)), ISNUMBER(SEARCH("1",'Model output'!E155)), ISNUMBER(SEARCH("1a",'Model output'!E155)), ISNUMBER(SEARCH("1b",'Model output'!E155)), ISNUMBER(SEARCH("X",'Model output'!E155))), IF(ISNUMBER(SEARCH("pN",'Model output'!E155)),IF(OR(ISNUMBER(SEARCH("a",'Model output'!E155)),ISNUMBER(SEARCH("b",'Model output'!E155))),MID(SUBSTITUTE('Model output'!E155," ",""),SEARCH("pN",'Model output'!E155)+2,2),MID(SUBSTITUTE('Model output'!E155," ",""),SEARCH("pN",'Model output'!E155)+2,1)),IF(ISNUMBER(SEARCH("N",'Model output'!E155)),IF(OR(ISNUMBER(SEARCH("a",'Model output'!E155)),ISNUMBER(SEARCH("b",'Model output'!E155))),MID(SUBSTITUTE('Model output'!E155," ",""),SEARCH("N",'Model output'!E155)+1,2),MID(SUBSTITUTE('Model output'!E155," ",""),SEARCH("N",'Model output'!E155)+1,1)),SUBSTITUTE('Model output'!E155," ",""))),"")))</f>
        <v>X</v>
      </c>
      <c r="E156" s="1" t="str">
        <f>IF(OR(ISNUMBER(SEARCH("Not applicable",'Model output'!F155)), ISNUMBER(SEARCH("N/A",'Model output'!F155))),"0",IF(OR(ISNUMBER(SEARCH("0",'Model output'!F155)), ISNUMBER(SEARCH("1",'Model output'!F155)), ISNUMBER(SEARCH("X",'Model output'!F155))), IF(ISNUMBER(SEARCH("pM",'Model output'!F155)),MID(SUBSTITUTE('Model output'!F155," ",""),SEARCH("pM",'Model output'!F155)+2,1),IF(ISNUMBER(SEARCH("M",'Model output'!F155)),MID(SUBSTITUTE('Model output'!F155," ",""),SEARCH("M",'Model output'!F155)+1,1),SUBSTITUTE('Model output'!F155," ",""))),""))</f>
        <v/>
      </c>
      <c r="F156" t="str">
        <f t="shared" si="29"/>
        <v>negative</v>
      </c>
      <c r="G156" t="str">
        <f>IF(OR('Model output'!G155="",AND(ISNUMBER('Model output'!J155),'Model output'!J155&lt;1)),"",IF(OR(ISNUMBER(SEARCH("lateral",'Model output'!G155)),ISNUMBER(SEARCH("cervical",'Model output'!G155)),ISNUMBER(SEARCH("jugular",'Model output'!G155)),ISNUMBER(SEARCH("left neck",'Model output'!G155)),ISNUMBER(SEARCH("left anterior neck",'Model output'!G155)),ISNUMBER(SEARCH("left posterior neck",'Model output'!G155)),ISNUMBER(SEARCH("right neck",'Model output'!G155)),ISNUMBER(SEARCH("right anterior neck",'Model output'!G155)),ISNUMBER(SEARCH("right posterior neck",'Model output'!G155)),AND(ISNUMBER(SEARCH("level",'Model output'!G155)),OR(,ISNUMBER(SEARCH("II",'Model output'!G155)),ISNUMBER(SEARCH("two",'Model output'!G155)),AND(ISNUMBER(SEARCH("2",'Model output'!G155)),NOT(ISNUMBER(SEARCH("1 of 2",'Model output'!G155)))),ISNUMBER(SEARCH("III",'Model output'!G155)),ISNUMBER(SEARCH("three",'Model output'!G155)),ISNUMBER(SEARCH("3",'Model output'!G155)),ISNUMBER(SEARCH("IV",'Model output'!G155)),ISNUMBER(SEARCH("four",'Model output'!G155)),ISNUMBER(SEARCH("4",'Model output'!G155)),ISNUMBER(SEARCH("V ",'Model output'!G155)),ISNUMBER(SEARCH("five",'Model output'!G155)),ISNUMBER(SEARCH("5",'Model output'!G155))))), "lateral", "central"))</f>
        <v/>
      </c>
      <c r="H156" t="str">
        <f>IF('Model output'!H155="","negative",IF(OR(ISNUMBER(SEARCH("lymph node",'Model output'!H155)),ISNUMBER(SEARCH("gland",'Model output'!H155)),ISNUMBER(SEARCH("lobe",'Model output'!H155)),ISNUMBER(SEARCH("isthmus",'Model output'!H155)),ISNUMBER(SEARCH("mediastinum",'Model output'!H155)),ISNUMBER(SEARCH("Not mentioned",'Model output'!H155)), ISNUMBER(SEARCH("Not applicable",'Model output'!H155)), ISNUMBER(SEARCH("paratracheal",'Model output'!H155)),ISNUMBER(SEARCH("fibroadipose tissue",'Model output'!H155)),ISNUMBER(SEARCH("thyroid node",'Model output'!H155)),ISNUMBER(SEARCH("skeletal muscle",'Model output'!H155)),ISNUMBER(SEARCH("Extranodal extension",'Model output'!H155)),ISNUMBER(SEARCH("right",'Model output'!H155)),ISNUMBER(SEARCH("left",'Model output'!H155)),ISNUMBER(SEARCH("Not specified",'Model output'!H155))),"negative","positive"))</f>
        <v>negative</v>
      </c>
      <c r="I156">
        <f>IF(OR('Model output'!I155="",'Model output'!I155="Not answered",'Model output'!I155="Not mentioned"),"",IF(ISNUMBER('Model output'!I155),'Model output'!I155,1))</f>
        <v>0</v>
      </c>
      <c r="J156">
        <f>IF(OR('Model output'!J155="",'Model output'!J155="Not answered",'Model output'!J155="Not mentioned"),"",IF(AND(ISNUMBER('Model output'!J155),'Model output'!J155&lt;=I156),'Model output'!J155,IF(AND(ISNUMBER('Model output'!J155), 'Model output'!J155&gt;=DATE(2024,1,1)), MIN(DAY('Model output'!J155), MONTH('Model output'!J155), YEAR('Model output'!J155)), IF(ISNUMBER(SEARCH("0/",'Model output'!J155)),0,IF(ISNUMBER(SEARCH("/",'Model output'!J155)), VALUE(LEFT('Model output'!J155, SEARCH("/",'Model output'!J155)-1)),1)))))</f>
        <v>0</v>
      </c>
      <c r="K156" t="str" cm="1">
        <f t="array" ref="K156">IF(COUNT(FIND({0,1,2,3,4,5,6,7,8,9},'Model output'!K155))&gt;0,'Model output'!K155,"")</f>
        <v/>
      </c>
      <c r="L156" s="25" t="str">
        <f t="shared" si="26"/>
        <v/>
      </c>
      <c r="M156" t="str" cm="1">
        <f t="array" ref="M156">IF(L156="","",IF(ISNUMBER(SEARCH("cm",L156)),MAX(VALUE(SUBSTITUTE(_xlfn.FILTERXML("&lt;t&gt;&lt;s&gt;"&amp;SUBSTITUTE(L156,",","&lt;/s&gt;&lt;s&gt;")&amp;"&lt;/s&gt;&lt;/t&gt;","//s"),"cm",""))),MAX(VALUE(SUBSTITUTE(_xlfn.FILTERXML("&lt;t&gt;&lt;s&gt;"&amp;SUBSTITUTE(L156,",","&lt;/s&gt;&lt;s&gt;")&amp;"&lt;/s&gt;&lt;/t&gt;","//s"),"mm","")))/10))</f>
        <v/>
      </c>
      <c r="N156" t="str">
        <f>IF('Model output'!L155="","",'Model output'!L155)</f>
        <v>Papillary carcinoma, oncocytic variant</v>
      </c>
      <c r="O156" t="str">
        <f>IF('Model output'!M155="","",'Model output'!M155)</f>
        <v>Not specified</v>
      </c>
      <c r="P156" t="str">
        <f>IF('Model output'!N155="","",'Model output'!N155)</f>
        <v>2.7 cm</v>
      </c>
      <c r="Q156" t="str">
        <f t="shared" si="25"/>
        <v>2.7cm</v>
      </c>
      <c r="R156" cm="1">
        <f t="array" ref="R156">IF(Q156="","",IF(ISNUMBER(SEARCH("cm",Q156)),MAX(VALUE(SUBSTITUTE(_xlfn.FILTERXML("&lt;t&gt;&lt;s&gt;"&amp;SUBSTITUTE(Q156,",","&lt;/s&gt;&lt;s&gt;")&amp;"&lt;/s&gt;&lt;/t&gt;","//s"),"cm",""))),MAX(VALUE(SUBSTITUTE(_xlfn.FILTERXML("&lt;t&gt;&lt;s&gt;"&amp;SUBSTITUTE(Q156,",","&lt;/s&gt;&lt;s&gt;")&amp;"&lt;/s&gt;&lt;/t&gt;","//s"),"mm","")))/10))</f>
        <v>2.7</v>
      </c>
      <c r="S156" t="str">
        <f>IF(OR('Model output'!P155="",ISNUMBER(SEARCH("Not identified", 'Model output'!P155)),ISNUMBER(SEARCH("Absent",'Model output'!P155)),AND(ISNUMBER(SEARCH("No",'Model output'!P155)),NOT(ISNUMBER(SEARCH("diagnostic",'Model output'!P155)))),ISNUMBER(SEARCH("Negative",'Model output'!P155))),"negative","positive")</f>
        <v>negative</v>
      </c>
      <c r="T156">
        <f>IF('Model output'!O155="","",'Model output'!O155)</f>
        <v>1</v>
      </c>
      <c r="U156" t="str">
        <f>IF('Model output'!Q155&lt;&gt;"",'Model output'!Q155,IF('Classification result'!S156="positive",IF(ISNUMBER(SEARCH("single",'Model output'!P155)),1,IF(OR(ISNUMBER(SEARCH("&lt;4",'Model output'!P155)),ISNUMBER(SEARCH("&lt; 4",'Model output'!P155)),ISNUMBER(SEARCH("less than 4",'Model output'!P155))),"&lt;4",IF(OR(ISNUMBER(SEARCH("&gt;4",'Model output'!P155)),ISNUMBER(SEARCH("&gt; 4",'Model output'!P155)),ISNUMBER(SEARCH("4 or more",'Model output'!P155))),"&gt;4",""))), ""))</f>
        <v/>
      </c>
      <c r="V156" t="str">
        <f>IF(S156="negative","",IF(OR(ISNUMBER(SEARCH("Focal",'Model output'!P155)),'Classification result'!U156&lt;4,ISNUMBER(SEARCH("Focal",'Classification result'!U156)),ISNUMBER(SEARCH("&lt;4",'Classification result'!U156)),ISNUMBER(SEARCH("&lt; 4",'Classification result'!U156))),"minimal", IF(OR(ISNUMBER(SEARCH("Extensive",'Model output'!P155)),ISNUMBER(SEARCH("Extensive",'Classification result'!U156)),ISNUMBER(SEARCH("&gt;4",'Classification result'!U156)),ISNUMBER(SEARCH("&gt; 4",'Classification result'!U156)),ISNUMBER(SEARCH("4 or more",'Classification result'!U156))),"extensive","")))</f>
        <v/>
      </c>
      <c r="W156" t="str">
        <f>IF(OR('Model output'!R155="",ISNUMBER(SEARCH("Not identified", 'Model output'!R155)),ISNUMBER(SEARCH("Absent",'Model output'!R155)),ISNUMBER(SEARCH("No",'Model output'!R155)),ISNUMBER(SEARCH("Negative",'Model output'!R155)),ISNUMBER(SEARCH("None seen",'Model output'!R155)),ISNUMBER(SEARCH("Free",'Model output'!R155)),ISNUMBER(SEARCH("Cannot be assessed",'Model output'!R155))),"negative","positive")</f>
        <v>positive</v>
      </c>
      <c r="X156" s="16" t="str">
        <f>IF('Model output'!S155="","",'Model output'!S155)</f>
        <v/>
      </c>
      <c r="Y156" t="str">
        <f>IF(OR('Model output'!S155="",ISNUMBER(SEARCH("Absent",'Model output'!S155)),ISNUMBER(SEARCH("Not identified",'Model output'!S155)),AND(ISNUMBER(SEARCH("No",'Model output'!S155)),NOT(ISNUMBER(SEARCH("carcinoma",'Model output'!S155)))),ISNUMBER(SEARCH("negative",'Model output'!S155))),"negative",IF(Z156="positive","gETE", "positive"))</f>
        <v>negative</v>
      </c>
      <c r="Z156" t="str">
        <f>IF(OR('Model output'!S155="",ISNUMBER(SEARCH("Absent",'Model output'!S155)),ISNUMBER(SEARCH("Not identified",'Model output'!S155)),ISNUMBER(SEARCH("No",'Model output'!S155)),ISNUMBER(SEARCH("Minimal",'Model output'!S155)),ISNUMBER(SEARCH("negative",'Model output'!S155))),"negative",IF(OR(ISNUMBER(SEARCH("extensive",X156)),ISNUMBER(SEARCH("skeletal muscle",X156)),ISNUMBER(SEARCH("larynx",X156)),ISNUMBER(SEARCH("trachea",X156)),ISNUMBER(SEARCH("esophagus",X156)),ISNUMBER(SEARCH("recurrent laryngeal nerve",X156))),"positive","negative"))</f>
        <v>negative</v>
      </c>
      <c r="AA156" t="str">
        <f>IF('Model output'!T155="","",IF('Model output'!T155="Not mentioned", "No", "Yes"))</f>
        <v/>
      </c>
      <c r="AB156" t="str">
        <f>IF(AA156&lt;&gt;"Yes","",IF(OR('Model output'!U155="",ISNUMBER(SEARCH("Not identified",'Model output'!U155))),"",'Model output'!U155))</f>
        <v/>
      </c>
      <c r="AC156" s="1" t="str">
        <f>IF(OR('Model output'!V155="", 'Model output'!V155="No", AND(ISERROR(SEARCH("Positive",'Model output'!V155)), ISNUMBER(SEARCH("Negative",'Model output'!V155))), AND(ISNUMBER(SEARCH("Uninvolved",'Model output'!V155)),NOT(ISNUMBER(SEARCH("margins involved",'Model output'!V155)))), ISNUMBER(SEARCH("None",'Model output'!V155)), ISNUMBER(SEARCH("Free",'Model output'!V155)), ISNUMBER(SEARCH("1 mm",'Model output'!V155)), ISNUMBER(SEARCH("0.1 CM",'Model output'!V155)), ISNUMBER(SEARCH("less than 0.2 mm",'Model output'!V155)), ISNUMBER(SEARCH("less than 0.5 mm",'Model output'!V155)), ISNUMBER(SEARCH("less than 1.0 mm",'Model output'!V155)), ISNUMBER(SEARCH("noted very close",'Model output'!V155)), ISNUMBER(SEARCH("abut",'Model output'!V155)), ISNUMBER(SEARCH("not mentioned",'Model output'!V155)), ISNUMBER(SEARCH("Cannot be assessed",'Model output'!V155)), ISNUMBER(SEARCH("Not specified",'Model output'!V155)), ISNUMBER(SEARCH("Lymphocyte invasion - present",'Model output'!V155))), "negative", "positive")</f>
        <v>negative</v>
      </c>
      <c r="AE156" s="35" t="str" cm="1">
        <f t="array" aca="1" ref="AE156" ca="1">IF(OR(AC156="positive",Z156="positive",AND(OR(ISNUMBER(SEARCH("Follicular carcinoma",N156)),ISNUMBER(SEARCH("Follicular thyroid carcinoma",N156))),V156="extensive"),AND(AND(ISNUMBER(J156),J156&gt;0),AND(ISNUMBER(M156),M156&gt;3)),OR(H156="positive",AH156=1)),"high",IF(OR(ISNUMBER(SEARCH("lateral",G156,1)),ISNUMBER(SEARCH("positive",Y156,1)),ISNUMBER(SEARCH("tall",O156,1)),ISNUMBER(SEARCH("hobnail",O156,1)),ISNUMBER(SEARCH("cribriform",O156,1)),ISNUMBER(SEARCH("diffuse",O156,1)),ISNUMBER(SEARCH("columnar",O156,1)),ISNUMBER(SEARCH("solid",O156,1)),ISNUMBER(SEARCH("tall",N156,1)),ISNUMBER(SEARCH("hobnail",N156,1)),ISNUMBER(SEARCH("cribriform",N156,1)),ISNUMBER(SEARCH("diffuse",N156,1)),ISNUMBER(SEARCH("columnar",N156,1)),ISNUMBER(SEARCH("solid",N156,1)),AND(ISNUMBER(SEARCH("papillary",N156,1)),S156="positive"),AND(AND(ISNUMBER(J156),J156&gt;=5),M156=""),AND(AND(ISNUMBER(J156),J156&gt;=5),AND(ISNUMBER(M156),M156&gt;=1)),AND(ISNUMBER(SERACH("papillary",N156)),OR(Y156="positive",Z156="positive"), ISNUMBER(SEARCH("BRAF",AB156)))),"intermediate","low"))</f>
        <v>low</v>
      </c>
      <c r="AF156" s="36" t="str">
        <f t="shared" si="27"/>
        <v>2</v>
      </c>
      <c r="AG156" s="36" t="str">
        <f t="shared" si="28"/>
        <v>0</v>
      </c>
      <c r="AH156" s="36" t="str">
        <f t="shared" si="30"/>
        <v>0</v>
      </c>
      <c r="AI156" s="42" t="str">
        <f t="shared" si="31"/>
        <v>I</v>
      </c>
      <c r="AJ156" s="39" t="s">
        <v>807</v>
      </c>
      <c r="AK156" s="41" t="s">
        <v>1122</v>
      </c>
      <c r="AL156" s="41" t="s">
        <v>1123</v>
      </c>
      <c r="AM156" s="41" t="s">
        <v>1123</v>
      </c>
      <c r="AN156" s="41" t="s">
        <v>68</v>
      </c>
      <c r="AO156" s="22">
        <f t="shared" ca="1" si="32"/>
        <v>1</v>
      </c>
      <c r="AP156" s="1">
        <f t="shared" si="33"/>
        <v>1</v>
      </c>
      <c r="AQ156" s="1">
        <f t="shared" si="34"/>
        <v>1</v>
      </c>
      <c r="AR156" s="1">
        <f t="shared" si="35"/>
        <v>1</v>
      </c>
      <c r="AS156" s="14">
        <f t="shared" si="36"/>
        <v>1</v>
      </c>
    </row>
    <row r="157" spans="1:45">
      <c r="A157" t="str">
        <f>'Model output'!A156</f>
        <v>TCGA-EM-A22I</v>
      </c>
      <c r="B157" s="33">
        <v>52</v>
      </c>
      <c r="C157" s="1" t="str">
        <f>IF(OR(ISNUMBER(SEARCH("0",'Model output'!D156)), ISNUMBER(SEARCH("1",'Model output'!D156)), ISNUMBER(SEARCH("1a",'Model output'!D156)), ISNUMBER(SEARCH("1b",'Model output'!D156)), ISNUMBER(SEARCH("2",'Model output'!D156)), ISNUMBER(SEARCH("3",'Model output'!D156)), ISNUMBER(SEARCH("4a",'Model output'!D156)), ISNUMBER(SEARCH("4b",'Model output'!D156))), IF(ISNUMBER(SEARCH("pT",'Model output'!D156)),IF(OR(ISNUMBER(SEARCH("a",'Model output'!D156)),ISNUMBER(SEARCH("b",'Model output'!D156))),MID(SUBSTITUTE('Model output'!D156," ",""),SEARCH("pT",'Model output'!D156)+2,2),MID(SUBSTITUTE('Model output'!D156," ",""),SEARCH("pT",'Model output'!D156)+2,1)),IF(ISNUMBER(SEARCH("T",'Model output'!D156)),IF(OR(ISNUMBER(SEARCH("a",'Model output'!D156)),ISNUMBER(SEARCH("b",'Model output'!D156))),MID(SUBSTITUTE('Model output'!D156," ",""),SEARCH("T",'Model output'!D156)+1,2),MID(SUBSTITUTE('Model output'!D156," ",""),SEARCH("T",'Model output'!D156)+1,1)),SUBSTITUTE('Model output'!D156," ",""))),"")</f>
        <v>3</v>
      </c>
      <c r="D157" s="1" t="str">
        <f>IF(ISNUMBER(SEARCH("lymph node",'Model output'!E156)),"1", IF(AND('Model output'!E156&lt;&gt;"",ISNUMBER('Model output'!E156),'Model output'!E156&gt;0),"1",IF(OR(ISNUMBER(SEARCH("0",'Model output'!E156)), ISNUMBER(SEARCH("1",'Model output'!E156)), ISNUMBER(SEARCH("1a",'Model output'!E156)), ISNUMBER(SEARCH("1b",'Model output'!E156)), ISNUMBER(SEARCH("X",'Model output'!E156))), IF(ISNUMBER(SEARCH("pN",'Model output'!E156)),IF(OR(ISNUMBER(SEARCH("a",'Model output'!E156)),ISNUMBER(SEARCH("b",'Model output'!E156))),MID(SUBSTITUTE('Model output'!E156," ",""),SEARCH("pN",'Model output'!E156)+2,2),MID(SUBSTITUTE('Model output'!E156," ",""),SEARCH("pN",'Model output'!E156)+2,1)),IF(ISNUMBER(SEARCH("N",'Model output'!E156)),IF(OR(ISNUMBER(SEARCH("a",'Model output'!E156)),ISNUMBER(SEARCH("b",'Model output'!E156))),MID(SUBSTITUTE('Model output'!E156," ",""),SEARCH("N",'Model output'!E156)+1,2),MID(SUBSTITUTE('Model output'!E156," ",""),SEARCH("N",'Model output'!E156)+1,1)),SUBSTITUTE('Model output'!E156," ",""))),"")))</f>
        <v>0</v>
      </c>
      <c r="E157" s="1" t="str">
        <f>IF(OR(ISNUMBER(SEARCH("Not applicable",'Model output'!F156)), ISNUMBER(SEARCH("N/A",'Model output'!F156))),"0",IF(OR(ISNUMBER(SEARCH("0",'Model output'!F156)), ISNUMBER(SEARCH("1",'Model output'!F156)), ISNUMBER(SEARCH("X",'Model output'!F156))), IF(ISNUMBER(SEARCH("pM",'Model output'!F156)),MID(SUBSTITUTE('Model output'!F156," ",""),SEARCH("pM",'Model output'!F156)+2,1),IF(ISNUMBER(SEARCH("M",'Model output'!F156)),MID(SUBSTITUTE('Model output'!F156," ",""),SEARCH("M",'Model output'!F156)+1,1),SUBSTITUTE('Model output'!F156," ",""))),""))</f>
        <v/>
      </c>
      <c r="F157" t="str">
        <f t="shared" si="29"/>
        <v>negative</v>
      </c>
      <c r="G157" t="str">
        <f>IF(OR('Model output'!G156="",AND(ISNUMBER('Model output'!J156),'Model output'!J156&lt;1)),"",IF(OR(ISNUMBER(SEARCH("lateral",'Model output'!G156)),ISNUMBER(SEARCH("cervical",'Model output'!G156)),ISNUMBER(SEARCH("jugular",'Model output'!G156)),ISNUMBER(SEARCH("left neck",'Model output'!G156)),ISNUMBER(SEARCH("left anterior neck",'Model output'!G156)),ISNUMBER(SEARCH("left posterior neck",'Model output'!G156)),ISNUMBER(SEARCH("right neck",'Model output'!G156)),ISNUMBER(SEARCH("right anterior neck",'Model output'!G156)),ISNUMBER(SEARCH("right posterior neck",'Model output'!G156)),AND(ISNUMBER(SEARCH("level",'Model output'!G156)),OR(,ISNUMBER(SEARCH("II",'Model output'!G156)),ISNUMBER(SEARCH("two",'Model output'!G156)),AND(ISNUMBER(SEARCH("2",'Model output'!G156)),NOT(ISNUMBER(SEARCH("1 of 2",'Model output'!G156)))),ISNUMBER(SEARCH("III",'Model output'!G156)),ISNUMBER(SEARCH("three",'Model output'!G156)),ISNUMBER(SEARCH("3",'Model output'!G156)),ISNUMBER(SEARCH("IV",'Model output'!G156)),ISNUMBER(SEARCH("four",'Model output'!G156)),ISNUMBER(SEARCH("4",'Model output'!G156)),ISNUMBER(SEARCH("V ",'Model output'!G156)),ISNUMBER(SEARCH("five",'Model output'!G156)),ISNUMBER(SEARCH("5",'Model output'!G156))))), "lateral", "central"))</f>
        <v/>
      </c>
      <c r="H157" t="str">
        <f>IF('Model output'!H156="","negative",IF(OR(ISNUMBER(SEARCH("lymph node",'Model output'!H156)),ISNUMBER(SEARCH("gland",'Model output'!H156)),ISNUMBER(SEARCH("lobe",'Model output'!H156)),ISNUMBER(SEARCH("isthmus",'Model output'!H156)),ISNUMBER(SEARCH("mediastinum",'Model output'!H156)),ISNUMBER(SEARCH("Not mentioned",'Model output'!H156)), ISNUMBER(SEARCH("Not applicable",'Model output'!H156)), ISNUMBER(SEARCH("paratracheal",'Model output'!H156)),ISNUMBER(SEARCH("fibroadipose tissue",'Model output'!H156)),ISNUMBER(SEARCH("thyroid node",'Model output'!H156)),ISNUMBER(SEARCH("skeletal muscle",'Model output'!H156)),ISNUMBER(SEARCH("Extranodal extension",'Model output'!H156)),ISNUMBER(SEARCH("right",'Model output'!H156)),ISNUMBER(SEARCH("left",'Model output'!H156)),ISNUMBER(SEARCH("Not specified",'Model output'!H156))),"negative","positive"))</f>
        <v>negative</v>
      </c>
      <c r="I157">
        <f>IF(OR('Model output'!I156="",'Model output'!I156="Not answered",'Model output'!I156="Not mentioned"),"",IF(ISNUMBER('Model output'!I156),'Model output'!I156,1))</f>
        <v>1</v>
      </c>
      <c r="J157">
        <f>IF(OR('Model output'!J156="",'Model output'!J156="Not answered",'Model output'!J156="Not mentioned"),"",IF(AND(ISNUMBER('Model output'!J156),'Model output'!J156&lt;=I157),'Model output'!J156,IF(AND(ISNUMBER('Model output'!J156), 'Model output'!J156&gt;=DATE(2024,1,1)), MIN(DAY('Model output'!J156), MONTH('Model output'!J156), YEAR('Model output'!J156)), IF(ISNUMBER(SEARCH("0/",'Model output'!J156)),0,IF(ISNUMBER(SEARCH("/",'Model output'!J156)), VALUE(LEFT('Model output'!J156, SEARCH("/",'Model output'!J156)-1)),1)))))</f>
        <v>0</v>
      </c>
      <c r="K157" t="str" cm="1">
        <f t="array" ref="K157">IF(COUNT(FIND({0,1,2,3,4,5,6,7,8,9},'Model output'!K156))&gt;0,'Model output'!K156,"")</f>
        <v/>
      </c>
      <c r="L157" s="25" t="str">
        <f t="shared" si="26"/>
        <v/>
      </c>
      <c r="M157" t="str" cm="1">
        <f t="array" ref="M157">IF(L157="","",IF(ISNUMBER(SEARCH("cm",L157)),MAX(VALUE(SUBSTITUTE(_xlfn.FILTERXML("&lt;t&gt;&lt;s&gt;"&amp;SUBSTITUTE(L157,",","&lt;/s&gt;&lt;s&gt;")&amp;"&lt;/s&gt;&lt;/t&gt;","//s"),"cm",""))),MAX(VALUE(SUBSTITUTE(_xlfn.FILTERXML("&lt;t&gt;&lt;s&gt;"&amp;SUBSTITUTE(L157,",","&lt;/s&gt;&lt;s&gt;")&amp;"&lt;/s&gt;&lt;/t&gt;","//s"),"mm","")))/10))</f>
        <v/>
      </c>
      <c r="N157" t="str">
        <f>IF('Model output'!L156="","",'Model output'!L156)</f>
        <v>Papillary carcinoma, classical (usual)</v>
      </c>
      <c r="O157" t="str">
        <f>IF('Model output'!M156="","",'Model output'!M156)</f>
        <v>Papillary carcinoma, follicular variant</v>
      </c>
      <c r="P157" t="str">
        <f>IF('Model output'!N156="","",'Model output'!N156)</f>
        <v>2.1 cm</v>
      </c>
      <c r="Q157" t="str">
        <f t="shared" si="25"/>
        <v>2.1cm</v>
      </c>
      <c r="R157" cm="1">
        <f t="array" ref="R157">IF(Q157="","",IF(ISNUMBER(SEARCH("cm",Q157)),MAX(VALUE(SUBSTITUTE(_xlfn.FILTERXML("&lt;t&gt;&lt;s&gt;"&amp;SUBSTITUTE(Q157,",","&lt;/s&gt;&lt;s&gt;")&amp;"&lt;/s&gt;&lt;/t&gt;","//s"),"cm",""))),MAX(VALUE(SUBSTITUTE(_xlfn.FILTERXML("&lt;t&gt;&lt;s&gt;"&amp;SUBSTITUTE(Q157,",","&lt;/s&gt;&lt;s&gt;")&amp;"&lt;/s&gt;&lt;/t&gt;","//s"),"mm","")))/10))</f>
        <v>2.1</v>
      </c>
      <c r="S157" t="str">
        <f>IF(OR('Model output'!P156="",ISNUMBER(SEARCH("Not identified", 'Model output'!P156)),ISNUMBER(SEARCH("Absent",'Model output'!P156)),AND(ISNUMBER(SEARCH("No",'Model output'!P156)),NOT(ISNUMBER(SEARCH("diagnostic",'Model output'!P156)))),ISNUMBER(SEARCH("Negative",'Model output'!P156))),"negative","positive")</f>
        <v>positive</v>
      </c>
      <c r="T157">
        <f>IF('Model output'!O156="","",'Model output'!O156)</f>
        <v>2</v>
      </c>
      <c r="U157" t="str">
        <f>IF('Model output'!Q156&lt;&gt;"",'Model output'!Q156,IF('Classification result'!S157="positive",IF(ISNUMBER(SEARCH("single",'Model output'!P156)),1,IF(OR(ISNUMBER(SEARCH("&lt;4",'Model output'!P156)),ISNUMBER(SEARCH("&lt; 4",'Model output'!P156)),ISNUMBER(SEARCH("less than 4",'Model output'!P156))),"&lt;4",IF(OR(ISNUMBER(SEARCH("&gt;4",'Model output'!P156)),ISNUMBER(SEARCH("&gt; 4",'Model output'!P156)),ISNUMBER(SEARCH("4 or more",'Model output'!P156))),"&gt;4",""))), ""))</f>
        <v/>
      </c>
      <c r="V157" t="str">
        <f>IF(S157="negative","",IF(OR(ISNUMBER(SEARCH("Focal",'Model output'!P156)),'Classification result'!U157&lt;4,ISNUMBER(SEARCH("Focal",'Classification result'!U157)),ISNUMBER(SEARCH("&lt;4",'Classification result'!U157)),ISNUMBER(SEARCH("&lt; 4",'Classification result'!U157))),"minimal", IF(OR(ISNUMBER(SEARCH("Extensive",'Model output'!P156)),ISNUMBER(SEARCH("Extensive",'Classification result'!U157)),ISNUMBER(SEARCH("&gt;4",'Classification result'!U157)),ISNUMBER(SEARCH("&gt; 4",'Classification result'!U157)),ISNUMBER(SEARCH("4 or more",'Classification result'!U157))),"extensive","")))</f>
        <v/>
      </c>
      <c r="W157" t="str">
        <f>IF(OR('Model output'!R156="",ISNUMBER(SEARCH("Not identified", 'Model output'!R156)),ISNUMBER(SEARCH("Absent",'Model output'!R156)),ISNUMBER(SEARCH("No",'Model output'!R156)),ISNUMBER(SEARCH("Negative",'Model output'!R156)),ISNUMBER(SEARCH("None seen",'Model output'!R156)),ISNUMBER(SEARCH("Free",'Model output'!R156)),ISNUMBER(SEARCH("Cannot be assessed",'Model output'!R156))),"negative","positive")</f>
        <v>positive</v>
      </c>
      <c r="X157" s="16" t="str">
        <f>IF('Model output'!S156="","",'Model output'!S156)</f>
        <v>Present, minimal (extension to perithyroid soft tissues)</v>
      </c>
      <c r="Y157" t="str">
        <f>IF(OR('Model output'!S156="",ISNUMBER(SEARCH("Absent",'Model output'!S156)),ISNUMBER(SEARCH("Not identified",'Model output'!S156)),AND(ISNUMBER(SEARCH("No",'Model output'!S156)),NOT(ISNUMBER(SEARCH("carcinoma",'Model output'!S156)))),ISNUMBER(SEARCH("negative",'Model output'!S156))),"negative",IF(Z157="positive","gETE", "positive"))</f>
        <v>positive</v>
      </c>
      <c r="Z157" t="str">
        <f>IF(OR('Model output'!S156="",ISNUMBER(SEARCH("Absent",'Model output'!S156)),ISNUMBER(SEARCH("Not identified",'Model output'!S156)),ISNUMBER(SEARCH("No",'Model output'!S156)),ISNUMBER(SEARCH("Minimal",'Model output'!S156)),ISNUMBER(SEARCH("negative",'Model output'!S156))),"negative",IF(OR(ISNUMBER(SEARCH("extensive",X157)),ISNUMBER(SEARCH("skeletal muscle",X157)),ISNUMBER(SEARCH("larynx",X157)),ISNUMBER(SEARCH("trachea",X157)),ISNUMBER(SEARCH("esophagus",X157)),ISNUMBER(SEARCH("recurrent laryngeal nerve",X157))),"positive","negative"))</f>
        <v>negative</v>
      </c>
      <c r="AA157" t="str">
        <f>IF('Model output'!T156="","",IF('Model output'!T156="Not mentioned", "No", "Yes"))</f>
        <v>No</v>
      </c>
      <c r="AB157" t="str">
        <f>IF(AA157&lt;&gt;"Yes","",IF(OR('Model output'!U156="",ISNUMBER(SEARCH("Not identified",'Model output'!U156))),"",'Model output'!U156))</f>
        <v/>
      </c>
      <c r="AC157" s="1" t="str">
        <f>IF(OR('Model output'!V156="", 'Model output'!V156="No", AND(ISERROR(SEARCH("Positive",'Model output'!V156)), ISNUMBER(SEARCH("Negative",'Model output'!V156))), AND(ISNUMBER(SEARCH("Uninvolved",'Model output'!V156)),NOT(ISNUMBER(SEARCH("margins involved",'Model output'!V156)))), ISNUMBER(SEARCH("None",'Model output'!V156)), ISNUMBER(SEARCH("Free",'Model output'!V156)), ISNUMBER(SEARCH("1 mm",'Model output'!V156)), ISNUMBER(SEARCH("0.1 CM",'Model output'!V156)), ISNUMBER(SEARCH("less than 0.2 mm",'Model output'!V156)), ISNUMBER(SEARCH("less than 0.5 mm",'Model output'!V156)), ISNUMBER(SEARCH("less than 1.0 mm",'Model output'!V156)), ISNUMBER(SEARCH("noted very close",'Model output'!V156)), ISNUMBER(SEARCH("abut",'Model output'!V156)), ISNUMBER(SEARCH("not mentioned",'Model output'!V156)), ISNUMBER(SEARCH("Cannot be assessed",'Model output'!V156)), ISNUMBER(SEARCH("Not specified",'Model output'!V156)), ISNUMBER(SEARCH("Lymphocyte invasion - present",'Model output'!V156))), "negative", "positive")</f>
        <v>positive</v>
      </c>
      <c r="AE157" s="35" t="str" cm="1">
        <f t="array" ref="AE157">IF(OR(AC157="positive",Z157="positive",AND(OR(ISNUMBER(SEARCH("Follicular carcinoma",N157)),ISNUMBER(SEARCH("Follicular thyroid carcinoma",N157))),V157="extensive"),AND(AND(ISNUMBER(J157),J157&gt;0),AND(ISNUMBER(M157),M157&gt;3)),OR(H157="positive",AH157=1)),"high",IF(OR(ISNUMBER(SEARCH("lateral",G157,1)),ISNUMBER(SEARCH("positive",Y157,1)),ISNUMBER(SEARCH("tall",O157,1)),ISNUMBER(SEARCH("hobnail",O157,1)),ISNUMBER(SEARCH("cribriform",O157,1)),ISNUMBER(SEARCH("diffuse",O157,1)),ISNUMBER(SEARCH("columnar",O157,1)),ISNUMBER(SEARCH("solid",O157,1)),ISNUMBER(SEARCH("tall",N157,1)),ISNUMBER(SEARCH("hobnail",N157,1)),ISNUMBER(SEARCH("cribriform",N157,1)),ISNUMBER(SEARCH("diffuse",N157,1)),ISNUMBER(SEARCH("columnar",N157,1)),ISNUMBER(SEARCH("solid",N157,1)),AND(ISNUMBER(SEARCH("papillary",N157,1)),S157="positive"),AND(AND(ISNUMBER(J157),J157&gt;=5),M157=""),AND(AND(ISNUMBER(J157),J157&gt;=5),AND(ISNUMBER(M157),M157&gt;=1)),AND(ISNUMBER(SERACH("papillary",N157)),OR(Y157="positive",Z157="positive"), ISNUMBER(SEARCH("BRAF",AB157)))),"intermediate","low"))</f>
        <v>high</v>
      </c>
      <c r="AF157" s="36" t="str">
        <f t="shared" si="27"/>
        <v>2</v>
      </c>
      <c r="AG157" s="36" t="str">
        <f t="shared" si="28"/>
        <v>0</v>
      </c>
      <c r="AH157" s="36" t="str">
        <f t="shared" si="30"/>
        <v>0</v>
      </c>
      <c r="AI157" s="42" t="str">
        <f t="shared" si="31"/>
        <v>I</v>
      </c>
      <c r="AJ157" s="39" t="s">
        <v>805</v>
      </c>
      <c r="AK157" s="41" t="s">
        <v>1122</v>
      </c>
      <c r="AL157" s="41" t="s">
        <v>1120</v>
      </c>
      <c r="AM157" s="41" t="s">
        <v>1123</v>
      </c>
      <c r="AN157" s="41" t="s">
        <v>68</v>
      </c>
      <c r="AO157" s="22">
        <f t="shared" si="32"/>
        <v>1</v>
      </c>
      <c r="AP157" s="1">
        <f t="shared" si="33"/>
        <v>1</v>
      </c>
      <c r="AQ157" s="1">
        <f t="shared" si="34"/>
        <v>1</v>
      </c>
      <c r="AR157" s="1">
        <f t="shared" si="35"/>
        <v>1</v>
      </c>
      <c r="AS157" s="14">
        <f t="shared" si="36"/>
        <v>1</v>
      </c>
    </row>
    <row r="158" spans="1:45">
      <c r="A158" t="str">
        <f>'Model output'!A157</f>
        <v>TCGA-EM-A22J</v>
      </c>
      <c r="B158" s="33">
        <v>56</v>
      </c>
      <c r="C158" s="1" t="str">
        <f>IF(OR(ISNUMBER(SEARCH("0",'Model output'!D157)), ISNUMBER(SEARCH("1",'Model output'!D157)), ISNUMBER(SEARCH("1a",'Model output'!D157)), ISNUMBER(SEARCH("1b",'Model output'!D157)), ISNUMBER(SEARCH("2",'Model output'!D157)), ISNUMBER(SEARCH("3",'Model output'!D157)), ISNUMBER(SEARCH("4a",'Model output'!D157)), ISNUMBER(SEARCH("4b",'Model output'!D157))), IF(ISNUMBER(SEARCH("pT",'Model output'!D157)),IF(OR(ISNUMBER(SEARCH("a",'Model output'!D157)),ISNUMBER(SEARCH("b",'Model output'!D157))),MID(SUBSTITUTE('Model output'!D157," ",""),SEARCH("pT",'Model output'!D157)+2,2),MID(SUBSTITUTE('Model output'!D157," ",""),SEARCH("pT",'Model output'!D157)+2,1)),IF(ISNUMBER(SEARCH("T",'Model output'!D157)),IF(OR(ISNUMBER(SEARCH("a",'Model output'!D157)),ISNUMBER(SEARCH("b",'Model output'!D157))),MID(SUBSTITUTE('Model output'!D157," ",""),SEARCH("T",'Model output'!D157)+1,2),MID(SUBSTITUTE('Model output'!D157," ",""),SEARCH("T",'Model output'!D157)+1,1)),SUBSTITUTE('Model output'!D157," ",""))),"")</f>
        <v>2</v>
      </c>
      <c r="D158" s="1" t="str">
        <f>IF(ISNUMBER(SEARCH("lymph node",'Model output'!E157)),"1", IF(AND('Model output'!E157&lt;&gt;"",ISNUMBER('Model output'!E157),'Model output'!E157&gt;0),"1",IF(OR(ISNUMBER(SEARCH("0",'Model output'!E157)), ISNUMBER(SEARCH("1",'Model output'!E157)), ISNUMBER(SEARCH("1a",'Model output'!E157)), ISNUMBER(SEARCH("1b",'Model output'!E157)), ISNUMBER(SEARCH("X",'Model output'!E157))), IF(ISNUMBER(SEARCH("pN",'Model output'!E157)),IF(OR(ISNUMBER(SEARCH("a",'Model output'!E157)),ISNUMBER(SEARCH("b",'Model output'!E157))),MID(SUBSTITUTE('Model output'!E157," ",""),SEARCH("pN",'Model output'!E157)+2,2),MID(SUBSTITUTE('Model output'!E157," ",""),SEARCH("pN",'Model output'!E157)+2,1)),IF(ISNUMBER(SEARCH("N",'Model output'!E157)),IF(OR(ISNUMBER(SEARCH("a",'Model output'!E157)),ISNUMBER(SEARCH("b",'Model output'!E157))),MID(SUBSTITUTE('Model output'!E157," ",""),SEARCH("N",'Model output'!E157)+1,2),MID(SUBSTITUTE('Model output'!E157," ",""),SEARCH("N",'Model output'!E157)+1,1)),SUBSTITUTE('Model output'!E157," ",""))),"")))</f>
        <v>0</v>
      </c>
      <c r="E158" s="1" t="str">
        <f>IF(OR(ISNUMBER(SEARCH("Not applicable",'Model output'!F157)), ISNUMBER(SEARCH("N/A",'Model output'!F157))),"0",IF(OR(ISNUMBER(SEARCH("0",'Model output'!F157)), ISNUMBER(SEARCH("1",'Model output'!F157)), ISNUMBER(SEARCH("X",'Model output'!F157))), IF(ISNUMBER(SEARCH("pM",'Model output'!F157)),MID(SUBSTITUTE('Model output'!F157," ",""),SEARCH("pM",'Model output'!F157)+2,1),IF(ISNUMBER(SEARCH("M",'Model output'!F157)),MID(SUBSTITUTE('Model output'!F157," ",""),SEARCH("M",'Model output'!F157)+1,1),SUBSTITUTE('Model output'!F157," ",""))),""))</f>
        <v/>
      </c>
      <c r="F158" t="str">
        <f t="shared" si="29"/>
        <v>negative</v>
      </c>
      <c r="G158" t="str">
        <f>IF(OR('Model output'!G157="",AND(ISNUMBER('Model output'!J157),'Model output'!J157&lt;1)),"",IF(OR(ISNUMBER(SEARCH("lateral",'Model output'!G157)),ISNUMBER(SEARCH("cervical",'Model output'!G157)),ISNUMBER(SEARCH("jugular",'Model output'!G157)),ISNUMBER(SEARCH("left neck",'Model output'!G157)),ISNUMBER(SEARCH("left anterior neck",'Model output'!G157)),ISNUMBER(SEARCH("left posterior neck",'Model output'!G157)),ISNUMBER(SEARCH("right neck",'Model output'!G157)),ISNUMBER(SEARCH("right anterior neck",'Model output'!G157)),ISNUMBER(SEARCH("right posterior neck",'Model output'!G157)),AND(ISNUMBER(SEARCH("level",'Model output'!G157)),OR(,ISNUMBER(SEARCH("II",'Model output'!G157)),ISNUMBER(SEARCH("two",'Model output'!G157)),AND(ISNUMBER(SEARCH("2",'Model output'!G157)),NOT(ISNUMBER(SEARCH("1 of 2",'Model output'!G157)))),ISNUMBER(SEARCH("III",'Model output'!G157)),ISNUMBER(SEARCH("three",'Model output'!G157)),ISNUMBER(SEARCH("3",'Model output'!G157)),ISNUMBER(SEARCH("IV",'Model output'!G157)),ISNUMBER(SEARCH("four",'Model output'!G157)),ISNUMBER(SEARCH("4",'Model output'!G157)),ISNUMBER(SEARCH("V ",'Model output'!G157)),ISNUMBER(SEARCH("five",'Model output'!G157)),ISNUMBER(SEARCH("5",'Model output'!G157))))), "lateral", "central"))</f>
        <v/>
      </c>
      <c r="H158" t="str">
        <f>IF('Model output'!H157="","negative",IF(OR(ISNUMBER(SEARCH("lymph node",'Model output'!H157)),ISNUMBER(SEARCH("gland",'Model output'!H157)),ISNUMBER(SEARCH("lobe",'Model output'!H157)),ISNUMBER(SEARCH("isthmus",'Model output'!H157)),ISNUMBER(SEARCH("mediastinum",'Model output'!H157)),ISNUMBER(SEARCH("Not mentioned",'Model output'!H157)), ISNUMBER(SEARCH("Not applicable",'Model output'!H157)), ISNUMBER(SEARCH("paratracheal",'Model output'!H157)),ISNUMBER(SEARCH("fibroadipose tissue",'Model output'!H157)),ISNUMBER(SEARCH("thyroid node",'Model output'!H157)),ISNUMBER(SEARCH("skeletal muscle",'Model output'!H157)),ISNUMBER(SEARCH("Extranodal extension",'Model output'!H157)),ISNUMBER(SEARCH("right",'Model output'!H157)),ISNUMBER(SEARCH("left",'Model output'!H157)),ISNUMBER(SEARCH("Not specified",'Model output'!H157))),"negative","positive"))</f>
        <v>negative</v>
      </c>
      <c r="I158">
        <f>IF(OR('Model output'!I157="",'Model output'!I157="Not answered",'Model output'!I157="Not mentioned"),"",IF(ISNUMBER('Model output'!I157),'Model output'!I157,1))</f>
        <v>1</v>
      </c>
      <c r="J158">
        <f>IF(OR('Model output'!J157="",'Model output'!J157="Not answered",'Model output'!J157="Not mentioned"),"",IF(AND(ISNUMBER('Model output'!J157),'Model output'!J157&lt;=I158),'Model output'!J157,IF(AND(ISNUMBER('Model output'!J157), 'Model output'!J157&gt;=DATE(2024,1,1)), MIN(DAY('Model output'!J157), MONTH('Model output'!J157), YEAR('Model output'!J157)), IF(ISNUMBER(SEARCH("0/",'Model output'!J157)),0,IF(ISNUMBER(SEARCH("/",'Model output'!J157)), VALUE(LEFT('Model output'!J157, SEARCH("/",'Model output'!J157)-1)),1)))))</f>
        <v>0</v>
      </c>
      <c r="K158" t="str" cm="1">
        <f t="array" ref="K158">IF(COUNT(FIND({0,1,2,3,4,5,6,7,8,9},'Model output'!K157))&gt;0,'Model output'!K157,"")</f>
        <v/>
      </c>
      <c r="L158" s="25" t="str">
        <f t="shared" si="26"/>
        <v/>
      </c>
      <c r="M158" t="str" cm="1">
        <f t="array" ref="M158">IF(L158="","",IF(ISNUMBER(SEARCH("cm",L158)),MAX(VALUE(SUBSTITUTE(_xlfn.FILTERXML("&lt;t&gt;&lt;s&gt;"&amp;SUBSTITUTE(L158,",","&lt;/s&gt;&lt;s&gt;")&amp;"&lt;/s&gt;&lt;/t&gt;","//s"),"cm",""))),MAX(VALUE(SUBSTITUTE(_xlfn.FILTERXML("&lt;t&gt;&lt;s&gt;"&amp;SUBSTITUTE(L158,",","&lt;/s&gt;&lt;s&gt;")&amp;"&lt;/s&gt;&lt;/t&gt;","//s"),"mm","")))/10))</f>
        <v/>
      </c>
      <c r="N158" t="str">
        <f>IF('Model output'!L157="","",'Model output'!L157)</f>
        <v>Papillary carcinoma, follicular variant, Papillary carcinoma, oncocytic or oxyphilic variant, Papillary carcinoma, solid variant</v>
      </c>
      <c r="O158" t="str">
        <f>IF('Model output'!M157="","",'Model output'!M157)</f>
        <v/>
      </c>
      <c r="P158" t="str">
        <f>IF('Model output'!N157="","",'Model output'!N157)</f>
        <v>2.5cm</v>
      </c>
      <c r="Q158" t="str">
        <f t="shared" si="25"/>
        <v>2.5cm</v>
      </c>
      <c r="R158" cm="1">
        <f t="array" ref="R158">IF(Q158="","",IF(ISNUMBER(SEARCH("cm",Q158)),MAX(VALUE(SUBSTITUTE(_xlfn.FILTERXML("&lt;t&gt;&lt;s&gt;"&amp;SUBSTITUTE(Q158,",","&lt;/s&gt;&lt;s&gt;")&amp;"&lt;/s&gt;&lt;/t&gt;","//s"),"cm",""))),MAX(VALUE(SUBSTITUTE(_xlfn.FILTERXML("&lt;t&gt;&lt;s&gt;"&amp;SUBSTITUTE(Q158,",","&lt;/s&gt;&lt;s&gt;")&amp;"&lt;/s&gt;&lt;/t&gt;","//s"),"mm","")))/10))</f>
        <v>2.5</v>
      </c>
      <c r="S158" t="str">
        <f>IF(OR('Model output'!P157="",ISNUMBER(SEARCH("Not identified", 'Model output'!P157)),ISNUMBER(SEARCH("Absent",'Model output'!P157)),AND(ISNUMBER(SEARCH("No",'Model output'!P157)),NOT(ISNUMBER(SEARCH("diagnostic",'Model output'!P157)))),ISNUMBER(SEARCH("Negative",'Model output'!P157))),"negative","positive")</f>
        <v>negative</v>
      </c>
      <c r="T158">
        <f>IF('Model output'!O157="","",'Model output'!O157)</f>
        <v>1</v>
      </c>
      <c r="U158" t="str">
        <f>IF('Model output'!Q157&lt;&gt;"",'Model output'!Q157,IF('Classification result'!S158="positive",IF(ISNUMBER(SEARCH("single",'Model output'!P157)),1,IF(OR(ISNUMBER(SEARCH("&lt;4",'Model output'!P157)),ISNUMBER(SEARCH("&lt; 4",'Model output'!P157)),ISNUMBER(SEARCH("less than 4",'Model output'!P157))),"&lt;4",IF(OR(ISNUMBER(SEARCH("&gt;4",'Model output'!P157)),ISNUMBER(SEARCH("&gt; 4",'Model output'!P157)),ISNUMBER(SEARCH("4 or more",'Model output'!P157))),"&gt;4",""))), ""))</f>
        <v/>
      </c>
      <c r="V158" t="str">
        <f>IF(S158="negative","",IF(OR(ISNUMBER(SEARCH("Focal",'Model output'!P157)),'Classification result'!U158&lt;4,ISNUMBER(SEARCH("Focal",'Classification result'!U158)),ISNUMBER(SEARCH("&lt;4",'Classification result'!U158)),ISNUMBER(SEARCH("&lt; 4",'Classification result'!U158))),"minimal", IF(OR(ISNUMBER(SEARCH("Extensive",'Model output'!P157)),ISNUMBER(SEARCH("Extensive",'Classification result'!U158)),ISNUMBER(SEARCH("&gt;4",'Classification result'!U158)),ISNUMBER(SEARCH("&gt; 4",'Classification result'!U158)),ISNUMBER(SEARCH("4 or more",'Classification result'!U158))),"extensive","")))</f>
        <v/>
      </c>
      <c r="W158" t="str">
        <f>IF(OR('Model output'!R157="",ISNUMBER(SEARCH("Not identified", 'Model output'!R157)),ISNUMBER(SEARCH("Absent",'Model output'!R157)),ISNUMBER(SEARCH("No",'Model output'!R157)),ISNUMBER(SEARCH("Negative",'Model output'!R157)),ISNUMBER(SEARCH("None seen",'Model output'!R157)),ISNUMBER(SEARCH("Free",'Model output'!R157)),ISNUMBER(SEARCH("Cannot be assessed",'Model output'!R157))),"negative","positive")</f>
        <v>positive</v>
      </c>
      <c r="X158" s="16" t="str">
        <f>IF('Model output'!S157="","",'Model output'!S157)</f>
        <v/>
      </c>
      <c r="Y158" t="str">
        <f>IF(OR('Model output'!S157="",ISNUMBER(SEARCH("Absent",'Model output'!S157)),ISNUMBER(SEARCH("Not identified",'Model output'!S157)),AND(ISNUMBER(SEARCH("No",'Model output'!S157)),NOT(ISNUMBER(SEARCH("carcinoma",'Model output'!S157)))),ISNUMBER(SEARCH("negative",'Model output'!S157))),"negative",IF(Z158="positive","gETE", "positive"))</f>
        <v>negative</v>
      </c>
      <c r="Z158" t="str">
        <f>IF(OR('Model output'!S157="",ISNUMBER(SEARCH("Absent",'Model output'!S157)),ISNUMBER(SEARCH("Not identified",'Model output'!S157)),ISNUMBER(SEARCH("No",'Model output'!S157)),ISNUMBER(SEARCH("Minimal",'Model output'!S157)),ISNUMBER(SEARCH("negative",'Model output'!S157))),"negative",IF(OR(ISNUMBER(SEARCH("extensive",X158)),ISNUMBER(SEARCH("skeletal muscle",X158)),ISNUMBER(SEARCH("larynx",X158)),ISNUMBER(SEARCH("trachea",X158)),ISNUMBER(SEARCH("esophagus",X158)),ISNUMBER(SEARCH("recurrent laryngeal nerve",X158))),"positive","negative"))</f>
        <v>negative</v>
      </c>
      <c r="AA158" t="str">
        <f>IF('Model output'!T157="","",IF('Model output'!T157="Not mentioned", "No", "Yes"))</f>
        <v/>
      </c>
      <c r="AB158" t="str">
        <f>IF(AA158&lt;&gt;"Yes","",IF(OR('Model output'!U157="",ISNUMBER(SEARCH("Not identified",'Model output'!U157))),"",'Model output'!U157))</f>
        <v/>
      </c>
      <c r="AC158" s="1" t="str">
        <f>IF(OR('Model output'!V157="", 'Model output'!V157="No", AND(ISERROR(SEARCH("Positive",'Model output'!V157)), ISNUMBER(SEARCH("Negative",'Model output'!V157))), AND(ISNUMBER(SEARCH("Uninvolved",'Model output'!V157)),NOT(ISNUMBER(SEARCH("margins involved",'Model output'!V157)))), ISNUMBER(SEARCH("None",'Model output'!V157)), ISNUMBER(SEARCH("Free",'Model output'!V157)), ISNUMBER(SEARCH("1 mm",'Model output'!V157)), ISNUMBER(SEARCH("0.1 CM",'Model output'!V157)), ISNUMBER(SEARCH("less than 0.2 mm",'Model output'!V157)), ISNUMBER(SEARCH("less than 0.5 mm",'Model output'!V157)), ISNUMBER(SEARCH("less than 1.0 mm",'Model output'!V157)), ISNUMBER(SEARCH("noted very close",'Model output'!V157)), ISNUMBER(SEARCH("abut",'Model output'!V157)), ISNUMBER(SEARCH("not mentioned",'Model output'!V157)), ISNUMBER(SEARCH("Cannot be assessed",'Model output'!V157)), ISNUMBER(SEARCH("Not specified",'Model output'!V157)), ISNUMBER(SEARCH("Lymphocyte invasion - present",'Model output'!V157))), "negative", "positive")</f>
        <v>negative</v>
      </c>
      <c r="AE158" s="35" t="str" cm="1">
        <f t="array" aca="1" ref="AE158" ca="1">IF(OR(AC158="positive",Z158="positive",AND(OR(ISNUMBER(SEARCH("Follicular carcinoma",N158)),ISNUMBER(SEARCH("Follicular thyroid carcinoma",N158))),V158="extensive"),AND(AND(ISNUMBER(J158),J158&gt;0),AND(ISNUMBER(M158),M158&gt;3)),OR(H158="positive",AH158=1)),"high",IF(OR(ISNUMBER(SEARCH("lateral",G158,1)),ISNUMBER(SEARCH("positive",Y158,1)),ISNUMBER(SEARCH("tall",O158,1)),ISNUMBER(SEARCH("hobnail",O158,1)),ISNUMBER(SEARCH("cribriform",O158,1)),ISNUMBER(SEARCH("diffuse",O158,1)),ISNUMBER(SEARCH("columnar",O158,1)),ISNUMBER(SEARCH("solid",O158,1)),ISNUMBER(SEARCH("tall",N158,1)),ISNUMBER(SEARCH("hobnail",N158,1)),ISNUMBER(SEARCH("cribriform",N158,1)),ISNUMBER(SEARCH("diffuse",N158,1)),ISNUMBER(SEARCH("columnar",N158,1)),ISNUMBER(SEARCH("solid",N158,1)),AND(ISNUMBER(SEARCH("papillary",N158,1)),S158="positive"),AND(AND(ISNUMBER(J158),J158&gt;=5),M158=""),AND(AND(ISNUMBER(J158),J158&gt;=5),AND(ISNUMBER(M158),M158&gt;=1)),AND(ISNUMBER(SERACH("papillary",N158)),OR(Y158="positive",Z158="positive"), ISNUMBER(SEARCH("BRAF",AB158)))),"intermediate","low"))</f>
        <v>intermediate</v>
      </c>
      <c r="AF158" s="36" t="str">
        <f t="shared" si="27"/>
        <v>2</v>
      </c>
      <c r="AG158" s="36" t="str">
        <f t="shared" si="28"/>
        <v>0</v>
      </c>
      <c r="AH158" s="36" t="str">
        <f t="shared" si="30"/>
        <v>0</v>
      </c>
      <c r="AI158" s="42" t="str">
        <f t="shared" si="31"/>
        <v>I</v>
      </c>
      <c r="AJ158" s="39" t="s">
        <v>809</v>
      </c>
      <c r="AK158" s="41" t="s">
        <v>1122</v>
      </c>
      <c r="AL158" s="41" t="s">
        <v>1120</v>
      </c>
      <c r="AM158" s="41" t="s">
        <v>1123</v>
      </c>
      <c r="AN158" s="41" t="s">
        <v>68</v>
      </c>
      <c r="AO158" s="22">
        <f t="shared" ca="1" si="32"/>
        <v>1</v>
      </c>
      <c r="AP158" s="1">
        <f t="shared" si="33"/>
        <v>1</v>
      </c>
      <c r="AQ158" s="1">
        <f t="shared" si="34"/>
        <v>1</v>
      </c>
      <c r="AR158" s="1">
        <f t="shared" si="35"/>
        <v>1</v>
      </c>
      <c r="AS158" s="14">
        <f t="shared" si="36"/>
        <v>1</v>
      </c>
    </row>
    <row r="159" spans="1:45">
      <c r="A159" t="str">
        <f>'Model output'!A158</f>
        <v>TCGA-EM-A22K</v>
      </c>
      <c r="B159" s="33">
        <v>46</v>
      </c>
      <c r="C159" s="1" t="str">
        <f>IF(OR(ISNUMBER(SEARCH("0",'Model output'!D158)), ISNUMBER(SEARCH("1",'Model output'!D158)), ISNUMBER(SEARCH("1a",'Model output'!D158)), ISNUMBER(SEARCH("1b",'Model output'!D158)), ISNUMBER(SEARCH("2",'Model output'!D158)), ISNUMBER(SEARCH("3",'Model output'!D158)), ISNUMBER(SEARCH("4a",'Model output'!D158)), ISNUMBER(SEARCH("4b",'Model output'!D158))), IF(ISNUMBER(SEARCH("pT",'Model output'!D158)),IF(OR(ISNUMBER(SEARCH("a",'Model output'!D158)),ISNUMBER(SEARCH("b",'Model output'!D158))),MID(SUBSTITUTE('Model output'!D158," ",""),SEARCH("pT",'Model output'!D158)+2,2),MID(SUBSTITUTE('Model output'!D158," ",""),SEARCH("pT",'Model output'!D158)+2,1)),IF(ISNUMBER(SEARCH("T",'Model output'!D158)),IF(OR(ISNUMBER(SEARCH("a",'Model output'!D158)),ISNUMBER(SEARCH("b",'Model output'!D158))),MID(SUBSTITUTE('Model output'!D158," ",""),SEARCH("T",'Model output'!D158)+1,2),MID(SUBSTITUTE('Model output'!D158," ",""),SEARCH("T",'Model output'!D158)+1,1)),SUBSTITUTE('Model output'!D158," ",""))),"")</f>
        <v>1b</v>
      </c>
      <c r="D159" s="1" t="str">
        <f>IF(ISNUMBER(SEARCH("lymph node",'Model output'!E158)),"1", IF(AND('Model output'!E158&lt;&gt;"",ISNUMBER('Model output'!E158),'Model output'!E158&gt;0),"1",IF(OR(ISNUMBER(SEARCH("0",'Model output'!E158)), ISNUMBER(SEARCH("1",'Model output'!E158)), ISNUMBER(SEARCH("1a",'Model output'!E158)), ISNUMBER(SEARCH("1b",'Model output'!E158)), ISNUMBER(SEARCH("X",'Model output'!E158))), IF(ISNUMBER(SEARCH("pN",'Model output'!E158)),IF(OR(ISNUMBER(SEARCH("a",'Model output'!E158)),ISNUMBER(SEARCH("b",'Model output'!E158))),MID(SUBSTITUTE('Model output'!E158," ",""),SEARCH("pN",'Model output'!E158)+2,2),MID(SUBSTITUTE('Model output'!E158," ",""),SEARCH("pN",'Model output'!E158)+2,1)),IF(ISNUMBER(SEARCH("N",'Model output'!E158)),IF(OR(ISNUMBER(SEARCH("a",'Model output'!E158)),ISNUMBER(SEARCH("b",'Model output'!E158))),MID(SUBSTITUTE('Model output'!E158," ",""),SEARCH("N",'Model output'!E158)+1,2),MID(SUBSTITUTE('Model output'!E158," ",""),SEARCH("N",'Model output'!E158)+1,1)),SUBSTITUTE('Model output'!E158," ",""))),"")))</f>
        <v>1b</v>
      </c>
      <c r="E159" s="1" t="str">
        <f>IF(OR(ISNUMBER(SEARCH("Not applicable",'Model output'!F158)), ISNUMBER(SEARCH("N/A",'Model output'!F158))),"0",IF(OR(ISNUMBER(SEARCH("0",'Model output'!F158)), ISNUMBER(SEARCH("1",'Model output'!F158)), ISNUMBER(SEARCH("X",'Model output'!F158))), IF(ISNUMBER(SEARCH("pM",'Model output'!F158)),MID(SUBSTITUTE('Model output'!F158," ",""),SEARCH("pM",'Model output'!F158)+2,1),IF(ISNUMBER(SEARCH("M",'Model output'!F158)),MID(SUBSTITUTE('Model output'!F158," ",""),SEARCH("M",'Model output'!F158)+1,1),SUBSTITUTE('Model output'!F158," ",""))),""))</f>
        <v/>
      </c>
      <c r="F159" t="str">
        <f t="shared" si="29"/>
        <v>positive</v>
      </c>
      <c r="G159" t="str">
        <f>IF(OR('Model output'!G158="",AND(ISNUMBER('Model output'!J158),'Model output'!J158&lt;1)),"",IF(OR(ISNUMBER(SEARCH("lateral",'Model output'!G158)),ISNUMBER(SEARCH("cervical",'Model output'!G158)),ISNUMBER(SEARCH("jugular",'Model output'!G158)),ISNUMBER(SEARCH("left neck",'Model output'!G158)),ISNUMBER(SEARCH("left anterior neck",'Model output'!G158)),ISNUMBER(SEARCH("left posterior neck",'Model output'!G158)),ISNUMBER(SEARCH("right neck",'Model output'!G158)),ISNUMBER(SEARCH("right anterior neck",'Model output'!G158)),ISNUMBER(SEARCH("right posterior neck",'Model output'!G158)),AND(ISNUMBER(SEARCH("level",'Model output'!G158)),OR(,ISNUMBER(SEARCH("II",'Model output'!G158)),ISNUMBER(SEARCH("two",'Model output'!G158)),AND(ISNUMBER(SEARCH("2",'Model output'!G158)),NOT(ISNUMBER(SEARCH("1 of 2",'Model output'!G158)))),ISNUMBER(SEARCH("III",'Model output'!G158)),ISNUMBER(SEARCH("three",'Model output'!G158)),ISNUMBER(SEARCH("3",'Model output'!G158)),ISNUMBER(SEARCH("IV",'Model output'!G158)),ISNUMBER(SEARCH("four",'Model output'!G158)),ISNUMBER(SEARCH("4",'Model output'!G158)),ISNUMBER(SEARCH("V ",'Model output'!G158)),ISNUMBER(SEARCH("five",'Model output'!G158)),ISNUMBER(SEARCH("5",'Model output'!G158))))), "lateral", "central"))</f>
        <v>lateral</v>
      </c>
      <c r="H159" t="str">
        <f>IF('Model output'!H158="","negative",IF(OR(ISNUMBER(SEARCH("lymph node",'Model output'!H158)),ISNUMBER(SEARCH("gland",'Model output'!H158)),ISNUMBER(SEARCH("lobe",'Model output'!H158)),ISNUMBER(SEARCH("isthmus",'Model output'!H158)),ISNUMBER(SEARCH("mediastinum",'Model output'!H158)),ISNUMBER(SEARCH("Not mentioned",'Model output'!H158)), ISNUMBER(SEARCH("Not applicable",'Model output'!H158)), ISNUMBER(SEARCH("paratracheal",'Model output'!H158)),ISNUMBER(SEARCH("fibroadipose tissue",'Model output'!H158)),ISNUMBER(SEARCH("thyroid node",'Model output'!H158)),ISNUMBER(SEARCH("skeletal muscle",'Model output'!H158)),ISNUMBER(SEARCH("Extranodal extension",'Model output'!H158)),ISNUMBER(SEARCH("right",'Model output'!H158)),ISNUMBER(SEARCH("left",'Model output'!H158)),ISNUMBER(SEARCH("Not specified",'Model output'!H158))),"negative","positive"))</f>
        <v>negative</v>
      </c>
      <c r="I159">
        <f>IF(OR('Model output'!I158="",'Model output'!I158="Not answered",'Model output'!I158="Not mentioned"),"",IF(ISNUMBER('Model output'!I158),'Model output'!I158,1))</f>
        <v>83</v>
      </c>
      <c r="J159">
        <f>IF(OR('Model output'!J158="",'Model output'!J158="Not answered",'Model output'!J158="Not mentioned"),"",IF(AND(ISNUMBER('Model output'!J158),'Model output'!J158&lt;=I159),'Model output'!J158,IF(AND(ISNUMBER('Model output'!J158), 'Model output'!J158&gt;=DATE(2024,1,1)), MIN(DAY('Model output'!J158), MONTH('Model output'!J158), YEAR('Model output'!J158)), IF(ISNUMBER(SEARCH("0/",'Model output'!J158)),0,IF(ISNUMBER(SEARCH("/",'Model output'!J158)), VALUE(LEFT('Model output'!J158, SEARCH("/",'Model output'!J158)-1)),1)))))</f>
        <v>10</v>
      </c>
      <c r="K159" t="str" cm="1">
        <f t="array" ref="K159">IF(COUNT(FIND({0,1,2,3,4,5,6,7,8,9},'Model output'!K158))&gt;0,'Model output'!K158,"")</f>
        <v/>
      </c>
      <c r="L159" s="25" t="str">
        <f t="shared" si="26"/>
        <v/>
      </c>
      <c r="M159" t="str" cm="1">
        <f t="array" ref="M159">IF(L159="","",IF(ISNUMBER(SEARCH("cm",L159)),MAX(VALUE(SUBSTITUTE(_xlfn.FILTERXML("&lt;t&gt;&lt;s&gt;"&amp;SUBSTITUTE(L159,",","&lt;/s&gt;&lt;s&gt;")&amp;"&lt;/s&gt;&lt;/t&gt;","//s"),"cm",""))),MAX(VALUE(SUBSTITUTE(_xlfn.FILTERXML("&lt;t&gt;&lt;s&gt;"&amp;SUBSTITUTE(L159,",","&lt;/s&gt;&lt;s&gt;")&amp;"&lt;/s&gt;&lt;/t&gt;","//s"),"mm","")))/10))</f>
        <v/>
      </c>
      <c r="N159" t="str">
        <f>IF('Model output'!L158="","",'Model output'!L158)</f>
        <v>papillary carcinoma</v>
      </c>
      <c r="O159" t="str">
        <f>IF('Model output'!M158="","",'Model output'!M158)</f>
        <v>classical (usual), columnar cell variant, follicular variant</v>
      </c>
      <c r="P159" t="str">
        <f>IF('Model output'!N158="","",'Model output'!N158)</f>
        <v>1.1 cm</v>
      </c>
      <c r="Q159" t="str">
        <f t="shared" si="25"/>
        <v>1.1cm</v>
      </c>
      <c r="R159" cm="1">
        <f t="array" ref="R159">IF(Q159="","",IF(ISNUMBER(SEARCH("cm",Q159)),MAX(VALUE(SUBSTITUTE(_xlfn.FILTERXML("&lt;t&gt;&lt;s&gt;"&amp;SUBSTITUTE(Q159,",","&lt;/s&gt;&lt;s&gt;")&amp;"&lt;/s&gt;&lt;/t&gt;","//s"),"cm",""))),MAX(VALUE(SUBSTITUTE(_xlfn.FILTERXML("&lt;t&gt;&lt;s&gt;"&amp;SUBSTITUTE(Q159,",","&lt;/s&gt;&lt;s&gt;")&amp;"&lt;/s&gt;&lt;/t&gt;","//s"),"mm","")))/10))</f>
        <v>1.1000000000000001</v>
      </c>
      <c r="S159" t="str">
        <f>IF(OR('Model output'!P158="",ISNUMBER(SEARCH("Not identified", 'Model output'!P158)),ISNUMBER(SEARCH("Absent",'Model output'!P158)),AND(ISNUMBER(SEARCH("No",'Model output'!P158)),NOT(ISNUMBER(SEARCH("diagnostic",'Model output'!P158)))),ISNUMBER(SEARCH("Negative",'Model output'!P158))),"negative","positive")</f>
        <v>negative</v>
      </c>
      <c r="T159">
        <f>IF('Model output'!O158="","",'Model output'!O158)</f>
        <v>2</v>
      </c>
      <c r="U159" t="str">
        <f>IF('Model output'!Q158&lt;&gt;"",'Model output'!Q158,IF('Classification result'!S159="positive",IF(ISNUMBER(SEARCH("single",'Model output'!P158)),1,IF(OR(ISNUMBER(SEARCH("&lt;4",'Model output'!P158)),ISNUMBER(SEARCH("&lt; 4",'Model output'!P158)),ISNUMBER(SEARCH("less than 4",'Model output'!P158))),"&lt;4",IF(OR(ISNUMBER(SEARCH("&gt;4",'Model output'!P158)),ISNUMBER(SEARCH("&gt; 4",'Model output'!P158)),ISNUMBER(SEARCH("4 or more",'Model output'!P158))),"&gt;4",""))), ""))</f>
        <v/>
      </c>
      <c r="V159" t="str">
        <f>IF(S159="negative","",IF(OR(ISNUMBER(SEARCH("Focal",'Model output'!P158)),'Classification result'!U159&lt;4,ISNUMBER(SEARCH("Focal",'Classification result'!U159)),ISNUMBER(SEARCH("&lt;4",'Classification result'!U159)),ISNUMBER(SEARCH("&lt; 4",'Classification result'!U159))),"minimal", IF(OR(ISNUMBER(SEARCH("Extensive",'Model output'!P158)),ISNUMBER(SEARCH("Extensive",'Classification result'!U159)),ISNUMBER(SEARCH("&gt;4",'Classification result'!U159)),ISNUMBER(SEARCH("&gt; 4",'Classification result'!U159)),ISNUMBER(SEARCH("4 or more",'Classification result'!U159))),"extensive","")))</f>
        <v/>
      </c>
      <c r="W159" t="str">
        <f>IF(OR('Model output'!R158="",ISNUMBER(SEARCH("Not identified", 'Model output'!R158)),ISNUMBER(SEARCH("Absent",'Model output'!R158)),ISNUMBER(SEARCH("No",'Model output'!R158)),ISNUMBER(SEARCH("Negative",'Model output'!R158)),ISNUMBER(SEARCH("None seen",'Model output'!R158)),ISNUMBER(SEARCH("Free",'Model output'!R158)),ISNUMBER(SEARCH("Cannot be assessed",'Model output'!R158))),"negative","positive")</f>
        <v>positive</v>
      </c>
      <c r="X159" s="16" t="str">
        <f>IF('Model output'!S158="","",'Model output'!S158)</f>
        <v>Not identified</v>
      </c>
      <c r="Y159" t="str">
        <f>IF(OR('Model output'!S158="",ISNUMBER(SEARCH("Absent",'Model output'!S158)),ISNUMBER(SEARCH("Not identified",'Model output'!S158)),AND(ISNUMBER(SEARCH("No",'Model output'!S158)),NOT(ISNUMBER(SEARCH("carcinoma",'Model output'!S158)))),ISNUMBER(SEARCH("negative",'Model output'!S158))),"negative",IF(Z159="positive","gETE", "positive"))</f>
        <v>negative</v>
      </c>
      <c r="Z159" t="str">
        <f>IF(OR('Model output'!S158="",ISNUMBER(SEARCH("Absent",'Model output'!S158)),ISNUMBER(SEARCH("Not identified",'Model output'!S158)),ISNUMBER(SEARCH("No",'Model output'!S158)),ISNUMBER(SEARCH("Minimal",'Model output'!S158)),ISNUMBER(SEARCH("negative",'Model output'!S158))),"negative",IF(OR(ISNUMBER(SEARCH("extensive",X159)),ISNUMBER(SEARCH("skeletal muscle",X159)),ISNUMBER(SEARCH("larynx",X159)),ISNUMBER(SEARCH("trachea",X159)),ISNUMBER(SEARCH("esophagus",X159)),ISNUMBER(SEARCH("recurrent laryngeal nerve",X159))),"positive","negative"))</f>
        <v>negative</v>
      </c>
      <c r="AA159" t="str">
        <f>IF('Model output'!T158="","",IF('Model output'!T158="Not mentioned", "No", "Yes"))</f>
        <v/>
      </c>
      <c r="AB159" t="str">
        <f>IF(AA159&lt;&gt;"Yes","",IF(OR('Model output'!U158="",ISNUMBER(SEARCH("Not identified",'Model output'!U158))),"",'Model output'!U158))</f>
        <v/>
      </c>
      <c r="AC159" s="1" t="str">
        <f>IF(OR('Model output'!V158="", 'Model output'!V158="No", AND(ISERROR(SEARCH("Positive",'Model output'!V158)), ISNUMBER(SEARCH("Negative",'Model output'!V158))), AND(ISNUMBER(SEARCH("Uninvolved",'Model output'!V158)),NOT(ISNUMBER(SEARCH("margins involved",'Model output'!V158)))), ISNUMBER(SEARCH("None",'Model output'!V158)), ISNUMBER(SEARCH("Free",'Model output'!V158)), ISNUMBER(SEARCH("1 mm",'Model output'!V158)), ISNUMBER(SEARCH("0.1 CM",'Model output'!V158)), ISNUMBER(SEARCH("less than 0.2 mm",'Model output'!V158)), ISNUMBER(SEARCH("less than 0.5 mm",'Model output'!V158)), ISNUMBER(SEARCH("less than 1.0 mm",'Model output'!V158)), ISNUMBER(SEARCH("noted very close",'Model output'!V158)), ISNUMBER(SEARCH("abut",'Model output'!V158)), ISNUMBER(SEARCH("not mentioned",'Model output'!V158)), ISNUMBER(SEARCH("Cannot be assessed",'Model output'!V158)), ISNUMBER(SEARCH("Not specified",'Model output'!V158)), ISNUMBER(SEARCH("Lymphocyte invasion - present",'Model output'!V158))), "negative", "positive")</f>
        <v>positive</v>
      </c>
      <c r="AE159" s="35" t="str" cm="1">
        <f t="array" ref="AE159">IF(OR(AC159="positive",Z159="positive",AND(OR(ISNUMBER(SEARCH("Follicular carcinoma",N159)),ISNUMBER(SEARCH("Follicular thyroid carcinoma",N159))),V159="extensive"),AND(AND(ISNUMBER(J159),J159&gt;0),AND(ISNUMBER(M159),M159&gt;3)),OR(H159="positive",AH159=1)),"high",IF(OR(ISNUMBER(SEARCH("lateral",G159,1)),ISNUMBER(SEARCH("positive",Y159,1)),ISNUMBER(SEARCH("tall",O159,1)),ISNUMBER(SEARCH("hobnail",O159,1)),ISNUMBER(SEARCH("cribriform",O159,1)),ISNUMBER(SEARCH("diffuse",O159,1)),ISNUMBER(SEARCH("columnar",O159,1)),ISNUMBER(SEARCH("solid",O159,1)),ISNUMBER(SEARCH("tall",N159,1)),ISNUMBER(SEARCH("hobnail",N159,1)),ISNUMBER(SEARCH("cribriform",N159,1)),ISNUMBER(SEARCH("diffuse",N159,1)),ISNUMBER(SEARCH("columnar",N159,1)),ISNUMBER(SEARCH("solid",N159,1)),AND(ISNUMBER(SEARCH("papillary",N159,1)),S159="positive"),AND(AND(ISNUMBER(J159),J159&gt;=5),M159=""),AND(AND(ISNUMBER(J159),J159&gt;=5),AND(ISNUMBER(M159),M159&gt;=1)),AND(ISNUMBER(SERACH("papillary",N159)),OR(Y159="positive",Z159="positive"), ISNUMBER(SEARCH("BRAF",AB159)))),"intermediate","low"))</f>
        <v>high</v>
      </c>
      <c r="AF159" s="36" t="str">
        <f t="shared" si="27"/>
        <v>1b</v>
      </c>
      <c r="AG159" s="36" t="str">
        <f t="shared" si="28"/>
        <v>1b</v>
      </c>
      <c r="AH159" s="36" t="str">
        <f t="shared" si="30"/>
        <v>0</v>
      </c>
      <c r="AI159" s="42" t="str">
        <f t="shared" si="31"/>
        <v>I</v>
      </c>
      <c r="AJ159" s="39" t="s">
        <v>805</v>
      </c>
      <c r="AK159" s="41" t="s">
        <v>1119</v>
      </c>
      <c r="AL159" s="41" t="s">
        <v>1119</v>
      </c>
      <c r="AM159" s="41" t="s">
        <v>1123</v>
      </c>
      <c r="AN159" s="41" t="s">
        <v>68</v>
      </c>
      <c r="AO159" s="22">
        <f t="shared" si="32"/>
        <v>1</v>
      </c>
      <c r="AP159" s="1">
        <f t="shared" si="33"/>
        <v>1</v>
      </c>
      <c r="AQ159" s="1">
        <f t="shared" si="34"/>
        <v>1</v>
      </c>
      <c r="AR159" s="1">
        <f t="shared" si="35"/>
        <v>1</v>
      </c>
      <c r="AS159" s="14">
        <f t="shared" si="36"/>
        <v>1</v>
      </c>
    </row>
    <row r="160" spans="1:45">
      <c r="A160" t="str">
        <f>'Model output'!A159</f>
        <v>TCGA-EM-A22L</v>
      </c>
      <c r="B160" s="33">
        <v>33</v>
      </c>
      <c r="C160" s="1" t="str">
        <f>IF(OR(ISNUMBER(SEARCH("0",'Model output'!D159)), ISNUMBER(SEARCH("1",'Model output'!D159)), ISNUMBER(SEARCH("1a",'Model output'!D159)), ISNUMBER(SEARCH("1b",'Model output'!D159)), ISNUMBER(SEARCH("2",'Model output'!D159)), ISNUMBER(SEARCH("3",'Model output'!D159)), ISNUMBER(SEARCH("4a",'Model output'!D159)), ISNUMBER(SEARCH("4b",'Model output'!D159))), IF(ISNUMBER(SEARCH("pT",'Model output'!D159)),IF(OR(ISNUMBER(SEARCH("a",'Model output'!D159)),ISNUMBER(SEARCH("b",'Model output'!D159))),MID(SUBSTITUTE('Model output'!D159," ",""),SEARCH("pT",'Model output'!D159)+2,2),MID(SUBSTITUTE('Model output'!D159," ",""),SEARCH("pT",'Model output'!D159)+2,1)),IF(ISNUMBER(SEARCH("T",'Model output'!D159)),IF(OR(ISNUMBER(SEARCH("a",'Model output'!D159)),ISNUMBER(SEARCH("b",'Model output'!D159))),MID(SUBSTITUTE('Model output'!D159," ",""),SEARCH("T",'Model output'!D159)+1,2),MID(SUBSTITUTE('Model output'!D159," ",""),SEARCH("T",'Model output'!D159)+1,1)),SUBSTITUTE('Model output'!D159," ",""))),"")</f>
        <v>2</v>
      </c>
      <c r="D160" s="1" t="str">
        <f>IF(ISNUMBER(SEARCH("lymph node",'Model output'!E159)),"1", IF(AND('Model output'!E159&lt;&gt;"",ISNUMBER('Model output'!E159),'Model output'!E159&gt;0),"1",IF(OR(ISNUMBER(SEARCH("0",'Model output'!E159)), ISNUMBER(SEARCH("1",'Model output'!E159)), ISNUMBER(SEARCH("1a",'Model output'!E159)), ISNUMBER(SEARCH("1b",'Model output'!E159)), ISNUMBER(SEARCH("X",'Model output'!E159))), IF(ISNUMBER(SEARCH("pN",'Model output'!E159)),IF(OR(ISNUMBER(SEARCH("a",'Model output'!E159)),ISNUMBER(SEARCH("b",'Model output'!E159))),MID(SUBSTITUTE('Model output'!E159," ",""),SEARCH("pN",'Model output'!E159)+2,2),MID(SUBSTITUTE('Model output'!E159," ",""),SEARCH("pN",'Model output'!E159)+2,1)),IF(ISNUMBER(SEARCH("N",'Model output'!E159)),IF(OR(ISNUMBER(SEARCH("a",'Model output'!E159)),ISNUMBER(SEARCH("b",'Model output'!E159))),MID(SUBSTITUTE('Model output'!E159," ",""),SEARCH("N",'Model output'!E159)+1,2),MID(SUBSTITUTE('Model output'!E159," ",""),SEARCH("N",'Model output'!E159)+1,1)),SUBSTITUTE('Model output'!E159," ",""))),"")))</f>
        <v/>
      </c>
      <c r="E160" s="1" t="str">
        <f>IF(OR(ISNUMBER(SEARCH("Not applicable",'Model output'!F159)), ISNUMBER(SEARCH("N/A",'Model output'!F159))),"0",IF(OR(ISNUMBER(SEARCH("0",'Model output'!F159)), ISNUMBER(SEARCH("1",'Model output'!F159)), ISNUMBER(SEARCH("X",'Model output'!F159))), IF(ISNUMBER(SEARCH("pM",'Model output'!F159)),MID(SUBSTITUTE('Model output'!F159," ",""),SEARCH("pM",'Model output'!F159)+2,1),IF(ISNUMBER(SEARCH("M",'Model output'!F159)),MID(SUBSTITUTE('Model output'!F159," ",""),SEARCH("M",'Model output'!F159)+1,1),SUBSTITUTE('Model output'!F159," ",""))),""))</f>
        <v/>
      </c>
      <c r="F160" t="str">
        <f t="shared" si="29"/>
        <v>negative</v>
      </c>
      <c r="G160" t="str">
        <f>IF(OR('Model output'!G159="",AND(ISNUMBER('Model output'!J159),'Model output'!J159&lt;1)),"",IF(OR(ISNUMBER(SEARCH("lateral",'Model output'!G159)),ISNUMBER(SEARCH("cervical",'Model output'!G159)),ISNUMBER(SEARCH("jugular",'Model output'!G159)),ISNUMBER(SEARCH("left neck",'Model output'!G159)),ISNUMBER(SEARCH("left anterior neck",'Model output'!G159)),ISNUMBER(SEARCH("left posterior neck",'Model output'!G159)),ISNUMBER(SEARCH("right neck",'Model output'!G159)),ISNUMBER(SEARCH("right anterior neck",'Model output'!G159)),ISNUMBER(SEARCH("right posterior neck",'Model output'!G159)),AND(ISNUMBER(SEARCH("level",'Model output'!G159)),OR(,ISNUMBER(SEARCH("II",'Model output'!G159)),ISNUMBER(SEARCH("two",'Model output'!G159)),AND(ISNUMBER(SEARCH("2",'Model output'!G159)),NOT(ISNUMBER(SEARCH("1 of 2",'Model output'!G159)))),ISNUMBER(SEARCH("III",'Model output'!G159)),ISNUMBER(SEARCH("three",'Model output'!G159)),ISNUMBER(SEARCH("3",'Model output'!G159)),ISNUMBER(SEARCH("IV",'Model output'!G159)),ISNUMBER(SEARCH("four",'Model output'!G159)),ISNUMBER(SEARCH("4",'Model output'!G159)),ISNUMBER(SEARCH("V ",'Model output'!G159)),ISNUMBER(SEARCH("five",'Model output'!G159)),ISNUMBER(SEARCH("5",'Model output'!G159))))), "lateral", "central"))</f>
        <v/>
      </c>
      <c r="H160" t="str">
        <f>IF('Model output'!H159="","negative",IF(OR(ISNUMBER(SEARCH("lymph node",'Model output'!H159)),ISNUMBER(SEARCH("gland",'Model output'!H159)),ISNUMBER(SEARCH("lobe",'Model output'!H159)),ISNUMBER(SEARCH("isthmus",'Model output'!H159)),ISNUMBER(SEARCH("mediastinum",'Model output'!H159)),ISNUMBER(SEARCH("Not mentioned",'Model output'!H159)), ISNUMBER(SEARCH("Not applicable",'Model output'!H159)), ISNUMBER(SEARCH("paratracheal",'Model output'!H159)),ISNUMBER(SEARCH("fibroadipose tissue",'Model output'!H159)),ISNUMBER(SEARCH("thyroid node",'Model output'!H159)),ISNUMBER(SEARCH("skeletal muscle",'Model output'!H159)),ISNUMBER(SEARCH("Extranodal extension",'Model output'!H159)),ISNUMBER(SEARCH("right",'Model output'!H159)),ISNUMBER(SEARCH("left",'Model output'!H159)),ISNUMBER(SEARCH("Not specified",'Model output'!H159))),"negative","positive"))</f>
        <v>negative</v>
      </c>
      <c r="I160">
        <f>IF(OR('Model output'!I159="",'Model output'!I159="Not answered",'Model output'!I159="Not mentioned"),"",IF(ISNUMBER('Model output'!I159),'Model output'!I159,1))</f>
        <v>1</v>
      </c>
      <c r="J160">
        <f>IF(OR('Model output'!J159="",'Model output'!J159="Not answered",'Model output'!J159="Not mentioned"),"",IF(AND(ISNUMBER('Model output'!J159),'Model output'!J159&lt;=I160),'Model output'!J159,IF(AND(ISNUMBER('Model output'!J159), 'Model output'!J159&gt;=DATE(2024,1,1)), MIN(DAY('Model output'!J159), MONTH('Model output'!J159), YEAR('Model output'!J159)), IF(ISNUMBER(SEARCH("0/",'Model output'!J159)),0,IF(ISNUMBER(SEARCH("/",'Model output'!J159)), VALUE(LEFT('Model output'!J159, SEARCH("/",'Model output'!J159)-1)),1)))))</f>
        <v>0</v>
      </c>
      <c r="K160" t="str" cm="1">
        <f t="array" ref="K160">IF(COUNT(FIND({0,1,2,3,4,5,6,7,8,9},'Model output'!K159))&gt;0,'Model output'!K159,"")</f>
        <v/>
      </c>
      <c r="L160" s="25" t="str">
        <f t="shared" si="26"/>
        <v/>
      </c>
      <c r="M160" t="str" cm="1">
        <f t="array" ref="M160">IF(L160="","",IF(ISNUMBER(SEARCH("cm",L160)),MAX(VALUE(SUBSTITUTE(_xlfn.FILTERXML("&lt;t&gt;&lt;s&gt;"&amp;SUBSTITUTE(L160,",","&lt;/s&gt;&lt;s&gt;")&amp;"&lt;/s&gt;&lt;/t&gt;","//s"),"cm",""))),MAX(VALUE(SUBSTITUTE(_xlfn.FILTERXML("&lt;t&gt;&lt;s&gt;"&amp;SUBSTITUTE(L160,",","&lt;/s&gt;&lt;s&gt;")&amp;"&lt;/s&gt;&lt;/t&gt;","//s"),"mm","")))/10))</f>
        <v/>
      </c>
      <c r="N160" t="str">
        <f>IF('Model output'!L159="","",'Model output'!L159)</f>
        <v>Papillary carcinoma, follicular variant</v>
      </c>
      <c r="O160" t="str">
        <f>IF('Model output'!M159="","",'Model output'!M159)</f>
        <v>Papillary carcinoma, macrofollicular variant, Follicular architecture, Classical cytomorphology</v>
      </c>
      <c r="P160" t="str">
        <f>IF('Model output'!N159="","",'Model output'!N159)</f>
        <v>2.2cm</v>
      </c>
      <c r="Q160" t="str">
        <f t="shared" si="25"/>
        <v>2.2cm</v>
      </c>
      <c r="R160" cm="1">
        <f t="array" ref="R160">IF(Q160="","",IF(ISNUMBER(SEARCH("cm",Q160)),MAX(VALUE(SUBSTITUTE(_xlfn.FILTERXML("&lt;t&gt;&lt;s&gt;"&amp;SUBSTITUTE(Q160,",","&lt;/s&gt;&lt;s&gt;")&amp;"&lt;/s&gt;&lt;/t&gt;","//s"),"cm",""))),MAX(VALUE(SUBSTITUTE(_xlfn.FILTERXML("&lt;t&gt;&lt;s&gt;"&amp;SUBSTITUTE(Q160,",","&lt;/s&gt;&lt;s&gt;")&amp;"&lt;/s&gt;&lt;/t&gt;","//s"),"mm","")))/10))</f>
        <v>2.2000000000000002</v>
      </c>
      <c r="S160" t="str">
        <f>IF(OR('Model output'!P159="",ISNUMBER(SEARCH("Not identified", 'Model output'!P159)),ISNUMBER(SEARCH("Absent",'Model output'!P159)),AND(ISNUMBER(SEARCH("No",'Model output'!P159)),NOT(ISNUMBER(SEARCH("diagnostic",'Model output'!P159)))),ISNUMBER(SEARCH("Negative",'Model output'!P159))),"negative","positive")</f>
        <v>positive</v>
      </c>
      <c r="T160">
        <f>IF('Model output'!O159="","",'Model output'!O159)</f>
        <v>2</v>
      </c>
      <c r="U160" t="str">
        <f>IF('Model output'!Q159&lt;&gt;"",'Model output'!Q159,IF('Classification result'!S160="positive",IF(ISNUMBER(SEARCH("single",'Model output'!P159)),1,IF(OR(ISNUMBER(SEARCH("&lt;4",'Model output'!P159)),ISNUMBER(SEARCH("&lt; 4",'Model output'!P159)),ISNUMBER(SEARCH("less than 4",'Model output'!P159))),"&lt;4",IF(OR(ISNUMBER(SEARCH("&gt;4",'Model output'!P159)),ISNUMBER(SEARCH("&gt; 4",'Model output'!P159)),ISNUMBER(SEARCH("4 or more",'Model output'!P159))),"&gt;4",""))), ""))</f>
        <v/>
      </c>
      <c r="V160" t="str">
        <f>IF(S160="negative","",IF(OR(ISNUMBER(SEARCH("Focal",'Model output'!P159)),'Classification result'!U160&lt;4,ISNUMBER(SEARCH("Focal",'Classification result'!U160)),ISNUMBER(SEARCH("&lt;4",'Classification result'!U160)),ISNUMBER(SEARCH("&lt; 4",'Classification result'!U160))),"minimal", IF(OR(ISNUMBER(SEARCH("Extensive",'Model output'!P159)),ISNUMBER(SEARCH("Extensive",'Classification result'!U160)),ISNUMBER(SEARCH("&gt;4",'Classification result'!U160)),ISNUMBER(SEARCH("&gt; 4",'Classification result'!U160)),ISNUMBER(SEARCH("4 or more",'Classification result'!U160))),"extensive","")))</f>
        <v/>
      </c>
      <c r="W160" t="str">
        <f>IF(OR('Model output'!R159="",ISNUMBER(SEARCH("Not identified", 'Model output'!R159)),ISNUMBER(SEARCH("Absent",'Model output'!R159)),ISNUMBER(SEARCH("No",'Model output'!R159)),ISNUMBER(SEARCH("Negative",'Model output'!R159)),ISNUMBER(SEARCH("None seen",'Model output'!R159)),ISNUMBER(SEARCH("Free",'Model output'!R159)),ISNUMBER(SEARCH("Cannot be assessed",'Model output'!R159))),"negative","positive")</f>
        <v>positive</v>
      </c>
      <c r="X160" s="16" t="str">
        <f>IF('Model output'!S159="","",'Model output'!S159)</f>
        <v/>
      </c>
      <c r="Y160" t="str">
        <f>IF(OR('Model output'!S159="",ISNUMBER(SEARCH("Absent",'Model output'!S159)),ISNUMBER(SEARCH("Not identified",'Model output'!S159)),AND(ISNUMBER(SEARCH("No",'Model output'!S159)),NOT(ISNUMBER(SEARCH("carcinoma",'Model output'!S159)))),ISNUMBER(SEARCH("negative",'Model output'!S159))),"negative",IF(Z160="positive","gETE", "positive"))</f>
        <v>negative</v>
      </c>
      <c r="Z160" t="str">
        <f>IF(OR('Model output'!S159="",ISNUMBER(SEARCH("Absent",'Model output'!S159)),ISNUMBER(SEARCH("Not identified",'Model output'!S159)),ISNUMBER(SEARCH("No",'Model output'!S159)),ISNUMBER(SEARCH("Minimal",'Model output'!S159)),ISNUMBER(SEARCH("negative",'Model output'!S159))),"negative",IF(OR(ISNUMBER(SEARCH("extensive",X160)),ISNUMBER(SEARCH("skeletal muscle",X160)),ISNUMBER(SEARCH("larynx",X160)),ISNUMBER(SEARCH("trachea",X160)),ISNUMBER(SEARCH("esophagus",X160)),ISNUMBER(SEARCH("recurrent laryngeal nerve",X160))),"positive","negative"))</f>
        <v>negative</v>
      </c>
      <c r="AA160" t="str">
        <f>IF('Model output'!T159="","",IF('Model output'!T159="Not mentioned", "No", "Yes"))</f>
        <v/>
      </c>
      <c r="AB160" t="str">
        <f>IF(AA160&lt;&gt;"Yes","",IF(OR('Model output'!U159="",ISNUMBER(SEARCH("Not identified",'Model output'!U159))),"",'Model output'!U159))</f>
        <v/>
      </c>
      <c r="AC160" s="1" t="str">
        <f>IF(OR('Model output'!V159="", 'Model output'!V159="No", AND(ISERROR(SEARCH("Positive",'Model output'!V159)), ISNUMBER(SEARCH("Negative",'Model output'!V159))), AND(ISNUMBER(SEARCH("Uninvolved",'Model output'!V159)),NOT(ISNUMBER(SEARCH("margins involved",'Model output'!V159)))), ISNUMBER(SEARCH("None",'Model output'!V159)), ISNUMBER(SEARCH("Free",'Model output'!V159)), ISNUMBER(SEARCH("1 mm",'Model output'!V159)), ISNUMBER(SEARCH("0.1 CM",'Model output'!V159)), ISNUMBER(SEARCH("less than 0.2 mm",'Model output'!V159)), ISNUMBER(SEARCH("less than 0.5 mm",'Model output'!V159)), ISNUMBER(SEARCH("less than 1.0 mm",'Model output'!V159)), ISNUMBER(SEARCH("noted very close",'Model output'!V159)), ISNUMBER(SEARCH("abut",'Model output'!V159)), ISNUMBER(SEARCH("not mentioned",'Model output'!V159)), ISNUMBER(SEARCH("Cannot be assessed",'Model output'!V159)), ISNUMBER(SEARCH("Not specified",'Model output'!V159)), ISNUMBER(SEARCH("Lymphocyte invasion - present",'Model output'!V159))), "negative", "positive")</f>
        <v>negative</v>
      </c>
      <c r="AE160" s="35" t="str" cm="1">
        <f t="array" aca="1" ref="AE160" ca="1">IF(OR(AC160="positive",Z160="positive",AND(OR(ISNUMBER(SEARCH("Follicular carcinoma",N160)),ISNUMBER(SEARCH("Follicular thyroid carcinoma",N160))),V160="extensive"),AND(AND(ISNUMBER(J160),J160&gt;0),AND(ISNUMBER(M160),M160&gt;3)),OR(H160="positive",AH160=1)),"high",IF(OR(ISNUMBER(SEARCH("lateral",G160,1)),ISNUMBER(SEARCH("positive",Y160,1)),ISNUMBER(SEARCH("tall",O160,1)),ISNUMBER(SEARCH("hobnail",O160,1)),ISNUMBER(SEARCH("cribriform",O160,1)),ISNUMBER(SEARCH("diffuse",O160,1)),ISNUMBER(SEARCH("columnar",O160,1)),ISNUMBER(SEARCH("solid",O160,1)),ISNUMBER(SEARCH("tall",N160,1)),ISNUMBER(SEARCH("hobnail",N160,1)),ISNUMBER(SEARCH("cribriform",N160,1)),ISNUMBER(SEARCH("diffuse",N160,1)),ISNUMBER(SEARCH("columnar",N160,1)),ISNUMBER(SEARCH("solid",N160,1)),AND(ISNUMBER(SEARCH("papillary",N160,1)),S160="positive"),AND(AND(ISNUMBER(J160),J160&gt;=5),M160=""),AND(AND(ISNUMBER(J160),J160&gt;=5),AND(ISNUMBER(M160),M160&gt;=1)),AND(ISNUMBER(SERACH("papillary",N160)),OR(Y160="positive",Z160="positive"), ISNUMBER(SEARCH("BRAF",AB160)))),"intermediate","low"))</f>
        <v>intermediate</v>
      </c>
      <c r="AF160" s="36" t="str">
        <f t="shared" si="27"/>
        <v>2</v>
      </c>
      <c r="AG160" s="36" t="str">
        <f t="shared" si="28"/>
        <v>0</v>
      </c>
      <c r="AH160" s="36" t="str">
        <f t="shared" si="30"/>
        <v>0</v>
      </c>
      <c r="AI160" s="42" t="str">
        <f t="shared" si="31"/>
        <v>I</v>
      </c>
      <c r="AJ160" s="39" t="s">
        <v>809</v>
      </c>
      <c r="AK160" s="41" t="s">
        <v>1122</v>
      </c>
      <c r="AL160" s="41" t="s">
        <v>1120</v>
      </c>
      <c r="AM160" s="41" t="s">
        <v>1123</v>
      </c>
      <c r="AN160" s="41" t="s">
        <v>68</v>
      </c>
      <c r="AO160" s="22">
        <f t="shared" ca="1" si="32"/>
        <v>1</v>
      </c>
      <c r="AP160" s="1">
        <f t="shared" si="33"/>
        <v>1</v>
      </c>
      <c r="AQ160" s="1">
        <f t="shared" si="34"/>
        <v>1</v>
      </c>
      <c r="AR160" s="1">
        <f t="shared" si="35"/>
        <v>1</v>
      </c>
      <c r="AS160" s="14">
        <f t="shared" si="36"/>
        <v>1</v>
      </c>
    </row>
    <row r="161" spans="1:45">
      <c r="A161" t="str">
        <f>'Model output'!A160</f>
        <v>TCGA-EM-A22M</v>
      </c>
      <c r="B161" s="33">
        <v>52</v>
      </c>
      <c r="C161" s="1" t="str">
        <f>IF(OR(ISNUMBER(SEARCH("0",'Model output'!D160)), ISNUMBER(SEARCH("1",'Model output'!D160)), ISNUMBER(SEARCH("1a",'Model output'!D160)), ISNUMBER(SEARCH("1b",'Model output'!D160)), ISNUMBER(SEARCH("2",'Model output'!D160)), ISNUMBER(SEARCH("3",'Model output'!D160)), ISNUMBER(SEARCH("4a",'Model output'!D160)), ISNUMBER(SEARCH("4b",'Model output'!D160))), IF(ISNUMBER(SEARCH("pT",'Model output'!D160)),IF(OR(ISNUMBER(SEARCH("a",'Model output'!D160)),ISNUMBER(SEARCH("b",'Model output'!D160))),MID(SUBSTITUTE('Model output'!D160," ",""),SEARCH("pT",'Model output'!D160)+2,2),MID(SUBSTITUTE('Model output'!D160," ",""),SEARCH("pT",'Model output'!D160)+2,1)),IF(ISNUMBER(SEARCH("T",'Model output'!D160)),IF(OR(ISNUMBER(SEARCH("a",'Model output'!D160)),ISNUMBER(SEARCH("b",'Model output'!D160))),MID(SUBSTITUTE('Model output'!D160," ",""),SEARCH("T",'Model output'!D160)+1,2),MID(SUBSTITUTE('Model output'!D160," ",""),SEARCH("T",'Model output'!D160)+1,1)),SUBSTITUTE('Model output'!D160," ",""))),"")</f>
        <v>1b</v>
      </c>
      <c r="D161" s="1" t="str">
        <f>IF(ISNUMBER(SEARCH("lymph node",'Model output'!E160)),"1", IF(AND('Model output'!E160&lt;&gt;"",ISNUMBER('Model output'!E160),'Model output'!E160&gt;0),"1",IF(OR(ISNUMBER(SEARCH("0",'Model output'!E160)), ISNUMBER(SEARCH("1",'Model output'!E160)), ISNUMBER(SEARCH("1a",'Model output'!E160)), ISNUMBER(SEARCH("1b",'Model output'!E160)), ISNUMBER(SEARCH("X",'Model output'!E160))), IF(ISNUMBER(SEARCH("pN",'Model output'!E160)),IF(OR(ISNUMBER(SEARCH("a",'Model output'!E160)),ISNUMBER(SEARCH("b",'Model output'!E160))),MID(SUBSTITUTE('Model output'!E160," ",""),SEARCH("pN",'Model output'!E160)+2,2),MID(SUBSTITUTE('Model output'!E160," ",""),SEARCH("pN",'Model output'!E160)+2,1)),IF(ISNUMBER(SEARCH("N",'Model output'!E160)),IF(OR(ISNUMBER(SEARCH("a",'Model output'!E160)),ISNUMBER(SEARCH("b",'Model output'!E160))),MID(SUBSTITUTE('Model output'!E160," ",""),SEARCH("N",'Model output'!E160)+1,2),MID(SUBSTITUTE('Model output'!E160," ",""),SEARCH("N",'Model output'!E160)+1,1)),SUBSTITUTE('Model output'!E160," ",""))),"")))</f>
        <v>0</v>
      </c>
      <c r="E161" s="1" t="str">
        <f>IF(OR(ISNUMBER(SEARCH("Not applicable",'Model output'!F160)), ISNUMBER(SEARCH("N/A",'Model output'!F160))),"0",IF(OR(ISNUMBER(SEARCH("0",'Model output'!F160)), ISNUMBER(SEARCH("1",'Model output'!F160)), ISNUMBER(SEARCH("X",'Model output'!F160))), IF(ISNUMBER(SEARCH("pM",'Model output'!F160)),MID(SUBSTITUTE('Model output'!F160," ",""),SEARCH("pM",'Model output'!F160)+2,1),IF(ISNUMBER(SEARCH("M",'Model output'!F160)),MID(SUBSTITUTE('Model output'!F160," ",""),SEARCH("M",'Model output'!F160)+1,1),SUBSTITUTE('Model output'!F160," ",""))),""))</f>
        <v/>
      </c>
      <c r="F161" t="str">
        <f t="shared" si="29"/>
        <v>negative</v>
      </c>
      <c r="G161" t="str">
        <f>IF(OR('Model output'!G160="",AND(ISNUMBER('Model output'!J160),'Model output'!J160&lt;1)),"",IF(OR(ISNUMBER(SEARCH("lateral",'Model output'!G160)),ISNUMBER(SEARCH("cervical",'Model output'!G160)),ISNUMBER(SEARCH("jugular",'Model output'!G160)),ISNUMBER(SEARCH("left neck",'Model output'!G160)),ISNUMBER(SEARCH("left anterior neck",'Model output'!G160)),ISNUMBER(SEARCH("left posterior neck",'Model output'!G160)),ISNUMBER(SEARCH("right neck",'Model output'!G160)),ISNUMBER(SEARCH("right anterior neck",'Model output'!G160)),ISNUMBER(SEARCH("right posterior neck",'Model output'!G160)),AND(ISNUMBER(SEARCH("level",'Model output'!G160)),OR(,ISNUMBER(SEARCH("II",'Model output'!G160)),ISNUMBER(SEARCH("two",'Model output'!G160)),AND(ISNUMBER(SEARCH("2",'Model output'!G160)),NOT(ISNUMBER(SEARCH("1 of 2",'Model output'!G160)))),ISNUMBER(SEARCH("III",'Model output'!G160)),ISNUMBER(SEARCH("three",'Model output'!G160)),ISNUMBER(SEARCH("3",'Model output'!G160)),ISNUMBER(SEARCH("IV",'Model output'!G160)),ISNUMBER(SEARCH("four",'Model output'!G160)),ISNUMBER(SEARCH("4",'Model output'!G160)),ISNUMBER(SEARCH("V ",'Model output'!G160)),ISNUMBER(SEARCH("five",'Model output'!G160)),ISNUMBER(SEARCH("5",'Model output'!G160))))), "lateral", "central"))</f>
        <v/>
      </c>
      <c r="H161" t="str">
        <f>IF('Model output'!H160="","negative",IF(OR(ISNUMBER(SEARCH("lymph node",'Model output'!H160)),ISNUMBER(SEARCH("gland",'Model output'!H160)),ISNUMBER(SEARCH("lobe",'Model output'!H160)),ISNUMBER(SEARCH("isthmus",'Model output'!H160)),ISNUMBER(SEARCH("mediastinum",'Model output'!H160)),ISNUMBER(SEARCH("Not mentioned",'Model output'!H160)), ISNUMBER(SEARCH("Not applicable",'Model output'!H160)), ISNUMBER(SEARCH("paratracheal",'Model output'!H160)),ISNUMBER(SEARCH("fibroadipose tissue",'Model output'!H160)),ISNUMBER(SEARCH("thyroid node",'Model output'!H160)),ISNUMBER(SEARCH("skeletal muscle",'Model output'!H160)),ISNUMBER(SEARCH("Extranodal extension",'Model output'!H160)),ISNUMBER(SEARCH("right",'Model output'!H160)),ISNUMBER(SEARCH("left",'Model output'!H160)),ISNUMBER(SEARCH("Not specified",'Model output'!H160))),"negative","positive"))</f>
        <v>negative</v>
      </c>
      <c r="I161">
        <f>IF(OR('Model output'!I160="",'Model output'!I160="Not answered",'Model output'!I160="Not mentioned"),"",IF(ISNUMBER('Model output'!I160),'Model output'!I160,1))</f>
        <v>3</v>
      </c>
      <c r="J161">
        <f>IF(OR('Model output'!J160="",'Model output'!J160="Not answered",'Model output'!J160="Not mentioned"),"",IF(AND(ISNUMBER('Model output'!J160),'Model output'!J160&lt;=I161),'Model output'!J160,IF(AND(ISNUMBER('Model output'!J160), 'Model output'!J160&gt;=DATE(2024,1,1)), MIN(DAY('Model output'!J160), MONTH('Model output'!J160), YEAR('Model output'!J160)), IF(ISNUMBER(SEARCH("0/",'Model output'!J160)),0,IF(ISNUMBER(SEARCH("/",'Model output'!J160)), VALUE(LEFT('Model output'!J160, SEARCH("/",'Model output'!J160)-1)),1)))))</f>
        <v>0</v>
      </c>
      <c r="K161" t="str" cm="1">
        <f t="array" ref="K161">IF(COUNT(FIND({0,1,2,3,4,5,6,7,8,9},'Model output'!K160))&gt;0,'Model output'!K160,"")</f>
        <v/>
      </c>
      <c r="L161" s="25" t="str">
        <f t="shared" si="26"/>
        <v/>
      </c>
      <c r="M161" t="str" cm="1">
        <f t="array" ref="M161">IF(L161="","",IF(ISNUMBER(SEARCH("cm",L161)),MAX(VALUE(SUBSTITUTE(_xlfn.FILTERXML("&lt;t&gt;&lt;s&gt;"&amp;SUBSTITUTE(L161,",","&lt;/s&gt;&lt;s&gt;")&amp;"&lt;/s&gt;&lt;/t&gt;","//s"),"cm",""))),MAX(VALUE(SUBSTITUTE(_xlfn.FILTERXML("&lt;t&gt;&lt;s&gt;"&amp;SUBSTITUTE(L161,",","&lt;/s&gt;&lt;s&gt;")&amp;"&lt;/s&gt;&lt;/t&gt;","//s"),"mm","")))/10))</f>
        <v/>
      </c>
      <c r="N161" t="str">
        <f>IF('Model output'!L160="","",'Model output'!L160)</f>
        <v>Papillary carcinoma, columnar cell variant</v>
      </c>
      <c r="O161" t="str">
        <f>IF('Model output'!M160="","",'Model output'!M160)</f>
        <v>Classical (papillary)</v>
      </c>
      <c r="P161" t="str">
        <f>IF('Model output'!N160="","",'Model output'!N160)</f>
        <v>1.7 cm</v>
      </c>
      <c r="Q161" t="str">
        <f t="shared" si="25"/>
        <v>1.7cm</v>
      </c>
      <c r="R161" cm="1">
        <f t="array" ref="R161">IF(Q161="","",IF(ISNUMBER(SEARCH("cm",Q161)),MAX(VALUE(SUBSTITUTE(_xlfn.FILTERXML("&lt;t&gt;&lt;s&gt;"&amp;SUBSTITUTE(Q161,",","&lt;/s&gt;&lt;s&gt;")&amp;"&lt;/s&gt;&lt;/t&gt;","//s"),"cm",""))),MAX(VALUE(SUBSTITUTE(_xlfn.FILTERXML("&lt;t&gt;&lt;s&gt;"&amp;SUBSTITUTE(Q161,",","&lt;/s&gt;&lt;s&gt;")&amp;"&lt;/s&gt;&lt;/t&gt;","//s"),"mm","")))/10))</f>
        <v>1.7</v>
      </c>
      <c r="S161" t="str">
        <f>IF(OR('Model output'!P160="",ISNUMBER(SEARCH("Not identified", 'Model output'!P160)),ISNUMBER(SEARCH("Absent",'Model output'!P160)),AND(ISNUMBER(SEARCH("No",'Model output'!P160)),NOT(ISNUMBER(SEARCH("diagnostic",'Model output'!P160)))),ISNUMBER(SEARCH("Negative",'Model output'!P160))),"negative","positive")</f>
        <v>negative</v>
      </c>
      <c r="T161">
        <f>IF('Model output'!O160="","",'Model output'!O160)</f>
        <v>2</v>
      </c>
      <c r="U161" t="str">
        <f>IF('Model output'!Q160&lt;&gt;"",'Model output'!Q160,IF('Classification result'!S161="positive",IF(ISNUMBER(SEARCH("single",'Model output'!P160)),1,IF(OR(ISNUMBER(SEARCH("&lt;4",'Model output'!P160)),ISNUMBER(SEARCH("&lt; 4",'Model output'!P160)),ISNUMBER(SEARCH("less than 4",'Model output'!P160))),"&lt;4",IF(OR(ISNUMBER(SEARCH("&gt;4",'Model output'!P160)),ISNUMBER(SEARCH("&gt; 4",'Model output'!P160)),ISNUMBER(SEARCH("4 or more",'Model output'!P160))),"&gt;4",""))), ""))</f>
        <v/>
      </c>
      <c r="V161" t="str">
        <f>IF(S161="negative","",IF(OR(ISNUMBER(SEARCH("Focal",'Model output'!P160)),'Classification result'!U161&lt;4,ISNUMBER(SEARCH("Focal",'Classification result'!U161)),ISNUMBER(SEARCH("&lt;4",'Classification result'!U161)),ISNUMBER(SEARCH("&lt; 4",'Classification result'!U161))),"minimal", IF(OR(ISNUMBER(SEARCH("Extensive",'Model output'!P160)),ISNUMBER(SEARCH("Extensive",'Classification result'!U161)),ISNUMBER(SEARCH("&gt;4",'Classification result'!U161)),ISNUMBER(SEARCH("&gt; 4",'Classification result'!U161)),ISNUMBER(SEARCH("4 or more",'Classification result'!U161))),"extensive","")))</f>
        <v/>
      </c>
      <c r="W161" t="str">
        <f>IF(OR('Model output'!R160="",ISNUMBER(SEARCH("Not identified", 'Model output'!R160)),ISNUMBER(SEARCH("Absent",'Model output'!R160)),ISNUMBER(SEARCH("No",'Model output'!R160)),ISNUMBER(SEARCH("Negative",'Model output'!R160)),ISNUMBER(SEARCH("None seen",'Model output'!R160)),ISNUMBER(SEARCH("Free",'Model output'!R160)),ISNUMBER(SEARCH("Cannot be assessed",'Model output'!R160))),"negative","positive")</f>
        <v>positive</v>
      </c>
      <c r="X161" s="16" t="str">
        <f>IF('Model output'!S160="","",'Model output'!S160)</f>
        <v/>
      </c>
      <c r="Y161" t="str">
        <f>IF(OR('Model output'!S160="",ISNUMBER(SEARCH("Absent",'Model output'!S160)),ISNUMBER(SEARCH("Not identified",'Model output'!S160)),AND(ISNUMBER(SEARCH("No",'Model output'!S160)),NOT(ISNUMBER(SEARCH("carcinoma",'Model output'!S160)))),ISNUMBER(SEARCH("negative",'Model output'!S160))),"negative",IF(Z161="positive","gETE", "positive"))</f>
        <v>negative</v>
      </c>
      <c r="Z161" t="str">
        <f>IF(OR('Model output'!S160="",ISNUMBER(SEARCH("Absent",'Model output'!S160)),ISNUMBER(SEARCH("Not identified",'Model output'!S160)),ISNUMBER(SEARCH("No",'Model output'!S160)),ISNUMBER(SEARCH("Minimal",'Model output'!S160)),ISNUMBER(SEARCH("negative",'Model output'!S160))),"negative",IF(OR(ISNUMBER(SEARCH("extensive",X161)),ISNUMBER(SEARCH("skeletal muscle",X161)),ISNUMBER(SEARCH("larynx",X161)),ISNUMBER(SEARCH("trachea",X161)),ISNUMBER(SEARCH("esophagus",X161)),ISNUMBER(SEARCH("recurrent laryngeal nerve",X161))),"positive","negative"))</f>
        <v>negative</v>
      </c>
      <c r="AA161" t="str">
        <f>IF('Model output'!T160="","",IF('Model output'!T160="Not mentioned", "No", "Yes"))</f>
        <v>Yes</v>
      </c>
      <c r="AB161" t="str">
        <f>IF(AA161&lt;&gt;"Yes","",IF(OR('Model output'!U160="",ISNUMBER(SEARCH("Not identified",'Model output'!U160))),"",'Model output'!U160))</f>
        <v>The dominant tumor is positive for HBME-1 (membranous and apical), cytokeratin 19 (membranous) and galectin-3 (cytoplasmic and focal nuclear)</v>
      </c>
      <c r="AC161" s="1" t="str">
        <f>IF(OR('Model output'!V160="", 'Model output'!V160="No", AND(ISERROR(SEARCH("Positive",'Model output'!V160)), ISNUMBER(SEARCH("Negative",'Model output'!V160))), AND(ISNUMBER(SEARCH("Uninvolved",'Model output'!V160)),NOT(ISNUMBER(SEARCH("margins involved",'Model output'!V160)))), ISNUMBER(SEARCH("None",'Model output'!V160)), ISNUMBER(SEARCH("Free",'Model output'!V160)), ISNUMBER(SEARCH("1 mm",'Model output'!V160)), ISNUMBER(SEARCH("0.1 CM",'Model output'!V160)), ISNUMBER(SEARCH("less than 0.2 mm",'Model output'!V160)), ISNUMBER(SEARCH("less than 0.5 mm",'Model output'!V160)), ISNUMBER(SEARCH("less than 1.0 mm",'Model output'!V160)), ISNUMBER(SEARCH("noted very close",'Model output'!V160)), ISNUMBER(SEARCH("abut",'Model output'!V160)), ISNUMBER(SEARCH("not mentioned",'Model output'!V160)), ISNUMBER(SEARCH("Cannot be assessed",'Model output'!V160)), ISNUMBER(SEARCH("Not specified",'Model output'!V160)), ISNUMBER(SEARCH("Lymphocyte invasion - present",'Model output'!V160))), "negative", "positive")</f>
        <v>negative</v>
      </c>
      <c r="AE161" s="35" t="str" cm="1">
        <f t="array" aca="1" ref="AE161" ca="1">IF(OR(AC161="positive",Z161="positive",AND(OR(ISNUMBER(SEARCH("Follicular carcinoma",N161)),ISNUMBER(SEARCH("Follicular thyroid carcinoma",N161))),V161="extensive"),AND(AND(ISNUMBER(J161),J161&gt;0),AND(ISNUMBER(M161),M161&gt;3)),OR(H161="positive",AH161=1)),"high",IF(OR(ISNUMBER(SEARCH("lateral",G161,1)),ISNUMBER(SEARCH("positive",Y161,1)),ISNUMBER(SEARCH("tall",O161,1)),ISNUMBER(SEARCH("hobnail",O161,1)),ISNUMBER(SEARCH("cribriform",O161,1)),ISNUMBER(SEARCH("diffuse",O161,1)),ISNUMBER(SEARCH("columnar",O161,1)),ISNUMBER(SEARCH("solid",O161,1)),ISNUMBER(SEARCH("tall",N161,1)),ISNUMBER(SEARCH("hobnail",N161,1)),ISNUMBER(SEARCH("cribriform",N161,1)),ISNUMBER(SEARCH("diffuse",N161,1)),ISNUMBER(SEARCH("columnar",N161,1)),ISNUMBER(SEARCH("solid",N161,1)),AND(ISNUMBER(SEARCH("papillary",N161,1)),S161="positive"),AND(AND(ISNUMBER(J161),J161&gt;=5),M161=""),AND(AND(ISNUMBER(J161),J161&gt;=5),AND(ISNUMBER(M161),M161&gt;=1)),AND(ISNUMBER(SERACH("papillary",N161)),OR(Y161="positive",Z161="positive"), ISNUMBER(SEARCH("BRAF",AB161)))),"intermediate","low"))</f>
        <v>intermediate</v>
      </c>
      <c r="AF161" s="36" t="str">
        <f t="shared" si="27"/>
        <v>1b</v>
      </c>
      <c r="AG161" s="36" t="str">
        <f t="shared" si="28"/>
        <v>0</v>
      </c>
      <c r="AH161" s="36" t="str">
        <f t="shared" si="30"/>
        <v>0</v>
      </c>
      <c r="AI161" s="42" t="str">
        <f t="shared" si="31"/>
        <v>I</v>
      </c>
      <c r="AJ161" s="39" t="s">
        <v>809</v>
      </c>
      <c r="AK161" s="41" t="s">
        <v>1119</v>
      </c>
      <c r="AL161" s="41" t="s">
        <v>1120</v>
      </c>
      <c r="AM161" s="41" t="s">
        <v>1123</v>
      </c>
      <c r="AN161" s="41" t="s">
        <v>68</v>
      </c>
      <c r="AO161" s="22">
        <f t="shared" ca="1" si="32"/>
        <v>1</v>
      </c>
      <c r="AP161" s="1">
        <f t="shared" si="33"/>
        <v>1</v>
      </c>
      <c r="AQ161" s="1">
        <f t="shared" si="34"/>
        <v>1</v>
      </c>
      <c r="AR161" s="1">
        <f t="shared" si="35"/>
        <v>1</v>
      </c>
      <c r="AS161" s="14">
        <f t="shared" si="36"/>
        <v>1</v>
      </c>
    </row>
    <row r="162" spans="1:45">
      <c r="A162" t="str">
        <f>'Model output'!A161</f>
        <v>TCGA-EM-A22N</v>
      </c>
      <c r="B162" s="33">
        <v>68</v>
      </c>
      <c r="C162" s="1" t="str">
        <f>IF(OR(ISNUMBER(SEARCH("0",'Model output'!D161)), ISNUMBER(SEARCH("1",'Model output'!D161)), ISNUMBER(SEARCH("1a",'Model output'!D161)), ISNUMBER(SEARCH("1b",'Model output'!D161)), ISNUMBER(SEARCH("2",'Model output'!D161)), ISNUMBER(SEARCH("3",'Model output'!D161)), ISNUMBER(SEARCH("4a",'Model output'!D161)), ISNUMBER(SEARCH("4b",'Model output'!D161))), IF(ISNUMBER(SEARCH("pT",'Model output'!D161)),IF(OR(ISNUMBER(SEARCH("a",'Model output'!D161)),ISNUMBER(SEARCH("b",'Model output'!D161))),MID(SUBSTITUTE('Model output'!D161," ",""),SEARCH("pT",'Model output'!D161)+2,2),MID(SUBSTITUTE('Model output'!D161," ",""),SEARCH("pT",'Model output'!D161)+2,1)),IF(ISNUMBER(SEARCH("T",'Model output'!D161)),IF(OR(ISNUMBER(SEARCH("a",'Model output'!D161)),ISNUMBER(SEARCH("b",'Model output'!D161))),MID(SUBSTITUTE('Model output'!D161," ",""),SEARCH("T",'Model output'!D161)+1,2),MID(SUBSTITUTE('Model output'!D161," ",""),SEARCH("T",'Model output'!D161)+1,1)),SUBSTITUTE('Model output'!D161," ",""))),"")</f>
        <v>1b</v>
      </c>
      <c r="D162" s="1" t="str">
        <f>IF(ISNUMBER(SEARCH("lymph node",'Model output'!E161)),"1", IF(AND('Model output'!E161&lt;&gt;"",ISNUMBER('Model output'!E161),'Model output'!E161&gt;0),"1",IF(OR(ISNUMBER(SEARCH("0",'Model output'!E161)), ISNUMBER(SEARCH("1",'Model output'!E161)), ISNUMBER(SEARCH("1a",'Model output'!E161)), ISNUMBER(SEARCH("1b",'Model output'!E161)), ISNUMBER(SEARCH("X",'Model output'!E161))), IF(ISNUMBER(SEARCH("pN",'Model output'!E161)),IF(OR(ISNUMBER(SEARCH("a",'Model output'!E161)),ISNUMBER(SEARCH("b",'Model output'!E161))),MID(SUBSTITUTE('Model output'!E161," ",""),SEARCH("pN",'Model output'!E161)+2,2),MID(SUBSTITUTE('Model output'!E161," ",""),SEARCH("pN",'Model output'!E161)+2,1)),IF(ISNUMBER(SEARCH("N",'Model output'!E161)),IF(OR(ISNUMBER(SEARCH("a",'Model output'!E161)),ISNUMBER(SEARCH("b",'Model output'!E161))),MID(SUBSTITUTE('Model output'!E161," ",""),SEARCH("N",'Model output'!E161)+1,2),MID(SUBSTITUTE('Model output'!E161," ",""),SEARCH("N",'Model output'!E161)+1,1)),SUBSTITUTE('Model output'!E161," ",""))),"")))</f>
        <v>0</v>
      </c>
      <c r="E162" s="1" t="str">
        <f>IF(OR(ISNUMBER(SEARCH("Not applicable",'Model output'!F161)), ISNUMBER(SEARCH("N/A",'Model output'!F161))),"0",IF(OR(ISNUMBER(SEARCH("0",'Model output'!F161)), ISNUMBER(SEARCH("1",'Model output'!F161)), ISNUMBER(SEARCH("X",'Model output'!F161))), IF(ISNUMBER(SEARCH("pM",'Model output'!F161)),MID(SUBSTITUTE('Model output'!F161," ",""),SEARCH("pM",'Model output'!F161)+2,1),IF(ISNUMBER(SEARCH("M",'Model output'!F161)),MID(SUBSTITUTE('Model output'!F161," ",""),SEARCH("M",'Model output'!F161)+1,1),SUBSTITUTE('Model output'!F161," ",""))),""))</f>
        <v/>
      </c>
      <c r="F162" t="str">
        <f t="shared" si="29"/>
        <v>negative</v>
      </c>
      <c r="G162" t="str">
        <f>IF(OR('Model output'!G161="",AND(ISNUMBER('Model output'!J161),'Model output'!J161&lt;1)),"",IF(OR(ISNUMBER(SEARCH("lateral",'Model output'!G161)),ISNUMBER(SEARCH("cervical",'Model output'!G161)),ISNUMBER(SEARCH("jugular",'Model output'!G161)),ISNUMBER(SEARCH("left neck",'Model output'!G161)),ISNUMBER(SEARCH("left anterior neck",'Model output'!G161)),ISNUMBER(SEARCH("left posterior neck",'Model output'!G161)),ISNUMBER(SEARCH("right neck",'Model output'!G161)),ISNUMBER(SEARCH("right anterior neck",'Model output'!G161)),ISNUMBER(SEARCH("right posterior neck",'Model output'!G161)),AND(ISNUMBER(SEARCH("level",'Model output'!G161)),OR(,ISNUMBER(SEARCH("II",'Model output'!G161)),ISNUMBER(SEARCH("two",'Model output'!G161)),AND(ISNUMBER(SEARCH("2",'Model output'!G161)),NOT(ISNUMBER(SEARCH("1 of 2",'Model output'!G161)))),ISNUMBER(SEARCH("III",'Model output'!G161)),ISNUMBER(SEARCH("three",'Model output'!G161)),ISNUMBER(SEARCH("3",'Model output'!G161)),ISNUMBER(SEARCH("IV",'Model output'!G161)),ISNUMBER(SEARCH("four",'Model output'!G161)),ISNUMBER(SEARCH("4",'Model output'!G161)),ISNUMBER(SEARCH("V ",'Model output'!G161)),ISNUMBER(SEARCH("five",'Model output'!G161)),ISNUMBER(SEARCH("5",'Model output'!G161))))), "lateral", "central"))</f>
        <v/>
      </c>
      <c r="H162" t="str">
        <f>IF('Model output'!H161="","negative",IF(OR(ISNUMBER(SEARCH("lymph node",'Model output'!H161)),ISNUMBER(SEARCH("gland",'Model output'!H161)),ISNUMBER(SEARCH("lobe",'Model output'!H161)),ISNUMBER(SEARCH("isthmus",'Model output'!H161)),ISNUMBER(SEARCH("mediastinum",'Model output'!H161)),ISNUMBER(SEARCH("Not mentioned",'Model output'!H161)), ISNUMBER(SEARCH("Not applicable",'Model output'!H161)), ISNUMBER(SEARCH("paratracheal",'Model output'!H161)),ISNUMBER(SEARCH("fibroadipose tissue",'Model output'!H161)),ISNUMBER(SEARCH("thyroid node",'Model output'!H161)),ISNUMBER(SEARCH("skeletal muscle",'Model output'!H161)),ISNUMBER(SEARCH("Extranodal extension",'Model output'!H161)),ISNUMBER(SEARCH("right",'Model output'!H161)),ISNUMBER(SEARCH("left",'Model output'!H161)),ISNUMBER(SEARCH("Not specified",'Model output'!H161))),"negative","positive"))</f>
        <v>negative</v>
      </c>
      <c r="I162">
        <f>IF(OR('Model output'!I161="",'Model output'!I161="Not answered",'Model output'!I161="Not mentioned"),"",IF(ISNUMBER('Model output'!I161),'Model output'!I161,1))</f>
        <v>2</v>
      </c>
      <c r="J162">
        <f>IF(OR('Model output'!J161="",'Model output'!J161="Not answered",'Model output'!J161="Not mentioned"),"",IF(AND(ISNUMBER('Model output'!J161),'Model output'!J161&lt;=I162),'Model output'!J161,IF(AND(ISNUMBER('Model output'!J161), 'Model output'!J161&gt;=DATE(2024,1,1)), MIN(DAY('Model output'!J161), MONTH('Model output'!J161), YEAR('Model output'!J161)), IF(ISNUMBER(SEARCH("0/",'Model output'!J161)),0,IF(ISNUMBER(SEARCH("/",'Model output'!J161)), VALUE(LEFT('Model output'!J161, SEARCH("/",'Model output'!J161)-1)),1)))))</f>
        <v>0</v>
      </c>
      <c r="K162" t="str" cm="1">
        <f t="array" ref="K162">IF(COUNT(FIND({0,1,2,3,4,5,6,7,8,9},'Model output'!K161))&gt;0,'Model output'!K161,"")</f>
        <v/>
      </c>
      <c r="L162" s="25" t="str">
        <f t="shared" si="26"/>
        <v/>
      </c>
      <c r="M162" t="str" cm="1">
        <f t="array" ref="M162">IF(L162="","",IF(ISNUMBER(SEARCH("cm",L162)),MAX(VALUE(SUBSTITUTE(_xlfn.FILTERXML("&lt;t&gt;&lt;s&gt;"&amp;SUBSTITUTE(L162,",","&lt;/s&gt;&lt;s&gt;")&amp;"&lt;/s&gt;&lt;/t&gt;","//s"),"cm",""))),MAX(VALUE(SUBSTITUTE(_xlfn.FILTERXML("&lt;t&gt;&lt;s&gt;"&amp;SUBSTITUTE(L162,",","&lt;/s&gt;&lt;s&gt;")&amp;"&lt;/s&gt;&lt;/t&gt;","//s"),"mm","")))/10))</f>
        <v/>
      </c>
      <c r="N162" t="str">
        <f>IF('Model output'!L161="","",'Model output'!L161)</f>
        <v>Papillary carcinoma, follicular variant, Papillary carcinoma, oncocytic or oxyphilic variant</v>
      </c>
      <c r="O162" t="str">
        <f>IF('Model output'!M161="","",'Model output'!M161)</f>
        <v>Oncocytic or oxyphilic cytomorphology</v>
      </c>
      <c r="P162" t="str">
        <f>IF('Model output'!N161="","",'Model output'!N161)</f>
        <v>2.0cm</v>
      </c>
      <c r="Q162" t="str">
        <f t="shared" si="25"/>
        <v>2.0cm</v>
      </c>
      <c r="R162" cm="1">
        <f t="array" ref="R162">IF(Q162="","",IF(ISNUMBER(SEARCH("cm",Q162)),MAX(VALUE(SUBSTITUTE(_xlfn.FILTERXML("&lt;t&gt;&lt;s&gt;"&amp;SUBSTITUTE(Q162,",","&lt;/s&gt;&lt;s&gt;")&amp;"&lt;/s&gt;&lt;/t&gt;","//s"),"cm",""))),MAX(VALUE(SUBSTITUTE(_xlfn.FILTERXML("&lt;t&gt;&lt;s&gt;"&amp;SUBSTITUTE(Q162,",","&lt;/s&gt;&lt;s&gt;")&amp;"&lt;/s&gt;&lt;/t&gt;","//s"),"mm","")))/10))</f>
        <v>2</v>
      </c>
      <c r="S162" t="str">
        <f>IF(OR('Model output'!P161="",ISNUMBER(SEARCH("Not identified", 'Model output'!P161)),ISNUMBER(SEARCH("Absent",'Model output'!P161)),AND(ISNUMBER(SEARCH("No",'Model output'!P161)),NOT(ISNUMBER(SEARCH("diagnostic",'Model output'!P161)))),ISNUMBER(SEARCH("Negative",'Model output'!P161))),"negative","positive")</f>
        <v>negative</v>
      </c>
      <c r="T162">
        <f>IF('Model output'!O161="","",'Model output'!O161)</f>
        <v>2</v>
      </c>
      <c r="U162" t="str">
        <f>IF('Model output'!Q161&lt;&gt;"",'Model output'!Q161,IF('Classification result'!S162="positive",IF(ISNUMBER(SEARCH("single",'Model output'!P161)),1,IF(OR(ISNUMBER(SEARCH("&lt;4",'Model output'!P161)),ISNUMBER(SEARCH("&lt; 4",'Model output'!P161)),ISNUMBER(SEARCH("less than 4",'Model output'!P161))),"&lt;4",IF(OR(ISNUMBER(SEARCH("&gt;4",'Model output'!P161)),ISNUMBER(SEARCH("&gt; 4",'Model output'!P161)),ISNUMBER(SEARCH("4 or more",'Model output'!P161))),"&gt;4",""))), ""))</f>
        <v/>
      </c>
      <c r="V162" t="str">
        <f>IF(S162="negative","",IF(OR(ISNUMBER(SEARCH("Focal",'Model output'!P161)),'Classification result'!U162&lt;4,ISNUMBER(SEARCH("Focal",'Classification result'!U162)),ISNUMBER(SEARCH("&lt;4",'Classification result'!U162)),ISNUMBER(SEARCH("&lt; 4",'Classification result'!U162))),"minimal", IF(OR(ISNUMBER(SEARCH("Extensive",'Model output'!P161)),ISNUMBER(SEARCH("Extensive",'Classification result'!U162)),ISNUMBER(SEARCH("&gt;4",'Classification result'!U162)),ISNUMBER(SEARCH("&gt; 4",'Classification result'!U162)),ISNUMBER(SEARCH("4 or more",'Classification result'!U162))),"extensive","")))</f>
        <v/>
      </c>
      <c r="W162" t="str">
        <f>IF(OR('Model output'!R161="",ISNUMBER(SEARCH("Not identified", 'Model output'!R161)),ISNUMBER(SEARCH("Absent",'Model output'!R161)),ISNUMBER(SEARCH("No",'Model output'!R161)),ISNUMBER(SEARCH("Negative",'Model output'!R161)),ISNUMBER(SEARCH("None seen",'Model output'!R161)),ISNUMBER(SEARCH("Free",'Model output'!R161)),ISNUMBER(SEARCH("Cannot be assessed",'Model output'!R161))),"negative","positive")</f>
        <v>positive</v>
      </c>
      <c r="X162" s="16" t="str">
        <f>IF('Model output'!S161="","",'Model output'!S161)</f>
        <v>Not identified</v>
      </c>
      <c r="Y162" t="str">
        <f>IF(OR('Model output'!S161="",ISNUMBER(SEARCH("Absent",'Model output'!S161)),ISNUMBER(SEARCH("Not identified",'Model output'!S161)),AND(ISNUMBER(SEARCH("No",'Model output'!S161)),NOT(ISNUMBER(SEARCH("carcinoma",'Model output'!S161)))),ISNUMBER(SEARCH("negative",'Model output'!S161))),"negative",IF(Z162="positive","gETE", "positive"))</f>
        <v>negative</v>
      </c>
      <c r="Z162" t="str">
        <f>IF(OR('Model output'!S161="",ISNUMBER(SEARCH("Absent",'Model output'!S161)),ISNUMBER(SEARCH("Not identified",'Model output'!S161)),ISNUMBER(SEARCH("No",'Model output'!S161)),ISNUMBER(SEARCH("Minimal",'Model output'!S161)),ISNUMBER(SEARCH("negative",'Model output'!S161))),"negative",IF(OR(ISNUMBER(SEARCH("extensive",X162)),ISNUMBER(SEARCH("skeletal muscle",X162)),ISNUMBER(SEARCH("larynx",X162)),ISNUMBER(SEARCH("trachea",X162)),ISNUMBER(SEARCH("esophagus",X162)),ISNUMBER(SEARCH("recurrent laryngeal nerve",X162))),"positive","negative"))</f>
        <v>negative</v>
      </c>
      <c r="AA162" t="str">
        <f>IF('Model output'!T161="","",IF('Model output'!T161="Not mentioned", "No", "Yes"))</f>
        <v/>
      </c>
      <c r="AB162" t="str">
        <f>IF(AA162&lt;&gt;"Yes","",IF(OR('Model output'!U161="",ISNUMBER(SEARCH("Not identified",'Model output'!U161))),"",'Model output'!U161))</f>
        <v/>
      </c>
      <c r="AC162" s="1" t="str">
        <f>IF(OR('Model output'!V161="", 'Model output'!V161="No", AND(ISERROR(SEARCH("Positive",'Model output'!V161)), ISNUMBER(SEARCH("Negative",'Model output'!V161))), AND(ISNUMBER(SEARCH("Uninvolved",'Model output'!V161)),NOT(ISNUMBER(SEARCH("margins involved",'Model output'!V161)))), ISNUMBER(SEARCH("None",'Model output'!V161)), ISNUMBER(SEARCH("Free",'Model output'!V161)), ISNUMBER(SEARCH("1 mm",'Model output'!V161)), ISNUMBER(SEARCH("0.1 CM",'Model output'!V161)), ISNUMBER(SEARCH("less than 0.2 mm",'Model output'!V161)), ISNUMBER(SEARCH("less than 0.5 mm",'Model output'!V161)), ISNUMBER(SEARCH("less than 1.0 mm",'Model output'!V161)), ISNUMBER(SEARCH("noted very close",'Model output'!V161)), ISNUMBER(SEARCH("abut",'Model output'!V161)), ISNUMBER(SEARCH("not mentioned",'Model output'!V161)), ISNUMBER(SEARCH("Cannot be assessed",'Model output'!V161)), ISNUMBER(SEARCH("Not specified",'Model output'!V161)), ISNUMBER(SEARCH("Lymphocyte invasion - present",'Model output'!V161))), "negative", "positive")</f>
        <v>negative</v>
      </c>
      <c r="AE162" s="35" t="str" cm="1">
        <f t="array" aca="1" ref="AE162" ca="1">IF(OR(AC162="positive",Z162="positive",AND(OR(ISNUMBER(SEARCH("Follicular carcinoma",N162)),ISNUMBER(SEARCH("Follicular thyroid carcinoma",N162))),V162="extensive"),AND(AND(ISNUMBER(J162),J162&gt;0),AND(ISNUMBER(M162),M162&gt;3)),OR(H162="positive",AH162=1)),"high",IF(OR(ISNUMBER(SEARCH("lateral",G162,1)),ISNUMBER(SEARCH("positive",Y162,1)),ISNUMBER(SEARCH("tall",O162,1)),ISNUMBER(SEARCH("hobnail",O162,1)),ISNUMBER(SEARCH("cribriform",O162,1)),ISNUMBER(SEARCH("diffuse",O162,1)),ISNUMBER(SEARCH("columnar",O162,1)),ISNUMBER(SEARCH("solid",O162,1)),ISNUMBER(SEARCH("tall",N162,1)),ISNUMBER(SEARCH("hobnail",N162,1)),ISNUMBER(SEARCH("cribriform",N162,1)),ISNUMBER(SEARCH("diffuse",N162,1)),ISNUMBER(SEARCH("columnar",N162,1)),ISNUMBER(SEARCH("solid",N162,1)),AND(ISNUMBER(SEARCH("papillary",N162,1)),S162="positive"),AND(AND(ISNUMBER(J162),J162&gt;=5),M162=""),AND(AND(ISNUMBER(J162),J162&gt;=5),AND(ISNUMBER(M162),M162&gt;=1)),AND(ISNUMBER(SERACH("papillary",N162)),OR(Y162="positive",Z162="positive"), ISNUMBER(SEARCH("BRAF",AB162)))),"intermediate","low"))</f>
        <v>low</v>
      </c>
      <c r="AF162" s="36" t="str">
        <f t="shared" si="27"/>
        <v>1b</v>
      </c>
      <c r="AG162" s="36" t="str">
        <f t="shared" si="28"/>
        <v>0</v>
      </c>
      <c r="AH162" s="36" t="str">
        <f t="shared" si="30"/>
        <v>0</v>
      </c>
      <c r="AI162" s="42" t="str">
        <f t="shared" si="31"/>
        <v>I</v>
      </c>
      <c r="AJ162" s="39" t="s">
        <v>807</v>
      </c>
      <c r="AK162" s="41" t="s">
        <v>1119</v>
      </c>
      <c r="AL162" s="41" t="s">
        <v>1120</v>
      </c>
      <c r="AM162" s="41" t="s">
        <v>1123</v>
      </c>
      <c r="AN162" s="41" t="s">
        <v>68</v>
      </c>
      <c r="AO162" s="22">
        <f t="shared" ca="1" si="32"/>
        <v>1</v>
      </c>
      <c r="AP162" s="1">
        <f t="shared" si="33"/>
        <v>1</v>
      </c>
      <c r="AQ162" s="1">
        <f t="shared" si="34"/>
        <v>1</v>
      </c>
      <c r="AR162" s="1">
        <f t="shared" si="35"/>
        <v>1</v>
      </c>
      <c r="AS162" s="14">
        <f t="shared" si="36"/>
        <v>1</v>
      </c>
    </row>
    <row r="163" spans="1:45">
      <c r="A163" t="str">
        <f>'Model output'!A162</f>
        <v>TCGA-EM-A22O</v>
      </c>
      <c r="B163" s="33">
        <v>75</v>
      </c>
      <c r="C163" s="1" t="str">
        <f>IF(OR(ISNUMBER(SEARCH("0",'Model output'!D162)), ISNUMBER(SEARCH("1",'Model output'!D162)), ISNUMBER(SEARCH("1a",'Model output'!D162)), ISNUMBER(SEARCH("1b",'Model output'!D162)), ISNUMBER(SEARCH("2",'Model output'!D162)), ISNUMBER(SEARCH("3",'Model output'!D162)), ISNUMBER(SEARCH("4a",'Model output'!D162)), ISNUMBER(SEARCH("4b",'Model output'!D162))), IF(ISNUMBER(SEARCH("pT",'Model output'!D162)),IF(OR(ISNUMBER(SEARCH("a",'Model output'!D162)),ISNUMBER(SEARCH("b",'Model output'!D162))),MID(SUBSTITUTE('Model output'!D162," ",""),SEARCH("pT",'Model output'!D162)+2,2),MID(SUBSTITUTE('Model output'!D162," ",""),SEARCH("pT",'Model output'!D162)+2,1)),IF(ISNUMBER(SEARCH("T",'Model output'!D162)),IF(OR(ISNUMBER(SEARCH("a",'Model output'!D162)),ISNUMBER(SEARCH("b",'Model output'!D162))),MID(SUBSTITUTE('Model output'!D162," ",""),SEARCH("T",'Model output'!D162)+1,2),MID(SUBSTITUTE('Model output'!D162," ",""),SEARCH("T",'Model output'!D162)+1,1)),SUBSTITUTE('Model output'!D162," ",""))),"")</f>
        <v>4a</v>
      </c>
      <c r="D163" s="1" t="str">
        <f>IF(ISNUMBER(SEARCH("lymph node",'Model output'!E162)),"1", IF(AND('Model output'!E162&lt;&gt;"",ISNUMBER('Model output'!E162),'Model output'!E162&gt;0),"1",IF(OR(ISNUMBER(SEARCH("0",'Model output'!E162)), ISNUMBER(SEARCH("1",'Model output'!E162)), ISNUMBER(SEARCH("1a",'Model output'!E162)), ISNUMBER(SEARCH("1b",'Model output'!E162)), ISNUMBER(SEARCH("X",'Model output'!E162))), IF(ISNUMBER(SEARCH("pN",'Model output'!E162)),IF(OR(ISNUMBER(SEARCH("a",'Model output'!E162)),ISNUMBER(SEARCH("b",'Model output'!E162))),MID(SUBSTITUTE('Model output'!E162," ",""),SEARCH("pN",'Model output'!E162)+2,2),MID(SUBSTITUTE('Model output'!E162," ",""),SEARCH("pN",'Model output'!E162)+2,1)),IF(ISNUMBER(SEARCH("N",'Model output'!E162)),IF(OR(ISNUMBER(SEARCH("a",'Model output'!E162)),ISNUMBER(SEARCH("b",'Model output'!E162))),MID(SUBSTITUTE('Model output'!E162," ",""),SEARCH("N",'Model output'!E162)+1,2),MID(SUBSTITUTE('Model output'!E162," ",""),SEARCH("N",'Model output'!E162)+1,1)),SUBSTITUTE('Model output'!E162," ",""))),"")))</f>
        <v>1a</v>
      </c>
      <c r="E163" s="1" t="str">
        <f>IF(OR(ISNUMBER(SEARCH("Not applicable",'Model output'!F162)), ISNUMBER(SEARCH("N/A",'Model output'!F162))),"0",IF(OR(ISNUMBER(SEARCH("0",'Model output'!F162)), ISNUMBER(SEARCH("1",'Model output'!F162)), ISNUMBER(SEARCH("X",'Model output'!F162))), IF(ISNUMBER(SEARCH("pM",'Model output'!F162)),MID(SUBSTITUTE('Model output'!F162," ",""),SEARCH("pM",'Model output'!F162)+2,1),IF(ISNUMBER(SEARCH("M",'Model output'!F162)),MID(SUBSTITUTE('Model output'!F162," ",""),SEARCH("M",'Model output'!F162)+1,1),SUBSTITUTE('Model output'!F162," ",""))),""))</f>
        <v/>
      </c>
      <c r="F163" t="str">
        <f t="shared" si="29"/>
        <v>positive</v>
      </c>
      <c r="G163" t="str">
        <f>IF(OR('Model output'!G162="",AND(ISNUMBER('Model output'!J162),'Model output'!J162&lt;1)),"",IF(OR(ISNUMBER(SEARCH("lateral",'Model output'!G162)),ISNUMBER(SEARCH("cervical",'Model output'!G162)),ISNUMBER(SEARCH("jugular",'Model output'!G162)),ISNUMBER(SEARCH("left neck",'Model output'!G162)),ISNUMBER(SEARCH("left anterior neck",'Model output'!G162)),ISNUMBER(SEARCH("left posterior neck",'Model output'!G162)),ISNUMBER(SEARCH("right neck",'Model output'!G162)),ISNUMBER(SEARCH("right anterior neck",'Model output'!G162)),ISNUMBER(SEARCH("right posterior neck",'Model output'!G162)),AND(ISNUMBER(SEARCH("level",'Model output'!G162)),OR(,ISNUMBER(SEARCH("II",'Model output'!G162)),ISNUMBER(SEARCH("two",'Model output'!G162)),AND(ISNUMBER(SEARCH("2",'Model output'!G162)),NOT(ISNUMBER(SEARCH("1 of 2",'Model output'!G162)))),ISNUMBER(SEARCH("III",'Model output'!G162)),ISNUMBER(SEARCH("three",'Model output'!G162)),ISNUMBER(SEARCH("3",'Model output'!G162)),ISNUMBER(SEARCH("IV",'Model output'!G162)),ISNUMBER(SEARCH("four",'Model output'!G162)),ISNUMBER(SEARCH("4",'Model output'!G162)),ISNUMBER(SEARCH("V ",'Model output'!G162)),ISNUMBER(SEARCH("five",'Model output'!G162)),ISNUMBER(SEARCH("5",'Model output'!G162))))), "lateral", "central"))</f>
        <v>central</v>
      </c>
      <c r="H163" t="str">
        <f>IF('Model output'!H162="","negative",IF(OR(ISNUMBER(SEARCH("lymph node",'Model output'!H162)),ISNUMBER(SEARCH("gland",'Model output'!H162)),ISNUMBER(SEARCH("lobe",'Model output'!H162)),ISNUMBER(SEARCH("isthmus",'Model output'!H162)),ISNUMBER(SEARCH("mediastinum",'Model output'!H162)),ISNUMBER(SEARCH("Not mentioned",'Model output'!H162)), ISNUMBER(SEARCH("Not applicable",'Model output'!H162)), ISNUMBER(SEARCH("paratracheal",'Model output'!H162)),ISNUMBER(SEARCH("fibroadipose tissue",'Model output'!H162)),ISNUMBER(SEARCH("thyroid node",'Model output'!H162)),ISNUMBER(SEARCH("skeletal muscle",'Model output'!H162)),ISNUMBER(SEARCH("Extranodal extension",'Model output'!H162)),ISNUMBER(SEARCH("right",'Model output'!H162)),ISNUMBER(SEARCH("left",'Model output'!H162)),ISNUMBER(SEARCH("Not specified",'Model output'!H162))),"negative","positive"))</f>
        <v>negative</v>
      </c>
      <c r="I163">
        <f>IF(OR('Model output'!I162="",'Model output'!I162="Not answered",'Model output'!I162="Not mentioned"),"",IF(ISNUMBER('Model output'!I162),'Model output'!I162,1))</f>
        <v>1</v>
      </c>
      <c r="J163">
        <f>IF(OR('Model output'!J162="",'Model output'!J162="Not answered",'Model output'!J162="Not mentioned"),"",IF(AND(ISNUMBER('Model output'!J162),'Model output'!J162&lt;=I163),'Model output'!J162,IF(AND(ISNUMBER('Model output'!J162), 'Model output'!J162&gt;=DATE(2024,1,1)), MIN(DAY('Model output'!J162), MONTH('Model output'!J162), YEAR('Model output'!J162)), IF(ISNUMBER(SEARCH("0/",'Model output'!J162)),0,IF(ISNUMBER(SEARCH("/",'Model output'!J162)), VALUE(LEFT('Model output'!J162, SEARCH("/",'Model output'!J162)-1)),1)))))</f>
        <v>1</v>
      </c>
      <c r="K163" t="str" cm="1">
        <f t="array" ref="K163">IF(COUNT(FIND({0,1,2,3,4,5,6,7,8,9},'Model output'!K162))&gt;0,'Model output'!K162,"")</f>
        <v>1.0 cm</v>
      </c>
      <c r="L163" s="25" t="str">
        <f t="shared" si="26"/>
        <v>1.0cm</v>
      </c>
      <c r="M163" cm="1">
        <f t="array" ref="M163">IF(L163="","",IF(ISNUMBER(SEARCH("cm",L163)),MAX(VALUE(SUBSTITUTE(_xlfn.FILTERXML("&lt;t&gt;&lt;s&gt;"&amp;SUBSTITUTE(L163,",","&lt;/s&gt;&lt;s&gt;")&amp;"&lt;/s&gt;&lt;/t&gt;","//s"),"cm",""))),MAX(VALUE(SUBSTITUTE(_xlfn.FILTERXML("&lt;t&gt;&lt;s&gt;"&amp;SUBSTITUTE(L163,",","&lt;/s&gt;&lt;s&gt;")&amp;"&lt;/s&gt;&lt;/t&gt;","//s"),"mm","")))/10))</f>
        <v>1</v>
      </c>
      <c r="N163" t="str">
        <f>IF('Model output'!L162="","",'Model output'!L162)</f>
        <v>Papillary carcinoma, classical (usual)</v>
      </c>
      <c r="O163" t="str">
        <f>IF('Model output'!M162="","",'Model output'!M162)</f>
        <v>angioinvasive and widely invasive classical variant with focal dedifferentiation (5%) and tall cell change (10%)</v>
      </c>
      <c r="P163" t="str">
        <f>IF('Model output'!N162="","",'Model output'!N162)</f>
        <v>6.6 cm</v>
      </c>
      <c r="Q163" t="str">
        <f t="shared" si="25"/>
        <v>6.6cm</v>
      </c>
      <c r="R163" cm="1">
        <f t="array" ref="R163">IF(Q163="","",IF(ISNUMBER(SEARCH("cm",Q163)),MAX(VALUE(SUBSTITUTE(_xlfn.FILTERXML("&lt;t&gt;&lt;s&gt;"&amp;SUBSTITUTE(Q163,",","&lt;/s&gt;&lt;s&gt;")&amp;"&lt;/s&gt;&lt;/t&gt;","//s"),"cm",""))),MAX(VALUE(SUBSTITUTE(_xlfn.FILTERXML("&lt;t&gt;&lt;s&gt;"&amp;SUBSTITUTE(Q163,",","&lt;/s&gt;&lt;s&gt;")&amp;"&lt;/s&gt;&lt;/t&gt;","//s"),"mm","")))/10))</f>
        <v>6.6</v>
      </c>
      <c r="S163" t="str">
        <f>IF(OR('Model output'!P162="",ISNUMBER(SEARCH("Not identified", 'Model output'!P162)),ISNUMBER(SEARCH("Absent",'Model output'!P162)),AND(ISNUMBER(SEARCH("No",'Model output'!P162)),NOT(ISNUMBER(SEARCH("diagnostic",'Model output'!P162)))),ISNUMBER(SEARCH("Negative",'Model output'!P162))),"negative","positive")</f>
        <v>positive</v>
      </c>
      <c r="T163">
        <f>IF('Model output'!O162="","",'Model output'!O162)</f>
        <v>2</v>
      </c>
      <c r="U163" t="str">
        <f>IF('Model output'!Q162&lt;&gt;"",'Model output'!Q162,IF('Classification result'!S163="positive",IF(ISNUMBER(SEARCH("single",'Model output'!P162)),1,IF(OR(ISNUMBER(SEARCH("&lt;4",'Model output'!P162)),ISNUMBER(SEARCH("&lt; 4",'Model output'!P162)),ISNUMBER(SEARCH("less than 4",'Model output'!P162))),"&lt;4",IF(OR(ISNUMBER(SEARCH("&gt;4",'Model output'!P162)),ISNUMBER(SEARCH("&gt; 4",'Model output'!P162)),ISNUMBER(SEARCH("4 or more",'Model output'!P162))),"&gt;4",""))), ""))</f>
        <v>&lt;4</v>
      </c>
      <c r="V163" t="str">
        <f>IF(S163="negative","",IF(OR(ISNUMBER(SEARCH("Focal",'Model output'!P162)),'Classification result'!U163&lt;4,ISNUMBER(SEARCH("Focal",'Classification result'!U163)),ISNUMBER(SEARCH("&lt;4",'Classification result'!U163)),ISNUMBER(SEARCH("&lt; 4",'Classification result'!U163))),"minimal", IF(OR(ISNUMBER(SEARCH("Extensive",'Model output'!P162)),ISNUMBER(SEARCH("Extensive",'Classification result'!U163)),ISNUMBER(SEARCH("&gt;4",'Classification result'!U163)),ISNUMBER(SEARCH("&gt; 4",'Classification result'!U163)),ISNUMBER(SEARCH("4 or more",'Classification result'!U163))),"extensive","")))</f>
        <v>minimal</v>
      </c>
      <c r="W163" t="str">
        <f>IF(OR('Model output'!R162="",ISNUMBER(SEARCH("Not identified", 'Model output'!R162)),ISNUMBER(SEARCH("Absent",'Model output'!R162)),ISNUMBER(SEARCH("No",'Model output'!R162)),ISNUMBER(SEARCH("Negative",'Model output'!R162)),ISNUMBER(SEARCH("None seen",'Model output'!R162)),ISNUMBER(SEARCH("Free",'Model output'!R162)),ISNUMBER(SEARCH("Cannot be assessed",'Model output'!R162))),"negative","positive")</f>
        <v>positive</v>
      </c>
      <c r="X163" s="16" t="str">
        <f>IF('Model output'!S162="","",'Model output'!S162)</f>
        <v>Extensive</v>
      </c>
      <c r="Y163" t="str">
        <f>IF(OR('Model output'!S162="",ISNUMBER(SEARCH("Absent",'Model output'!S162)),ISNUMBER(SEARCH("Not identified",'Model output'!S162)),AND(ISNUMBER(SEARCH("No",'Model output'!S162)),NOT(ISNUMBER(SEARCH("carcinoma",'Model output'!S162)))),ISNUMBER(SEARCH("negative",'Model output'!S162))),"negative",IF(Z163="positive","gETE", "positive"))</f>
        <v>gETE</v>
      </c>
      <c r="Z163" t="str">
        <f>IF(OR('Model output'!S162="",ISNUMBER(SEARCH("Absent",'Model output'!S162)),ISNUMBER(SEARCH("Not identified",'Model output'!S162)),ISNUMBER(SEARCH("No",'Model output'!S162)),ISNUMBER(SEARCH("Minimal",'Model output'!S162)),ISNUMBER(SEARCH("negative",'Model output'!S162))),"negative",IF(OR(ISNUMBER(SEARCH("extensive",X163)),ISNUMBER(SEARCH("skeletal muscle",X163)),ISNUMBER(SEARCH("larynx",X163)),ISNUMBER(SEARCH("trachea",X163)),ISNUMBER(SEARCH("esophagus",X163)),ISNUMBER(SEARCH("recurrent laryngeal nerve",X163))),"positive","negative"))</f>
        <v>positive</v>
      </c>
      <c r="AA163" t="str">
        <f>IF('Model output'!T162="","",IF('Model output'!T162="Not mentioned", "No", "Yes"))</f>
        <v/>
      </c>
      <c r="AB163" t="str">
        <f>IF(AA163&lt;&gt;"Yes","",IF(OR('Model output'!U162="",ISNUMBER(SEARCH("Not identified",'Model output'!U162))),"",'Model output'!U162))</f>
        <v/>
      </c>
      <c r="AC163" s="1" t="str">
        <f>IF(OR('Model output'!V162="", 'Model output'!V162="No", AND(ISERROR(SEARCH("Positive",'Model output'!V162)), ISNUMBER(SEARCH("Negative",'Model output'!V162))), AND(ISNUMBER(SEARCH("Uninvolved",'Model output'!V162)),NOT(ISNUMBER(SEARCH("margins involved",'Model output'!V162)))), ISNUMBER(SEARCH("None",'Model output'!V162)), ISNUMBER(SEARCH("Free",'Model output'!V162)), ISNUMBER(SEARCH("1 mm",'Model output'!V162)), ISNUMBER(SEARCH("0.1 CM",'Model output'!V162)), ISNUMBER(SEARCH("less than 0.2 mm",'Model output'!V162)), ISNUMBER(SEARCH("less than 0.5 mm",'Model output'!V162)), ISNUMBER(SEARCH("less than 1.0 mm",'Model output'!V162)), ISNUMBER(SEARCH("noted very close",'Model output'!V162)), ISNUMBER(SEARCH("abut",'Model output'!V162)), ISNUMBER(SEARCH("not mentioned",'Model output'!V162)), ISNUMBER(SEARCH("Cannot be assessed",'Model output'!V162)), ISNUMBER(SEARCH("Not specified",'Model output'!V162)), ISNUMBER(SEARCH("Lymphocyte invasion - present",'Model output'!V162))), "negative", "positive")</f>
        <v>positive</v>
      </c>
      <c r="AE163" s="35" t="str" cm="1">
        <f t="array" ref="AE163">IF(OR(AC163="positive",Z163="positive",AND(OR(ISNUMBER(SEARCH("Follicular carcinoma",N163)),ISNUMBER(SEARCH("Follicular thyroid carcinoma",N163))),V163="extensive"),AND(AND(ISNUMBER(J163),J163&gt;0),AND(ISNUMBER(M163),M163&gt;3)),OR(H163="positive",AH163=1)),"high",IF(OR(ISNUMBER(SEARCH("lateral",G163,1)),ISNUMBER(SEARCH("positive",Y163,1)),ISNUMBER(SEARCH("tall",O163,1)),ISNUMBER(SEARCH("hobnail",O163,1)),ISNUMBER(SEARCH("cribriform",O163,1)),ISNUMBER(SEARCH("diffuse",O163,1)),ISNUMBER(SEARCH("columnar",O163,1)),ISNUMBER(SEARCH("solid",O163,1)),ISNUMBER(SEARCH("tall",N163,1)),ISNUMBER(SEARCH("hobnail",N163,1)),ISNUMBER(SEARCH("cribriform",N163,1)),ISNUMBER(SEARCH("diffuse",N163,1)),ISNUMBER(SEARCH("columnar",N163,1)),ISNUMBER(SEARCH("solid",N163,1)),AND(ISNUMBER(SEARCH("papillary",N163,1)),S163="positive"),AND(AND(ISNUMBER(J163),J163&gt;=5),M163=""),AND(AND(ISNUMBER(J163),J163&gt;=5),AND(ISNUMBER(M163),M163&gt;=1)),AND(ISNUMBER(SERACH("papillary",N163)),OR(Y163="positive",Z163="positive"), ISNUMBER(SEARCH("BRAF",AB163)))),"intermediate","low"))</f>
        <v>high</v>
      </c>
      <c r="AF163" s="36" t="str">
        <f t="shared" si="27"/>
        <v>3b</v>
      </c>
      <c r="AG163" s="36" t="str">
        <f t="shared" si="28"/>
        <v>1a</v>
      </c>
      <c r="AH163" s="36" t="str">
        <f t="shared" si="30"/>
        <v>0</v>
      </c>
      <c r="AI163" s="42" t="str">
        <f t="shared" si="31"/>
        <v>II</v>
      </c>
      <c r="AJ163" s="39" t="s">
        <v>805</v>
      </c>
      <c r="AK163" s="41" t="s">
        <v>1125</v>
      </c>
      <c r="AL163" s="41" t="s">
        <v>651</v>
      </c>
      <c r="AM163" s="41" t="s">
        <v>1123</v>
      </c>
      <c r="AN163" s="41" t="s">
        <v>1126</v>
      </c>
      <c r="AO163" s="22">
        <f t="shared" si="32"/>
        <v>1</v>
      </c>
      <c r="AP163" s="1">
        <f t="shared" si="33"/>
        <v>0</v>
      </c>
      <c r="AQ163" s="1">
        <f t="shared" si="34"/>
        <v>1</v>
      </c>
      <c r="AR163" s="1">
        <f t="shared" si="35"/>
        <v>1</v>
      </c>
      <c r="AS163" s="14">
        <f t="shared" si="36"/>
        <v>0</v>
      </c>
    </row>
    <row r="164" spans="1:45">
      <c r="A164" t="str">
        <f>'Model output'!A163</f>
        <v>TCGA-EM-A22P</v>
      </c>
      <c r="B164" s="33">
        <v>64</v>
      </c>
      <c r="C164" s="1" t="str">
        <f>IF(OR(ISNUMBER(SEARCH("0",'Model output'!D163)), ISNUMBER(SEARCH("1",'Model output'!D163)), ISNUMBER(SEARCH("1a",'Model output'!D163)), ISNUMBER(SEARCH("1b",'Model output'!D163)), ISNUMBER(SEARCH("2",'Model output'!D163)), ISNUMBER(SEARCH("3",'Model output'!D163)), ISNUMBER(SEARCH("4a",'Model output'!D163)), ISNUMBER(SEARCH("4b",'Model output'!D163))), IF(ISNUMBER(SEARCH("pT",'Model output'!D163)),IF(OR(ISNUMBER(SEARCH("a",'Model output'!D163)),ISNUMBER(SEARCH("b",'Model output'!D163))),MID(SUBSTITUTE('Model output'!D163," ",""),SEARCH("pT",'Model output'!D163)+2,2),MID(SUBSTITUTE('Model output'!D163," ",""),SEARCH("pT",'Model output'!D163)+2,1)),IF(ISNUMBER(SEARCH("T",'Model output'!D163)),IF(OR(ISNUMBER(SEARCH("a",'Model output'!D163)),ISNUMBER(SEARCH("b",'Model output'!D163))),MID(SUBSTITUTE('Model output'!D163," ",""),SEARCH("T",'Model output'!D163)+1,2),MID(SUBSTITUTE('Model output'!D163," ",""),SEARCH("T",'Model output'!D163)+1,1)),SUBSTITUTE('Model output'!D163," ",""))),"")</f>
        <v>1b</v>
      </c>
      <c r="D164" s="1" t="str">
        <f>IF(ISNUMBER(SEARCH("lymph node",'Model output'!E163)),"1", IF(AND('Model output'!E163&lt;&gt;"",ISNUMBER('Model output'!E163),'Model output'!E163&gt;0),"1",IF(OR(ISNUMBER(SEARCH("0",'Model output'!E163)), ISNUMBER(SEARCH("1",'Model output'!E163)), ISNUMBER(SEARCH("1a",'Model output'!E163)), ISNUMBER(SEARCH("1b",'Model output'!E163)), ISNUMBER(SEARCH("X",'Model output'!E163))), IF(ISNUMBER(SEARCH("pN",'Model output'!E163)),IF(OR(ISNUMBER(SEARCH("a",'Model output'!E163)),ISNUMBER(SEARCH("b",'Model output'!E163))),MID(SUBSTITUTE('Model output'!E163," ",""),SEARCH("pN",'Model output'!E163)+2,2),MID(SUBSTITUTE('Model output'!E163," ",""),SEARCH("pN",'Model output'!E163)+2,1)),IF(ISNUMBER(SEARCH("N",'Model output'!E163)),IF(OR(ISNUMBER(SEARCH("a",'Model output'!E163)),ISNUMBER(SEARCH("b",'Model output'!E163))),MID(SUBSTITUTE('Model output'!E163," ",""),SEARCH("N",'Model output'!E163)+1,2),MID(SUBSTITUTE('Model output'!E163," ",""),SEARCH("N",'Model output'!E163)+1,1)),SUBSTITUTE('Model output'!E163," ",""))),"")))</f>
        <v>1b</v>
      </c>
      <c r="E164" s="1" t="str">
        <f>IF(OR(ISNUMBER(SEARCH("Not applicable",'Model output'!F163)), ISNUMBER(SEARCH("N/A",'Model output'!F163))),"0",IF(OR(ISNUMBER(SEARCH("0",'Model output'!F163)), ISNUMBER(SEARCH("1",'Model output'!F163)), ISNUMBER(SEARCH("X",'Model output'!F163))), IF(ISNUMBER(SEARCH("pM",'Model output'!F163)),MID(SUBSTITUTE('Model output'!F163," ",""),SEARCH("pM",'Model output'!F163)+2,1),IF(ISNUMBER(SEARCH("M",'Model output'!F163)),MID(SUBSTITUTE('Model output'!F163," ",""),SEARCH("M",'Model output'!F163)+1,1),SUBSTITUTE('Model output'!F163," ",""))),""))</f>
        <v/>
      </c>
      <c r="F164" t="str">
        <f t="shared" si="29"/>
        <v>positive</v>
      </c>
      <c r="G164" t="str">
        <f>IF(OR('Model output'!G163="",AND(ISNUMBER('Model output'!J163),'Model output'!J163&lt;1)),"",IF(OR(ISNUMBER(SEARCH("lateral",'Model output'!G163)),ISNUMBER(SEARCH("cervical",'Model output'!G163)),ISNUMBER(SEARCH("jugular",'Model output'!G163)),ISNUMBER(SEARCH("left neck",'Model output'!G163)),ISNUMBER(SEARCH("left anterior neck",'Model output'!G163)),ISNUMBER(SEARCH("left posterior neck",'Model output'!G163)),ISNUMBER(SEARCH("right neck",'Model output'!G163)),ISNUMBER(SEARCH("right anterior neck",'Model output'!G163)),ISNUMBER(SEARCH("right posterior neck",'Model output'!G163)),AND(ISNUMBER(SEARCH("level",'Model output'!G163)),OR(,ISNUMBER(SEARCH("II",'Model output'!G163)),ISNUMBER(SEARCH("two",'Model output'!G163)),AND(ISNUMBER(SEARCH("2",'Model output'!G163)),NOT(ISNUMBER(SEARCH("1 of 2",'Model output'!G163)))),ISNUMBER(SEARCH("III",'Model output'!G163)),ISNUMBER(SEARCH("three",'Model output'!G163)),ISNUMBER(SEARCH("3",'Model output'!G163)),ISNUMBER(SEARCH("IV",'Model output'!G163)),ISNUMBER(SEARCH("four",'Model output'!G163)),ISNUMBER(SEARCH("4",'Model output'!G163)),ISNUMBER(SEARCH("V ",'Model output'!G163)),ISNUMBER(SEARCH("five",'Model output'!G163)),ISNUMBER(SEARCH("5",'Model output'!G163))))), "lateral", "central"))</f>
        <v>lateral</v>
      </c>
      <c r="H164" t="str">
        <f>IF('Model output'!H163="","negative",IF(OR(ISNUMBER(SEARCH("lymph node",'Model output'!H163)),ISNUMBER(SEARCH("gland",'Model output'!H163)),ISNUMBER(SEARCH("lobe",'Model output'!H163)),ISNUMBER(SEARCH("isthmus",'Model output'!H163)),ISNUMBER(SEARCH("mediastinum",'Model output'!H163)),ISNUMBER(SEARCH("Not mentioned",'Model output'!H163)), ISNUMBER(SEARCH("Not applicable",'Model output'!H163)), ISNUMBER(SEARCH("paratracheal",'Model output'!H163)),ISNUMBER(SEARCH("fibroadipose tissue",'Model output'!H163)),ISNUMBER(SEARCH("thyroid node",'Model output'!H163)),ISNUMBER(SEARCH("skeletal muscle",'Model output'!H163)),ISNUMBER(SEARCH("Extranodal extension",'Model output'!H163)),ISNUMBER(SEARCH("right",'Model output'!H163)),ISNUMBER(SEARCH("left",'Model output'!H163)),ISNUMBER(SEARCH("Not specified",'Model output'!H163))),"negative","positive"))</f>
        <v>negative</v>
      </c>
      <c r="I164">
        <f>IF(OR('Model output'!I163="",'Model output'!I163="Not answered",'Model output'!I163="Not mentioned"),"",IF(ISNUMBER('Model output'!I163),'Model output'!I163,1))</f>
        <v>28</v>
      </c>
      <c r="J164">
        <f>IF(OR('Model output'!J163="",'Model output'!J163="Not answered",'Model output'!J163="Not mentioned"),"",IF(AND(ISNUMBER('Model output'!J163),'Model output'!J163&lt;=I164),'Model output'!J163,IF(AND(ISNUMBER('Model output'!J163), 'Model output'!J163&gt;=DATE(2024,1,1)), MIN(DAY('Model output'!J163), MONTH('Model output'!J163), YEAR('Model output'!J163)), IF(ISNUMBER(SEARCH("0/",'Model output'!J163)),0,IF(ISNUMBER(SEARCH("/",'Model output'!J163)), VALUE(LEFT('Model output'!J163, SEARCH("/",'Model output'!J163)-1)),1)))))</f>
        <v>14</v>
      </c>
      <c r="K164" t="str" cm="1">
        <f t="array" ref="K164">IF(COUNT(FIND({0,1,2,3,4,5,6,7,8,9},'Model output'!K163))&gt;0,'Model output'!K163,"")</f>
        <v/>
      </c>
      <c r="L164" s="25" t="str">
        <f t="shared" si="26"/>
        <v/>
      </c>
      <c r="M164" t="str" cm="1">
        <f t="array" ref="M164">IF(L164="","",IF(ISNUMBER(SEARCH("cm",L164)),MAX(VALUE(SUBSTITUTE(_xlfn.FILTERXML("&lt;t&gt;&lt;s&gt;"&amp;SUBSTITUTE(L164,",","&lt;/s&gt;&lt;s&gt;")&amp;"&lt;/s&gt;&lt;/t&gt;","//s"),"cm",""))),MAX(VALUE(SUBSTITUTE(_xlfn.FILTERXML("&lt;t&gt;&lt;s&gt;"&amp;SUBSTITUTE(L164,",","&lt;/s&gt;&lt;s&gt;")&amp;"&lt;/s&gt;&lt;/t&gt;","//s"),"mm","")))/10))</f>
        <v/>
      </c>
      <c r="N164" t="str">
        <f>IF('Model output'!L163="","",'Model output'!L163)</f>
        <v>Papillary carcinoma, classical (usual)</v>
      </c>
      <c r="O164" t="str">
        <f>IF('Model output'!M163="","",'Model output'!M163)</f>
        <v>classical (papillary) architecture, classical cytomorphology</v>
      </c>
      <c r="P164" t="str">
        <f>IF('Model output'!N163="","",'Model output'!N163)</f>
        <v>1.2cm</v>
      </c>
      <c r="Q164" t="str">
        <f t="shared" si="25"/>
        <v>1.2cm</v>
      </c>
      <c r="R164" cm="1">
        <f t="array" ref="R164">IF(Q164="","",IF(ISNUMBER(SEARCH("cm",Q164)),MAX(VALUE(SUBSTITUTE(_xlfn.FILTERXML("&lt;t&gt;&lt;s&gt;"&amp;SUBSTITUTE(Q164,",","&lt;/s&gt;&lt;s&gt;")&amp;"&lt;/s&gt;&lt;/t&gt;","//s"),"cm",""))),MAX(VALUE(SUBSTITUTE(_xlfn.FILTERXML("&lt;t&gt;&lt;s&gt;"&amp;SUBSTITUTE(Q164,",","&lt;/s&gt;&lt;s&gt;")&amp;"&lt;/s&gt;&lt;/t&gt;","//s"),"mm","")))/10))</f>
        <v>1.2</v>
      </c>
      <c r="S164" t="str">
        <f>IF(OR('Model output'!P163="",ISNUMBER(SEARCH("Not identified", 'Model output'!P163)),ISNUMBER(SEARCH("Absent",'Model output'!P163)),AND(ISNUMBER(SEARCH("No",'Model output'!P163)),NOT(ISNUMBER(SEARCH("diagnostic",'Model output'!P163)))),ISNUMBER(SEARCH("Negative",'Model output'!P163))),"negative","positive")</f>
        <v>negative</v>
      </c>
      <c r="T164">
        <f>IF('Model output'!O163="","",'Model output'!O163)</f>
        <v>2</v>
      </c>
      <c r="U164" t="str">
        <f>IF('Model output'!Q163&lt;&gt;"",'Model output'!Q163,IF('Classification result'!S164="positive",IF(ISNUMBER(SEARCH("single",'Model output'!P163)),1,IF(OR(ISNUMBER(SEARCH("&lt;4",'Model output'!P163)),ISNUMBER(SEARCH("&lt; 4",'Model output'!P163)),ISNUMBER(SEARCH("less than 4",'Model output'!P163))),"&lt;4",IF(OR(ISNUMBER(SEARCH("&gt;4",'Model output'!P163)),ISNUMBER(SEARCH("&gt; 4",'Model output'!P163)),ISNUMBER(SEARCH("4 or more",'Model output'!P163))),"&gt;4",""))), ""))</f>
        <v/>
      </c>
      <c r="V164" t="str">
        <f>IF(S164="negative","",IF(OR(ISNUMBER(SEARCH("Focal",'Model output'!P163)),'Classification result'!U164&lt;4,ISNUMBER(SEARCH("Focal",'Classification result'!U164)),ISNUMBER(SEARCH("&lt;4",'Classification result'!U164)),ISNUMBER(SEARCH("&lt; 4",'Classification result'!U164))),"minimal", IF(OR(ISNUMBER(SEARCH("Extensive",'Model output'!P163)),ISNUMBER(SEARCH("Extensive",'Classification result'!U164)),ISNUMBER(SEARCH("&gt;4",'Classification result'!U164)),ISNUMBER(SEARCH("&gt; 4",'Classification result'!U164)),ISNUMBER(SEARCH("4 or more",'Classification result'!U164))),"extensive","")))</f>
        <v/>
      </c>
      <c r="W164" t="str">
        <f>IF(OR('Model output'!R163="",ISNUMBER(SEARCH("Not identified", 'Model output'!R163)),ISNUMBER(SEARCH("Absent",'Model output'!R163)),ISNUMBER(SEARCH("No",'Model output'!R163)),ISNUMBER(SEARCH("Negative",'Model output'!R163)),ISNUMBER(SEARCH("None seen",'Model output'!R163)),ISNUMBER(SEARCH("Free",'Model output'!R163)),ISNUMBER(SEARCH("Cannot be assessed",'Model output'!R163))),"negative","positive")</f>
        <v>positive</v>
      </c>
      <c r="X164" s="16" t="str">
        <f>IF('Model output'!S163="","",'Model output'!S163)</f>
        <v>Cannot be assessed</v>
      </c>
      <c r="Y164" t="str">
        <f>IF(OR('Model output'!S163="",ISNUMBER(SEARCH("Absent",'Model output'!S163)),ISNUMBER(SEARCH("Not identified",'Model output'!S163)),AND(ISNUMBER(SEARCH("No",'Model output'!S163)),NOT(ISNUMBER(SEARCH("carcinoma",'Model output'!S163)))),ISNUMBER(SEARCH("negative",'Model output'!S163))),"negative",IF(Z164="positive","gETE", "positive"))</f>
        <v>negative</v>
      </c>
      <c r="Z164" t="str">
        <f>IF(OR('Model output'!S163="",ISNUMBER(SEARCH("Absent",'Model output'!S163)),ISNUMBER(SEARCH("Not identified",'Model output'!S163)),ISNUMBER(SEARCH("No",'Model output'!S163)),ISNUMBER(SEARCH("Minimal",'Model output'!S163)),ISNUMBER(SEARCH("negative",'Model output'!S163))),"negative",IF(OR(ISNUMBER(SEARCH("extensive",X164)),ISNUMBER(SEARCH("skeletal muscle",X164)),ISNUMBER(SEARCH("larynx",X164)),ISNUMBER(SEARCH("trachea",X164)),ISNUMBER(SEARCH("esophagus",X164)),ISNUMBER(SEARCH("recurrent laryngeal nerve",X164))),"positive","negative"))</f>
        <v>negative</v>
      </c>
      <c r="AA164" t="str">
        <f>IF('Model output'!T163="","",IF('Model output'!T163="Not mentioned", "No", "Yes"))</f>
        <v/>
      </c>
      <c r="AB164" t="str">
        <f>IF(AA164&lt;&gt;"Yes","",IF(OR('Model output'!U163="",ISNUMBER(SEARCH("Not identified",'Model output'!U163))),"",'Model output'!U163))</f>
        <v/>
      </c>
      <c r="AC164" s="1" t="str">
        <f>IF(OR('Model output'!V163="", 'Model output'!V163="No", AND(ISERROR(SEARCH("Positive",'Model output'!V163)), ISNUMBER(SEARCH("Negative",'Model output'!V163))), AND(ISNUMBER(SEARCH("Uninvolved",'Model output'!V163)),NOT(ISNUMBER(SEARCH("margins involved",'Model output'!V163)))), ISNUMBER(SEARCH("None",'Model output'!V163)), ISNUMBER(SEARCH("Free",'Model output'!V163)), ISNUMBER(SEARCH("1 mm",'Model output'!V163)), ISNUMBER(SEARCH("0.1 CM",'Model output'!V163)), ISNUMBER(SEARCH("less than 0.2 mm",'Model output'!V163)), ISNUMBER(SEARCH("less than 0.5 mm",'Model output'!V163)), ISNUMBER(SEARCH("less than 1.0 mm",'Model output'!V163)), ISNUMBER(SEARCH("noted very close",'Model output'!V163)), ISNUMBER(SEARCH("abut",'Model output'!V163)), ISNUMBER(SEARCH("not mentioned",'Model output'!V163)), ISNUMBER(SEARCH("Cannot be assessed",'Model output'!V163)), ISNUMBER(SEARCH("Not specified",'Model output'!V163)), ISNUMBER(SEARCH("Lymphocyte invasion - present",'Model output'!V163))), "negative", "positive")</f>
        <v>positive</v>
      </c>
      <c r="AE164" s="35" t="str" cm="1">
        <f t="array" ref="AE164">IF(OR(AC164="positive",Z164="positive",AND(OR(ISNUMBER(SEARCH("Follicular carcinoma",N164)),ISNUMBER(SEARCH("Follicular thyroid carcinoma",N164))),V164="extensive"),AND(AND(ISNUMBER(J164),J164&gt;0),AND(ISNUMBER(M164),M164&gt;3)),OR(H164="positive",AH164=1)),"high",IF(OR(ISNUMBER(SEARCH("lateral",G164,1)),ISNUMBER(SEARCH("positive",Y164,1)),ISNUMBER(SEARCH("tall",O164,1)),ISNUMBER(SEARCH("hobnail",O164,1)),ISNUMBER(SEARCH("cribriform",O164,1)),ISNUMBER(SEARCH("diffuse",O164,1)),ISNUMBER(SEARCH("columnar",O164,1)),ISNUMBER(SEARCH("solid",O164,1)),ISNUMBER(SEARCH("tall",N164,1)),ISNUMBER(SEARCH("hobnail",N164,1)),ISNUMBER(SEARCH("cribriform",N164,1)),ISNUMBER(SEARCH("diffuse",N164,1)),ISNUMBER(SEARCH("columnar",N164,1)),ISNUMBER(SEARCH("solid",N164,1)),AND(ISNUMBER(SEARCH("papillary",N164,1)),S164="positive"),AND(AND(ISNUMBER(J164),J164&gt;=5),M164=""),AND(AND(ISNUMBER(J164),J164&gt;=5),AND(ISNUMBER(M164),M164&gt;=1)),AND(ISNUMBER(SERACH("papillary",N164)),OR(Y164="positive",Z164="positive"), ISNUMBER(SEARCH("BRAF",AB164)))),"intermediate","low"))</f>
        <v>high</v>
      </c>
      <c r="AF164" s="36" t="str">
        <f t="shared" si="27"/>
        <v>1b</v>
      </c>
      <c r="AG164" s="36" t="str">
        <f t="shared" si="28"/>
        <v>1b</v>
      </c>
      <c r="AH164" s="36" t="str">
        <f t="shared" si="30"/>
        <v>0</v>
      </c>
      <c r="AI164" s="42" t="str">
        <f t="shared" si="31"/>
        <v>II</v>
      </c>
      <c r="AJ164" s="39" t="s">
        <v>805</v>
      </c>
      <c r="AK164" s="41" t="s">
        <v>1119</v>
      </c>
      <c r="AL164" s="41" t="s">
        <v>1119</v>
      </c>
      <c r="AM164" s="41" t="s">
        <v>1123</v>
      </c>
      <c r="AN164" s="41" t="s">
        <v>1121</v>
      </c>
      <c r="AO164" s="22">
        <f t="shared" si="32"/>
        <v>1</v>
      </c>
      <c r="AP164" s="1">
        <f t="shared" si="33"/>
        <v>1</v>
      </c>
      <c r="AQ164" s="1">
        <f t="shared" si="34"/>
        <v>1</v>
      </c>
      <c r="AR164" s="1">
        <f t="shared" si="35"/>
        <v>1</v>
      </c>
      <c r="AS164" s="14">
        <f t="shared" si="36"/>
        <v>1</v>
      </c>
    </row>
    <row r="165" spans="1:45">
      <c r="A165" t="str">
        <f>'Model output'!A164</f>
        <v>TCGA-EM-A22Q</v>
      </c>
      <c r="B165" s="33">
        <v>36</v>
      </c>
      <c r="C165" s="1" t="str">
        <f>IF(OR(ISNUMBER(SEARCH("0",'Model output'!D164)), ISNUMBER(SEARCH("1",'Model output'!D164)), ISNUMBER(SEARCH("1a",'Model output'!D164)), ISNUMBER(SEARCH("1b",'Model output'!D164)), ISNUMBER(SEARCH("2",'Model output'!D164)), ISNUMBER(SEARCH("3",'Model output'!D164)), ISNUMBER(SEARCH("4a",'Model output'!D164)), ISNUMBER(SEARCH("4b",'Model output'!D164))), IF(ISNUMBER(SEARCH("pT",'Model output'!D164)),IF(OR(ISNUMBER(SEARCH("a",'Model output'!D164)),ISNUMBER(SEARCH("b",'Model output'!D164))),MID(SUBSTITUTE('Model output'!D164," ",""),SEARCH("pT",'Model output'!D164)+2,2),MID(SUBSTITUTE('Model output'!D164," ",""),SEARCH("pT",'Model output'!D164)+2,1)),IF(ISNUMBER(SEARCH("T",'Model output'!D164)),IF(OR(ISNUMBER(SEARCH("a",'Model output'!D164)),ISNUMBER(SEARCH("b",'Model output'!D164))),MID(SUBSTITUTE('Model output'!D164," ",""),SEARCH("T",'Model output'!D164)+1,2),MID(SUBSTITUTE('Model output'!D164," ",""),SEARCH("T",'Model output'!D164)+1,1)),SUBSTITUTE('Model output'!D164," ",""))),"")</f>
        <v>3</v>
      </c>
      <c r="D165" s="1" t="str">
        <f>IF(ISNUMBER(SEARCH("lymph node",'Model output'!E164)),"1", IF(AND('Model output'!E164&lt;&gt;"",ISNUMBER('Model output'!E164),'Model output'!E164&gt;0),"1",IF(OR(ISNUMBER(SEARCH("0",'Model output'!E164)), ISNUMBER(SEARCH("1",'Model output'!E164)), ISNUMBER(SEARCH("1a",'Model output'!E164)), ISNUMBER(SEARCH("1b",'Model output'!E164)), ISNUMBER(SEARCH("X",'Model output'!E164))), IF(ISNUMBER(SEARCH("pN",'Model output'!E164)),IF(OR(ISNUMBER(SEARCH("a",'Model output'!E164)),ISNUMBER(SEARCH("b",'Model output'!E164))),MID(SUBSTITUTE('Model output'!E164," ",""),SEARCH("pN",'Model output'!E164)+2,2),MID(SUBSTITUTE('Model output'!E164," ",""),SEARCH("pN",'Model output'!E164)+2,1)),IF(ISNUMBER(SEARCH("N",'Model output'!E164)),IF(OR(ISNUMBER(SEARCH("a",'Model output'!E164)),ISNUMBER(SEARCH("b",'Model output'!E164))),MID(SUBSTITUTE('Model output'!E164," ",""),SEARCH("N",'Model output'!E164)+1,2),MID(SUBSTITUTE('Model output'!E164," ",""),SEARCH("N",'Model output'!E164)+1,1)),SUBSTITUTE('Model output'!E164," ",""))),"")))</f>
        <v>0</v>
      </c>
      <c r="E165" s="1" t="str">
        <f>IF(OR(ISNUMBER(SEARCH("Not applicable",'Model output'!F164)), ISNUMBER(SEARCH("N/A",'Model output'!F164))),"0",IF(OR(ISNUMBER(SEARCH("0",'Model output'!F164)), ISNUMBER(SEARCH("1",'Model output'!F164)), ISNUMBER(SEARCH("X",'Model output'!F164))), IF(ISNUMBER(SEARCH("pM",'Model output'!F164)),MID(SUBSTITUTE('Model output'!F164," ",""),SEARCH("pM",'Model output'!F164)+2,1),IF(ISNUMBER(SEARCH("M",'Model output'!F164)),MID(SUBSTITUTE('Model output'!F164," ",""),SEARCH("M",'Model output'!F164)+1,1),SUBSTITUTE('Model output'!F164," ",""))),""))</f>
        <v/>
      </c>
      <c r="F165" t="str">
        <f t="shared" si="29"/>
        <v>negative</v>
      </c>
      <c r="G165" t="str">
        <f>IF(OR('Model output'!G164="",AND(ISNUMBER('Model output'!J164),'Model output'!J164&lt;1)),"",IF(OR(ISNUMBER(SEARCH("lateral",'Model output'!G164)),ISNUMBER(SEARCH("cervical",'Model output'!G164)),ISNUMBER(SEARCH("jugular",'Model output'!G164)),ISNUMBER(SEARCH("left neck",'Model output'!G164)),ISNUMBER(SEARCH("left anterior neck",'Model output'!G164)),ISNUMBER(SEARCH("left posterior neck",'Model output'!G164)),ISNUMBER(SEARCH("right neck",'Model output'!G164)),ISNUMBER(SEARCH("right anterior neck",'Model output'!G164)),ISNUMBER(SEARCH("right posterior neck",'Model output'!G164)),AND(ISNUMBER(SEARCH("level",'Model output'!G164)),OR(,ISNUMBER(SEARCH("II",'Model output'!G164)),ISNUMBER(SEARCH("two",'Model output'!G164)),AND(ISNUMBER(SEARCH("2",'Model output'!G164)),NOT(ISNUMBER(SEARCH("1 of 2",'Model output'!G164)))),ISNUMBER(SEARCH("III",'Model output'!G164)),ISNUMBER(SEARCH("three",'Model output'!G164)),ISNUMBER(SEARCH("3",'Model output'!G164)),ISNUMBER(SEARCH("IV",'Model output'!G164)),ISNUMBER(SEARCH("four",'Model output'!G164)),ISNUMBER(SEARCH("4",'Model output'!G164)),ISNUMBER(SEARCH("V ",'Model output'!G164)),ISNUMBER(SEARCH("five",'Model output'!G164)),ISNUMBER(SEARCH("5",'Model output'!G164))))), "lateral", "central"))</f>
        <v/>
      </c>
      <c r="H165" t="str">
        <f>IF('Model output'!H164="","negative",IF(OR(ISNUMBER(SEARCH("lymph node",'Model output'!H164)),ISNUMBER(SEARCH("gland",'Model output'!H164)),ISNUMBER(SEARCH("lobe",'Model output'!H164)),ISNUMBER(SEARCH("isthmus",'Model output'!H164)),ISNUMBER(SEARCH("mediastinum",'Model output'!H164)),ISNUMBER(SEARCH("Not mentioned",'Model output'!H164)), ISNUMBER(SEARCH("Not applicable",'Model output'!H164)), ISNUMBER(SEARCH("paratracheal",'Model output'!H164)),ISNUMBER(SEARCH("fibroadipose tissue",'Model output'!H164)),ISNUMBER(SEARCH("thyroid node",'Model output'!H164)),ISNUMBER(SEARCH("skeletal muscle",'Model output'!H164)),ISNUMBER(SEARCH("Extranodal extension",'Model output'!H164)),ISNUMBER(SEARCH("right",'Model output'!H164)),ISNUMBER(SEARCH("left",'Model output'!H164)),ISNUMBER(SEARCH("Not specified",'Model output'!H164))),"negative","positive"))</f>
        <v>negative</v>
      </c>
      <c r="I165">
        <f>IF(OR('Model output'!I164="",'Model output'!I164="Not answered",'Model output'!I164="Not mentioned"),"",IF(ISNUMBER('Model output'!I164),'Model output'!I164,1))</f>
        <v>9</v>
      </c>
      <c r="J165">
        <f>IF(OR('Model output'!J164="",'Model output'!J164="Not answered",'Model output'!J164="Not mentioned"),"",IF(AND(ISNUMBER('Model output'!J164),'Model output'!J164&lt;=I165),'Model output'!J164,IF(AND(ISNUMBER('Model output'!J164), 'Model output'!J164&gt;=DATE(2024,1,1)), MIN(DAY('Model output'!J164), MONTH('Model output'!J164), YEAR('Model output'!J164)), IF(ISNUMBER(SEARCH("0/",'Model output'!J164)),0,IF(ISNUMBER(SEARCH("/",'Model output'!J164)), VALUE(LEFT('Model output'!J164, SEARCH("/",'Model output'!J164)-1)),1)))))</f>
        <v>0</v>
      </c>
      <c r="K165" t="str" cm="1">
        <f t="array" ref="K165">IF(COUNT(FIND({0,1,2,3,4,5,6,7,8,9},'Model output'!K164))&gt;0,'Model output'!K164,"")</f>
        <v/>
      </c>
      <c r="L165" s="25" t="str">
        <f t="shared" si="26"/>
        <v/>
      </c>
      <c r="M165" t="str" cm="1">
        <f t="array" ref="M165">IF(L165="","",IF(ISNUMBER(SEARCH("cm",L165)),MAX(VALUE(SUBSTITUTE(_xlfn.FILTERXML("&lt;t&gt;&lt;s&gt;"&amp;SUBSTITUTE(L165,",","&lt;/s&gt;&lt;s&gt;")&amp;"&lt;/s&gt;&lt;/t&gt;","//s"),"cm",""))),MAX(VALUE(SUBSTITUTE(_xlfn.FILTERXML("&lt;t&gt;&lt;s&gt;"&amp;SUBSTITUTE(L165,",","&lt;/s&gt;&lt;s&gt;")&amp;"&lt;/s&gt;&lt;/t&gt;","//s"),"mm","")))/10))</f>
        <v/>
      </c>
      <c r="N165" t="str">
        <f>IF('Model output'!L164="","",'Model output'!L164)</f>
        <v>Papillary carcinoma, follicular variant</v>
      </c>
      <c r="O165" t="str">
        <f>IF('Model output'!M164="","",'Model output'!M164)</f>
        <v/>
      </c>
      <c r="P165" t="str">
        <f>IF('Model output'!N164="","",'Model output'!N164)</f>
        <v>5.4cm</v>
      </c>
      <c r="Q165" t="str">
        <f t="shared" si="25"/>
        <v>5.4cm</v>
      </c>
      <c r="R165" cm="1">
        <f t="array" ref="R165">IF(Q165="","",IF(ISNUMBER(SEARCH("cm",Q165)),MAX(VALUE(SUBSTITUTE(_xlfn.FILTERXML("&lt;t&gt;&lt;s&gt;"&amp;SUBSTITUTE(Q165,",","&lt;/s&gt;&lt;s&gt;")&amp;"&lt;/s&gt;&lt;/t&gt;","//s"),"cm",""))),MAX(VALUE(SUBSTITUTE(_xlfn.FILTERXML("&lt;t&gt;&lt;s&gt;"&amp;SUBSTITUTE(Q165,",","&lt;/s&gt;&lt;s&gt;")&amp;"&lt;/s&gt;&lt;/t&gt;","//s"),"mm","")))/10))</f>
        <v>5.4</v>
      </c>
      <c r="S165" t="str">
        <f>IF(OR('Model output'!P164="",ISNUMBER(SEARCH("Not identified", 'Model output'!P164)),ISNUMBER(SEARCH("Absent",'Model output'!P164)),AND(ISNUMBER(SEARCH("No",'Model output'!P164)),NOT(ISNUMBER(SEARCH("diagnostic",'Model output'!P164)))),ISNUMBER(SEARCH("Negative",'Model output'!P164))),"negative","positive")</f>
        <v>negative</v>
      </c>
      <c r="T165">
        <f>IF('Model output'!O164="","",'Model output'!O164)</f>
        <v>1</v>
      </c>
      <c r="U165" t="str">
        <f>IF('Model output'!Q164&lt;&gt;"",'Model output'!Q164,IF('Classification result'!S165="positive",IF(ISNUMBER(SEARCH("single",'Model output'!P164)),1,IF(OR(ISNUMBER(SEARCH("&lt;4",'Model output'!P164)),ISNUMBER(SEARCH("&lt; 4",'Model output'!P164)),ISNUMBER(SEARCH("less than 4",'Model output'!P164))),"&lt;4",IF(OR(ISNUMBER(SEARCH("&gt;4",'Model output'!P164)),ISNUMBER(SEARCH("&gt; 4",'Model output'!P164)),ISNUMBER(SEARCH("4 or more",'Model output'!P164))),"&gt;4",""))), ""))</f>
        <v/>
      </c>
      <c r="V165" t="str">
        <f>IF(S165="negative","",IF(OR(ISNUMBER(SEARCH("Focal",'Model output'!P164)),'Classification result'!U165&lt;4,ISNUMBER(SEARCH("Focal",'Classification result'!U165)),ISNUMBER(SEARCH("&lt;4",'Classification result'!U165)),ISNUMBER(SEARCH("&lt; 4",'Classification result'!U165))),"minimal", IF(OR(ISNUMBER(SEARCH("Extensive",'Model output'!P164)),ISNUMBER(SEARCH("Extensive",'Classification result'!U165)),ISNUMBER(SEARCH("&gt;4",'Classification result'!U165)),ISNUMBER(SEARCH("&gt; 4",'Classification result'!U165)),ISNUMBER(SEARCH("4 or more",'Classification result'!U165))),"extensive","")))</f>
        <v/>
      </c>
      <c r="W165" t="str">
        <f>IF(OR('Model output'!R164="",ISNUMBER(SEARCH("Not identified", 'Model output'!R164)),ISNUMBER(SEARCH("Absent",'Model output'!R164)),ISNUMBER(SEARCH("No",'Model output'!R164)),ISNUMBER(SEARCH("Negative",'Model output'!R164)),ISNUMBER(SEARCH("None seen",'Model output'!R164)),ISNUMBER(SEARCH("Free",'Model output'!R164)),ISNUMBER(SEARCH("Cannot be assessed",'Model output'!R164))),"negative","positive")</f>
        <v>positive</v>
      </c>
      <c r="X165" s="16" t="str">
        <f>IF('Model output'!S164="","",'Model output'!S164)</f>
        <v>Not identified</v>
      </c>
      <c r="Y165" t="str">
        <f>IF(OR('Model output'!S164="",ISNUMBER(SEARCH("Absent",'Model output'!S164)),ISNUMBER(SEARCH("Not identified",'Model output'!S164)),AND(ISNUMBER(SEARCH("No",'Model output'!S164)),NOT(ISNUMBER(SEARCH("carcinoma",'Model output'!S164)))),ISNUMBER(SEARCH("negative",'Model output'!S164))),"negative",IF(Z165="positive","gETE", "positive"))</f>
        <v>negative</v>
      </c>
      <c r="Z165" t="str">
        <f>IF(OR('Model output'!S164="",ISNUMBER(SEARCH("Absent",'Model output'!S164)),ISNUMBER(SEARCH("Not identified",'Model output'!S164)),ISNUMBER(SEARCH("No",'Model output'!S164)),ISNUMBER(SEARCH("Minimal",'Model output'!S164)),ISNUMBER(SEARCH("negative",'Model output'!S164))),"negative",IF(OR(ISNUMBER(SEARCH("extensive",X165)),ISNUMBER(SEARCH("skeletal muscle",X165)),ISNUMBER(SEARCH("larynx",X165)),ISNUMBER(SEARCH("trachea",X165)),ISNUMBER(SEARCH("esophagus",X165)),ISNUMBER(SEARCH("recurrent laryngeal nerve",X165))),"positive","negative"))</f>
        <v>negative</v>
      </c>
      <c r="AA165" t="str">
        <f>IF('Model output'!T164="","",IF('Model output'!T164="Not mentioned", "No", "Yes"))</f>
        <v/>
      </c>
      <c r="AB165" t="str">
        <f>IF(AA165&lt;&gt;"Yes","",IF(OR('Model output'!U164="",ISNUMBER(SEARCH("Not identified",'Model output'!U164))),"",'Model output'!U164))</f>
        <v/>
      </c>
      <c r="AC165" s="1" t="str">
        <f>IF(OR('Model output'!V164="", 'Model output'!V164="No", AND(ISERROR(SEARCH("Positive",'Model output'!V164)), ISNUMBER(SEARCH("Negative",'Model output'!V164))), AND(ISNUMBER(SEARCH("Uninvolved",'Model output'!V164)),NOT(ISNUMBER(SEARCH("margins involved",'Model output'!V164)))), ISNUMBER(SEARCH("None",'Model output'!V164)), ISNUMBER(SEARCH("Free",'Model output'!V164)), ISNUMBER(SEARCH("1 mm",'Model output'!V164)), ISNUMBER(SEARCH("0.1 CM",'Model output'!V164)), ISNUMBER(SEARCH("less than 0.2 mm",'Model output'!V164)), ISNUMBER(SEARCH("less than 0.5 mm",'Model output'!V164)), ISNUMBER(SEARCH("less than 1.0 mm",'Model output'!V164)), ISNUMBER(SEARCH("noted very close",'Model output'!V164)), ISNUMBER(SEARCH("abut",'Model output'!V164)), ISNUMBER(SEARCH("not mentioned",'Model output'!V164)), ISNUMBER(SEARCH("Cannot be assessed",'Model output'!V164)), ISNUMBER(SEARCH("Not specified",'Model output'!V164)), ISNUMBER(SEARCH("Lymphocyte invasion - present",'Model output'!V164))), "negative", "positive")</f>
        <v>negative</v>
      </c>
      <c r="AE165" s="35" t="str" cm="1">
        <f t="array" aca="1" ref="AE165" ca="1">IF(OR(AC165="positive",Z165="positive",AND(OR(ISNUMBER(SEARCH("Follicular carcinoma",N165)),ISNUMBER(SEARCH("Follicular thyroid carcinoma",N165))),V165="extensive"),AND(AND(ISNUMBER(J165),J165&gt;0),AND(ISNUMBER(M165),M165&gt;3)),OR(H165="positive",AH165=1)),"high",IF(OR(ISNUMBER(SEARCH("lateral",G165,1)),ISNUMBER(SEARCH("positive",Y165,1)),ISNUMBER(SEARCH("tall",O165,1)),ISNUMBER(SEARCH("hobnail",O165,1)),ISNUMBER(SEARCH("cribriform",O165,1)),ISNUMBER(SEARCH("diffuse",O165,1)),ISNUMBER(SEARCH("columnar",O165,1)),ISNUMBER(SEARCH("solid",O165,1)),ISNUMBER(SEARCH("tall",N165,1)),ISNUMBER(SEARCH("hobnail",N165,1)),ISNUMBER(SEARCH("cribriform",N165,1)),ISNUMBER(SEARCH("diffuse",N165,1)),ISNUMBER(SEARCH("columnar",N165,1)),ISNUMBER(SEARCH("solid",N165,1)),AND(ISNUMBER(SEARCH("papillary",N165,1)),S165="positive"),AND(AND(ISNUMBER(J165),J165&gt;=5),M165=""),AND(AND(ISNUMBER(J165),J165&gt;=5),AND(ISNUMBER(M165),M165&gt;=1)),AND(ISNUMBER(SERACH("papillary",N165)),OR(Y165="positive",Z165="positive"), ISNUMBER(SEARCH("BRAF",AB165)))),"intermediate","low"))</f>
        <v>low</v>
      </c>
      <c r="AF165" s="36" t="str">
        <f t="shared" si="27"/>
        <v>3a</v>
      </c>
      <c r="AG165" s="36" t="str">
        <f t="shared" si="28"/>
        <v>0</v>
      </c>
      <c r="AH165" s="36" t="str">
        <f t="shared" si="30"/>
        <v>0</v>
      </c>
      <c r="AI165" s="42" t="str">
        <f t="shared" si="31"/>
        <v>I</v>
      </c>
      <c r="AJ165" s="39" t="s">
        <v>807</v>
      </c>
      <c r="AK165" s="41" t="s">
        <v>1124</v>
      </c>
      <c r="AL165" s="41" t="s">
        <v>1120</v>
      </c>
      <c r="AM165" s="41" t="s">
        <v>1123</v>
      </c>
      <c r="AN165" s="41" t="s">
        <v>68</v>
      </c>
      <c r="AO165" s="22">
        <f t="shared" ca="1" si="32"/>
        <v>1</v>
      </c>
      <c r="AP165" s="1">
        <f t="shared" si="33"/>
        <v>1</v>
      </c>
      <c r="AQ165" s="1">
        <f t="shared" si="34"/>
        <v>1</v>
      </c>
      <c r="AR165" s="1">
        <f t="shared" si="35"/>
        <v>1</v>
      </c>
      <c r="AS165" s="14">
        <f t="shared" si="36"/>
        <v>1</v>
      </c>
    </row>
    <row r="166" spans="1:45">
      <c r="A166" t="str">
        <f>'Model output'!A165</f>
        <v>TCGA-EM-A2CJ</v>
      </c>
      <c r="B166" s="33">
        <v>49</v>
      </c>
      <c r="C166" s="1" t="str">
        <f>IF(OR(ISNUMBER(SEARCH("0",'Model output'!D165)), ISNUMBER(SEARCH("1",'Model output'!D165)), ISNUMBER(SEARCH("1a",'Model output'!D165)), ISNUMBER(SEARCH("1b",'Model output'!D165)), ISNUMBER(SEARCH("2",'Model output'!D165)), ISNUMBER(SEARCH("3",'Model output'!D165)), ISNUMBER(SEARCH("4a",'Model output'!D165)), ISNUMBER(SEARCH("4b",'Model output'!D165))), IF(ISNUMBER(SEARCH("pT",'Model output'!D165)),IF(OR(ISNUMBER(SEARCH("a",'Model output'!D165)),ISNUMBER(SEARCH("b",'Model output'!D165))),MID(SUBSTITUTE('Model output'!D165," ",""),SEARCH("pT",'Model output'!D165)+2,2),MID(SUBSTITUTE('Model output'!D165," ",""),SEARCH("pT",'Model output'!D165)+2,1)),IF(ISNUMBER(SEARCH("T",'Model output'!D165)),IF(OR(ISNUMBER(SEARCH("a",'Model output'!D165)),ISNUMBER(SEARCH("b",'Model output'!D165))),MID(SUBSTITUTE('Model output'!D165," ",""),SEARCH("T",'Model output'!D165)+1,2),MID(SUBSTITUTE('Model output'!D165," ",""),SEARCH("T",'Model output'!D165)+1,1)),SUBSTITUTE('Model output'!D165," ",""))),"")</f>
        <v>1b</v>
      </c>
      <c r="D166" s="1" t="str">
        <f>IF(ISNUMBER(SEARCH("lymph node",'Model output'!E165)),"1", IF(AND('Model output'!E165&lt;&gt;"",ISNUMBER('Model output'!E165),'Model output'!E165&gt;0),"1",IF(OR(ISNUMBER(SEARCH("0",'Model output'!E165)), ISNUMBER(SEARCH("1",'Model output'!E165)), ISNUMBER(SEARCH("1a",'Model output'!E165)), ISNUMBER(SEARCH("1b",'Model output'!E165)), ISNUMBER(SEARCH("X",'Model output'!E165))), IF(ISNUMBER(SEARCH("pN",'Model output'!E165)),IF(OR(ISNUMBER(SEARCH("a",'Model output'!E165)),ISNUMBER(SEARCH("b",'Model output'!E165))),MID(SUBSTITUTE('Model output'!E165," ",""),SEARCH("pN",'Model output'!E165)+2,2),MID(SUBSTITUTE('Model output'!E165," ",""),SEARCH("pN",'Model output'!E165)+2,1)),IF(ISNUMBER(SEARCH("N",'Model output'!E165)),IF(OR(ISNUMBER(SEARCH("a",'Model output'!E165)),ISNUMBER(SEARCH("b",'Model output'!E165))),MID(SUBSTITUTE('Model output'!E165," ",""),SEARCH("N",'Model output'!E165)+1,2),MID(SUBSTITUTE('Model output'!E165," ",""),SEARCH("N",'Model output'!E165)+1,1)),SUBSTITUTE('Model output'!E165," ",""))),"")))</f>
        <v>X</v>
      </c>
      <c r="E166" s="1" t="str">
        <f>IF(OR(ISNUMBER(SEARCH("Not applicable",'Model output'!F165)), ISNUMBER(SEARCH("N/A",'Model output'!F165))),"0",IF(OR(ISNUMBER(SEARCH("0",'Model output'!F165)), ISNUMBER(SEARCH("1",'Model output'!F165)), ISNUMBER(SEARCH("X",'Model output'!F165))), IF(ISNUMBER(SEARCH("pM",'Model output'!F165)),MID(SUBSTITUTE('Model output'!F165," ",""),SEARCH("pM",'Model output'!F165)+2,1),IF(ISNUMBER(SEARCH("M",'Model output'!F165)),MID(SUBSTITUTE('Model output'!F165," ",""),SEARCH("M",'Model output'!F165)+1,1),SUBSTITUTE('Model output'!F165," ",""))),""))</f>
        <v/>
      </c>
      <c r="F166" t="str">
        <f t="shared" si="29"/>
        <v>negative</v>
      </c>
      <c r="G166" t="str">
        <f>IF(OR('Model output'!G165="",AND(ISNUMBER('Model output'!J165),'Model output'!J165&lt;1)),"",IF(OR(ISNUMBER(SEARCH("lateral",'Model output'!G165)),ISNUMBER(SEARCH("cervical",'Model output'!G165)),ISNUMBER(SEARCH("jugular",'Model output'!G165)),ISNUMBER(SEARCH("left neck",'Model output'!G165)),ISNUMBER(SEARCH("left anterior neck",'Model output'!G165)),ISNUMBER(SEARCH("left posterior neck",'Model output'!G165)),ISNUMBER(SEARCH("right neck",'Model output'!G165)),ISNUMBER(SEARCH("right anterior neck",'Model output'!G165)),ISNUMBER(SEARCH("right posterior neck",'Model output'!G165)),AND(ISNUMBER(SEARCH("level",'Model output'!G165)),OR(,ISNUMBER(SEARCH("II",'Model output'!G165)),ISNUMBER(SEARCH("two",'Model output'!G165)),AND(ISNUMBER(SEARCH("2",'Model output'!G165)),NOT(ISNUMBER(SEARCH("1 of 2",'Model output'!G165)))),ISNUMBER(SEARCH("III",'Model output'!G165)),ISNUMBER(SEARCH("three",'Model output'!G165)),ISNUMBER(SEARCH("3",'Model output'!G165)),ISNUMBER(SEARCH("IV",'Model output'!G165)),ISNUMBER(SEARCH("four",'Model output'!G165)),ISNUMBER(SEARCH("4",'Model output'!G165)),ISNUMBER(SEARCH("V ",'Model output'!G165)),ISNUMBER(SEARCH("five",'Model output'!G165)),ISNUMBER(SEARCH("5",'Model output'!G165))))), "lateral", "central"))</f>
        <v/>
      </c>
      <c r="H166" t="str">
        <f>IF('Model output'!H165="","negative",IF(OR(ISNUMBER(SEARCH("lymph node",'Model output'!H165)),ISNUMBER(SEARCH("gland",'Model output'!H165)),ISNUMBER(SEARCH("lobe",'Model output'!H165)),ISNUMBER(SEARCH("isthmus",'Model output'!H165)),ISNUMBER(SEARCH("mediastinum",'Model output'!H165)),ISNUMBER(SEARCH("Not mentioned",'Model output'!H165)), ISNUMBER(SEARCH("Not applicable",'Model output'!H165)), ISNUMBER(SEARCH("paratracheal",'Model output'!H165)),ISNUMBER(SEARCH("fibroadipose tissue",'Model output'!H165)),ISNUMBER(SEARCH("thyroid node",'Model output'!H165)),ISNUMBER(SEARCH("skeletal muscle",'Model output'!H165)),ISNUMBER(SEARCH("Extranodal extension",'Model output'!H165)),ISNUMBER(SEARCH("right",'Model output'!H165)),ISNUMBER(SEARCH("left",'Model output'!H165)),ISNUMBER(SEARCH("Not specified",'Model output'!H165))),"negative","positive"))</f>
        <v>negative</v>
      </c>
      <c r="I166">
        <f>IF(OR('Model output'!I165="",'Model output'!I165="Not answered",'Model output'!I165="Not mentioned"),"",IF(ISNUMBER('Model output'!I165),'Model output'!I165,1))</f>
        <v>0</v>
      </c>
      <c r="J166">
        <f>IF(OR('Model output'!J165="",'Model output'!J165="Not answered",'Model output'!J165="Not mentioned"),"",IF(AND(ISNUMBER('Model output'!J165),'Model output'!J165&lt;=I166),'Model output'!J165,IF(AND(ISNUMBER('Model output'!J165), 'Model output'!J165&gt;=DATE(2024,1,1)), MIN(DAY('Model output'!J165), MONTH('Model output'!J165), YEAR('Model output'!J165)), IF(ISNUMBER(SEARCH("0/",'Model output'!J165)),0,IF(ISNUMBER(SEARCH("/",'Model output'!J165)), VALUE(LEFT('Model output'!J165, SEARCH("/",'Model output'!J165)-1)),1)))))</f>
        <v>0</v>
      </c>
      <c r="K166" t="str" cm="1">
        <f t="array" ref="K166">IF(COUNT(FIND({0,1,2,3,4,5,6,7,8,9},'Model output'!K165))&gt;0,'Model output'!K165,"")</f>
        <v/>
      </c>
      <c r="L166" s="25" t="str">
        <f t="shared" si="26"/>
        <v/>
      </c>
      <c r="M166" t="str" cm="1">
        <f t="array" ref="M166">IF(L166="","",IF(ISNUMBER(SEARCH("cm",L166)),MAX(VALUE(SUBSTITUTE(_xlfn.FILTERXML("&lt;t&gt;&lt;s&gt;"&amp;SUBSTITUTE(L166,",","&lt;/s&gt;&lt;s&gt;")&amp;"&lt;/s&gt;&lt;/t&gt;","//s"),"cm",""))),MAX(VALUE(SUBSTITUTE(_xlfn.FILTERXML("&lt;t&gt;&lt;s&gt;"&amp;SUBSTITUTE(L166,",","&lt;/s&gt;&lt;s&gt;")&amp;"&lt;/s&gt;&lt;/t&gt;","//s"),"mm","")))/10))</f>
        <v/>
      </c>
      <c r="N166" t="str">
        <f>IF('Model output'!L165="","",'Model output'!L165)</f>
        <v>Papillary carcinoma, follicular variant</v>
      </c>
      <c r="O166" t="str">
        <f>IF('Model output'!M165="","",'Model output'!M165)</f>
        <v>Microcarcinoma (occult, small or microscopic) variant</v>
      </c>
      <c r="P166" t="str">
        <f>IF('Model output'!N165="","",'Model output'!N165)</f>
        <v>1.2cm</v>
      </c>
      <c r="Q166" t="str">
        <f t="shared" si="25"/>
        <v>1.2cm</v>
      </c>
      <c r="R166" cm="1">
        <f t="array" ref="R166">IF(Q166="","",IF(ISNUMBER(SEARCH("cm",Q166)),MAX(VALUE(SUBSTITUTE(_xlfn.FILTERXML("&lt;t&gt;&lt;s&gt;"&amp;SUBSTITUTE(Q166,",","&lt;/s&gt;&lt;s&gt;")&amp;"&lt;/s&gt;&lt;/t&gt;","//s"),"cm",""))),MAX(VALUE(SUBSTITUTE(_xlfn.FILTERXML("&lt;t&gt;&lt;s&gt;"&amp;SUBSTITUTE(Q166,",","&lt;/s&gt;&lt;s&gt;")&amp;"&lt;/s&gt;&lt;/t&gt;","//s"),"mm","")))/10))</f>
        <v>1.2</v>
      </c>
      <c r="S166" t="str">
        <f>IF(OR('Model output'!P165="",ISNUMBER(SEARCH("Not identified", 'Model output'!P165)),ISNUMBER(SEARCH("Absent",'Model output'!P165)),AND(ISNUMBER(SEARCH("No",'Model output'!P165)),NOT(ISNUMBER(SEARCH("diagnostic",'Model output'!P165)))),ISNUMBER(SEARCH("Negative",'Model output'!P165))),"negative","positive")</f>
        <v>negative</v>
      </c>
      <c r="T166">
        <f>IF('Model output'!O165="","",'Model output'!O165)</f>
        <v>2</v>
      </c>
      <c r="U166" t="str">
        <f>IF('Model output'!Q165&lt;&gt;"",'Model output'!Q165,IF('Classification result'!S166="positive",IF(ISNUMBER(SEARCH("single",'Model output'!P165)),1,IF(OR(ISNUMBER(SEARCH("&lt;4",'Model output'!P165)),ISNUMBER(SEARCH("&lt; 4",'Model output'!P165)),ISNUMBER(SEARCH("less than 4",'Model output'!P165))),"&lt;4",IF(OR(ISNUMBER(SEARCH("&gt;4",'Model output'!P165)),ISNUMBER(SEARCH("&gt; 4",'Model output'!P165)),ISNUMBER(SEARCH("4 or more",'Model output'!P165))),"&gt;4",""))), ""))</f>
        <v/>
      </c>
      <c r="V166" t="str">
        <f>IF(S166="negative","",IF(OR(ISNUMBER(SEARCH("Focal",'Model output'!P165)),'Classification result'!U166&lt;4,ISNUMBER(SEARCH("Focal",'Classification result'!U166)),ISNUMBER(SEARCH("&lt;4",'Classification result'!U166)),ISNUMBER(SEARCH("&lt; 4",'Classification result'!U166))),"minimal", IF(OR(ISNUMBER(SEARCH("Extensive",'Model output'!P165)),ISNUMBER(SEARCH("Extensive",'Classification result'!U166)),ISNUMBER(SEARCH("&gt;4",'Classification result'!U166)),ISNUMBER(SEARCH("&gt; 4",'Classification result'!U166)),ISNUMBER(SEARCH("4 or more",'Classification result'!U166))),"extensive","")))</f>
        <v/>
      </c>
      <c r="W166" t="str">
        <f>IF(OR('Model output'!R165="",ISNUMBER(SEARCH("Not identified", 'Model output'!R165)),ISNUMBER(SEARCH("Absent",'Model output'!R165)),ISNUMBER(SEARCH("No",'Model output'!R165)),ISNUMBER(SEARCH("Negative",'Model output'!R165)),ISNUMBER(SEARCH("None seen",'Model output'!R165)),ISNUMBER(SEARCH("Free",'Model output'!R165)),ISNUMBER(SEARCH("Cannot be assessed",'Model output'!R165))),"negative","positive")</f>
        <v>positive</v>
      </c>
      <c r="X166" s="16" t="str">
        <f>IF('Model output'!S165="","",'Model output'!S165)</f>
        <v>Not identified</v>
      </c>
      <c r="Y166" t="str">
        <f>IF(OR('Model output'!S165="",ISNUMBER(SEARCH("Absent",'Model output'!S165)),ISNUMBER(SEARCH("Not identified",'Model output'!S165)),AND(ISNUMBER(SEARCH("No",'Model output'!S165)),NOT(ISNUMBER(SEARCH("carcinoma",'Model output'!S165)))),ISNUMBER(SEARCH("negative",'Model output'!S165))),"negative",IF(Z166="positive","gETE", "positive"))</f>
        <v>negative</v>
      </c>
      <c r="Z166" t="str">
        <f>IF(OR('Model output'!S165="",ISNUMBER(SEARCH("Absent",'Model output'!S165)),ISNUMBER(SEARCH("Not identified",'Model output'!S165)),ISNUMBER(SEARCH("No",'Model output'!S165)),ISNUMBER(SEARCH("Minimal",'Model output'!S165)),ISNUMBER(SEARCH("negative",'Model output'!S165))),"negative",IF(OR(ISNUMBER(SEARCH("extensive",X166)),ISNUMBER(SEARCH("skeletal muscle",X166)),ISNUMBER(SEARCH("larynx",X166)),ISNUMBER(SEARCH("trachea",X166)),ISNUMBER(SEARCH("esophagus",X166)),ISNUMBER(SEARCH("recurrent laryngeal nerve",X166))),"positive","negative"))</f>
        <v>negative</v>
      </c>
      <c r="AA166" t="str">
        <f>IF('Model output'!T165="","",IF('Model output'!T165="Not mentioned", "No", "Yes"))</f>
        <v/>
      </c>
      <c r="AB166" t="str">
        <f>IF(AA166&lt;&gt;"Yes","",IF(OR('Model output'!U165="",ISNUMBER(SEARCH("Not identified",'Model output'!U165))),"",'Model output'!U165))</f>
        <v/>
      </c>
      <c r="AC166" s="1" t="str">
        <f>IF(OR('Model output'!V165="", 'Model output'!V165="No", AND(ISERROR(SEARCH("Positive",'Model output'!V165)), ISNUMBER(SEARCH("Negative",'Model output'!V165))), AND(ISNUMBER(SEARCH("Uninvolved",'Model output'!V165)),NOT(ISNUMBER(SEARCH("margins involved",'Model output'!V165)))), ISNUMBER(SEARCH("None",'Model output'!V165)), ISNUMBER(SEARCH("Free",'Model output'!V165)), ISNUMBER(SEARCH("1 mm",'Model output'!V165)), ISNUMBER(SEARCH("0.1 CM",'Model output'!V165)), ISNUMBER(SEARCH("less than 0.2 mm",'Model output'!V165)), ISNUMBER(SEARCH("less than 0.5 mm",'Model output'!V165)), ISNUMBER(SEARCH("less than 1.0 mm",'Model output'!V165)), ISNUMBER(SEARCH("noted very close",'Model output'!V165)), ISNUMBER(SEARCH("abut",'Model output'!V165)), ISNUMBER(SEARCH("not mentioned",'Model output'!V165)), ISNUMBER(SEARCH("Cannot be assessed",'Model output'!V165)), ISNUMBER(SEARCH("Not specified",'Model output'!V165)), ISNUMBER(SEARCH("Lymphocyte invasion - present",'Model output'!V165))), "negative", "positive")</f>
        <v>negative</v>
      </c>
      <c r="AE166" s="35" t="str" cm="1">
        <f t="array" aca="1" ref="AE166" ca="1">IF(OR(AC166="positive",Z166="positive",AND(OR(ISNUMBER(SEARCH("Follicular carcinoma",N166)),ISNUMBER(SEARCH("Follicular thyroid carcinoma",N166))),V166="extensive"),AND(AND(ISNUMBER(J166),J166&gt;0),AND(ISNUMBER(M166),M166&gt;3)),OR(H166="positive",AH166=1)),"high",IF(OR(ISNUMBER(SEARCH("lateral",G166,1)),ISNUMBER(SEARCH("positive",Y166,1)),ISNUMBER(SEARCH("tall",O166,1)),ISNUMBER(SEARCH("hobnail",O166,1)),ISNUMBER(SEARCH("cribriform",O166,1)),ISNUMBER(SEARCH("diffuse",O166,1)),ISNUMBER(SEARCH("columnar",O166,1)),ISNUMBER(SEARCH("solid",O166,1)),ISNUMBER(SEARCH("tall",N166,1)),ISNUMBER(SEARCH("hobnail",N166,1)),ISNUMBER(SEARCH("cribriform",N166,1)),ISNUMBER(SEARCH("diffuse",N166,1)),ISNUMBER(SEARCH("columnar",N166,1)),ISNUMBER(SEARCH("solid",N166,1)),AND(ISNUMBER(SEARCH("papillary",N166,1)),S166="positive"),AND(AND(ISNUMBER(J166),J166&gt;=5),M166=""),AND(AND(ISNUMBER(J166),J166&gt;=5),AND(ISNUMBER(M166),M166&gt;=1)),AND(ISNUMBER(SERACH("papillary",N166)),OR(Y166="positive",Z166="positive"), ISNUMBER(SEARCH("BRAF",AB166)))),"intermediate","low"))</f>
        <v>low</v>
      </c>
      <c r="AF166" s="36" t="str">
        <f t="shared" si="27"/>
        <v>1b</v>
      </c>
      <c r="AG166" s="36" t="str">
        <f t="shared" si="28"/>
        <v>0</v>
      </c>
      <c r="AH166" s="36" t="str">
        <f t="shared" si="30"/>
        <v>0</v>
      </c>
      <c r="AI166" s="42" t="str">
        <f t="shared" si="31"/>
        <v>I</v>
      </c>
      <c r="AJ166" s="39" t="s">
        <v>807</v>
      </c>
      <c r="AK166" s="41" t="s">
        <v>1119</v>
      </c>
      <c r="AL166" s="41" t="s">
        <v>1123</v>
      </c>
      <c r="AM166" s="41" t="s">
        <v>1123</v>
      </c>
      <c r="AN166" s="41" t="s">
        <v>68</v>
      </c>
      <c r="AO166" s="22">
        <f t="shared" ca="1" si="32"/>
        <v>1</v>
      </c>
      <c r="AP166" s="1">
        <f t="shared" si="33"/>
        <v>1</v>
      </c>
      <c r="AQ166" s="1">
        <f t="shared" si="34"/>
        <v>1</v>
      </c>
      <c r="AR166" s="1">
        <f t="shared" si="35"/>
        <v>1</v>
      </c>
      <c r="AS166" s="14">
        <f t="shared" si="36"/>
        <v>1</v>
      </c>
    </row>
    <row r="167" spans="1:45">
      <c r="A167" t="str">
        <f>'Model output'!A166</f>
        <v>TCGA-EM-A2CK</v>
      </c>
      <c r="B167" s="33">
        <v>28</v>
      </c>
      <c r="C167" s="1" t="str">
        <f>IF(OR(ISNUMBER(SEARCH("0",'Model output'!D166)), ISNUMBER(SEARCH("1",'Model output'!D166)), ISNUMBER(SEARCH("1a",'Model output'!D166)), ISNUMBER(SEARCH("1b",'Model output'!D166)), ISNUMBER(SEARCH("2",'Model output'!D166)), ISNUMBER(SEARCH("3",'Model output'!D166)), ISNUMBER(SEARCH("4a",'Model output'!D166)), ISNUMBER(SEARCH("4b",'Model output'!D166))), IF(ISNUMBER(SEARCH("pT",'Model output'!D166)),IF(OR(ISNUMBER(SEARCH("a",'Model output'!D166)),ISNUMBER(SEARCH("b",'Model output'!D166))),MID(SUBSTITUTE('Model output'!D166," ",""),SEARCH("pT",'Model output'!D166)+2,2),MID(SUBSTITUTE('Model output'!D166," ",""),SEARCH("pT",'Model output'!D166)+2,1)),IF(ISNUMBER(SEARCH("T",'Model output'!D166)),IF(OR(ISNUMBER(SEARCH("a",'Model output'!D166)),ISNUMBER(SEARCH("b",'Model output'!D166))),MID(SUBSTITUTE('Model output'!D166," ",""),SEARCH("T",'Model output'!D166)+1,2),MID(SUBSTITUTE('Model output'!D166," ",""),SEARCH("T",'Model output'!D166)+1,1)),SUBSTITUTE('Model output'!D166," ",""))),"")</f>
        <v>2</v>
      </c>
      <c r="D167" s="1" t="str">
        <f>IF(ISNUMBER(SEARCH("lymph node",'Model output'!E166)),"1", IF(AND('Model output'!E166&lt;&gt;"",ISNUMBER('Model output'!E166),'Model output'!E166&gt;0),"1",IF(OR(ISNUMBER(SEARCH("0",'Model output'!E166)), ISNUMBER(SEARCH("1",'Model output'!E166)), ISNUMBER(SEARCH("1a",'Model output'!E166)), ISNUMBER(SEARCH("1b",'Model output'!E166)), ISNUMBER(SEARCH("X",'Model output'!E166))), IF(ISNUMBER(SEARCH("pN",'Model output'!E166)),IF(OR(ISNUMBER(SEARCH("a",'Model output'!E166)),ISNUMBER(SEARCH("b",'Model output'!E166))),MID(SUBSTITUTE('Model output'!E166," ",""),SEARCH("pN",'Model output'!E166)+2,2),MID(SUBSTITUTE('Model output'!E166," ",""),SEARCH("pN",'Model output'!E166)+2,1)),IF(ISNUMBER(SEARCH("N",'Model output'!E166)),IF(OR(ISNUMBER(SEARCH("a",'Model output'!E166)),ISNUMBER(SEARCH("b",'Model output'!E166))),MID(SUBSTITUTE('Model output'!E166," ",""),SEARCH("N",'Model output'!E166)+1,2),MID(SUBSTITUTE('Model output'!E166," ",""),SEARCH("N",'Model output'!E166)+1,1)),SUBSTITUTE('Model output'!E166," ",""))),"")))</f>
        <v>1b</v>
      </c>
      <c r="E167" s="1" t="str">
        <f>IF(OR(ISNUMBER(SEARCH("Not applicable",'Model output'!F166)), ISNUMBER(SEARCH("N/A",'Model output'!F166))),"0",IF(OR(ISNUMBER(SEARCH("0",'Model output'!F166)), ISNUMBER(SEARCH("1",'Model output'!F166)), ISNUMBER(SEARCH("X",'Model output'!F166))), IF(ISNUMBER(SEARCH("pM",'Model output'!F166)),MID(SUBSTITUTE('Model output'!F166," ",""),SEARCH("pM",'Model output'!F166)+2,1),IF(ISNUMBER(SEARCH("M",'Model output'!F166)),MID(SUBSTITUTE('Model output'!F166," ",""),SEARCH("M",'Model output'!F166)+1,1),SUBSTITUTE('Model output'!F166," ",""))),""))</f>
        <v/>
      </c>
      <c r="F167" t="str">
        <f t="shared" si="29"/>
        <v>positive</v>
      </c>
      <c r="G167" t="str">
        <f>IF(OR('Model output'!G166="",AND(ISNUMBER('Model output'!J166),'Model output'!J166&lt;1)),"",IF(OR(ISNUMBER(SEARCH("lateral",'Model output'!G166)),ISNUMBER(SEARCH("cervical",'Model output'!G166)),ISNUMBER(SEARCH("jugular",'Model output'!G166)),ISNUMBER(SEARCH("left neck",'Model output'!G166)),ISNUMBER(SEARCH("left anterior neck",'Model output'!G166)),ISNUMBER(SEARCH("left posterior neck",'Model output'!G166)),ISNUMBER(SEARCH("right neck",'Model output'!G166)),ISNUMBER(SEARCH("right anterior neck",'Model output'!G166)),ISNUMBER(SEARCH("right posterior neck",'Model output'!G166)),AND(ISNUMBER(SEARCH("level",'Model output'!G166)),OR(,ISNUMBER(SEARCH("II",'Model output'!G166)),ISNUMBER(SEARCH("two",'Model output'!G166)),AND(ISNUMBER(SEARCH("2",'Model output'!G166)),NOT(ISNUMBER(SEARCH("1 of 2",'Model output'!G166)))),ISNUMBER(SEARCH("III",'Model output'!G166)),ISNUMBER(SEARCH("three",'Model output'!G166)),ISNUMBER(SEARCH("3",'Model output'!G166)),ISNUMBER(SEARCH("IV",'Model output'!G166)),ISNUMBER(SEARCH("four",'Model output'!G166)),ISNUMBER(SEARCH("4",'Model output'!G166)),ISNUMBER(SEARCH("V ",'Model output'!G166)),ISNUMBER(SEARCH("five",'Model output'!G166)),ISNUMBER(SEARCH("5",'Model output'!G166))))), "lateral", "central"))</f>
        <v>lateral</v>
      </c>
      <c r="H167" t="str">
        <f>IF('Model output'!H166="","negative",IF(OR(ISNUMBER(SEARCH("lymph node",'Model output'!H166)),ISNUMBER(SEARCH("gland",'Model output'!H166)),ISNUMBER(SEARCH("lobe",'Model output'!H166)),ISNUMBER(SEARCH("isthmus",'Model output'!H166)),ISNUMBER(SEARCH("mediastinum",'Model output'!H166)),ISNUMBER(SEARCH("Not mentioned",'Model output'!H166)), ISNUMBER(SEARCH("Not applicable",'Model output'!H166)), ISNUMBER(SEARCH("paratracheal",'Model output'!H166)),ISNUMBER(SEARCH("fibroadipose tissue",'Model output'!H166)),ISNUMBER(SEARCH("thyroid node",'Model output'!H166)),ISNUMBER(SEARCH("skeletal muscle",'Model output'!H166)),ISNUMBER(SEARCH("Extranodal extension",'Model output'!H166)),ISNUMBER(SEARCH("right",'Model output'!H166)),ISNUMBER(SEARCH("left",'Model output'!H166)),ISNUMBER(SEARCH("Not specified",'Model output'!H166))),"negative","positive"))</f>
        <v>negative</v>
      </c>
      <c r="I167">
        <f>IF(OR('Model output'!I166="",'Model output'!I166="Not answered",'Model output'!I166="Not mentioned"),"",IF(ISNUMBER('Model output'!I166),'Model output'!I166,1))</f>
        <v>25</v>
      </c>
      <c r="J167">
        <f>IF(OR('Model output'!J166="",'Model output'!J166="Not answered",'Model output'!J166="Not mentioned"),"",IF(AND(ISNUMBER('Model output'!J166),'Model output'!J166&lt;=I167),'Model output'!J166,IF(AND(ISNUMBER('Model output'!J166), 'Model output'!J166&gt;=DATE(2024,1,1)), MIN(DAY('Model output'!J166), MONTH('Model output'!J166), YEAR('Model output'!J166)), IF(ISNUMBER(SEARCH("0/",'Model output'!J166)),0,IF(ISNUMBER(SEARCH("/",'Model output'!J166)), VALUE(LEFT('Model output'!J166, SEARCH("/",'Model output'!J166)-1)),1)))))</f>
        <v>6</v>
      </c>
      <c r="K167" t="str" cm="1">
        <f t="array" ref="K167">IF(COUNT(FIND({0,1,2,3,4,5,6,7,8,9},'Model output'!K166))&gt;0,'Model output'!K166,"")</f>
        <v>1.6 cm</v>
      </c>
      <c r="L167" s="25" t="str">
        <f t="shared" si="26"/>
        <v>1.6cm</v>
      </c>
      <c r="M167" cm="1">
        <f t="array" ref="M167">IF(L167="","",IF(ISNUMBER(SEARCH("cm",L167)),MAX(VALUE(SUBSTITUTE(_xlfn.FILTERXML("&lt;t&gt;&lt;s&gt;"&amp;SUBSTITUTE(L167,",","&lt;/s&gt;&lt;s&gt;")&amp;"&lt;/s&gt;&lt;/t&gt;","//s"),"cm",""))),MAX(VALUE(SUBSTITUTE(_xlfn.FILTERXML("&lt;t&gt;&lt;s&gt;"&amp;SUBSTITUTE(L167,",","&lt;/s&gt;&lt;s&gt;")&amp;"&lt;/s&gt;&lt;/t&gt;","//s"),"mm","")))/10))</f>
        <v>1.6</v>
      </c>
      <c r="N167" t="str">
        <f>IF('Model output'!L166="","",'Model output'!L166)</f>
        <v>Metastatic papillary thyroid carcinoma, classical variant</v>
      </c>
      <c r="O167" t="str">
        <f>IF('Model output'!M166="","",'Model output'!M166)</f>
        <v>Not specified</v>
      </c>
      <c r="P167" t="str">
        <f>IF('Model output'!N166="","",'Model output'!N166)</f>
        <v>2.3 cm</v>
      </c>
      <c r="Q167" t="str">
        <f t="shared" si="25"/>
        <v>2.3cm</v>
      </c>
      <c r="R167" cm="1">
        <f t="array" ref="R167">IF(Q167="","",IF(ISNUMBER(SEARCH("cm",Q167)),MAX(VALUE(SUBSTITUTE(_xlfn.FILTERXML("&lt;t&gt;&lt;s&gt;"&amp;SUBSTITUTE(Q167,",","&lt;/s&gt;&lt;s&gt;")&amp;"&lt;/s&gt;&lt;/t&gt;","//s"),"cm",""))),MAX(VALUE(SUBSTITUTE(_xlfn.FILTERXML("&lt;t&gt;&lt;s&gt;"&amp;SUBSTITUTE(Q167,",","&lt;/s&gt;&lt;s&gt;")&amp;"&lt;/s&gt;&lt;/t&gt;","//s"),"mm","")))/10))</f>
        <v>2.2999999999999998</v>
      </c>
      <c r="S167" t="str">
        <f>IF(OR('Model output'!P166="",ISNUMBER(SEARCH("Not identified", 'Model output'!P166)),ISNUMBER(SEARCH("Absent",'Model output'!P166)),AND(ISNUMBER(SEARCH("No",'Model output'!P166)),NOT(ISNUMBER(SEARCH("diagnostic",'Model output'!P166)))),ISNUMBER(SEARCH("Negative",'Model output'!P166))),"negative","positive")</f>
        <v>negative</v>
      </c>
      <c r="T167">
        <f>IF('Model output'!O166="","",'Model output'!O166)</f>
        <v>2</v>
      </c>
      <c r="U167" t="str">
        <f>IF('Model output'!Q166&lt;&gt;"",'Model output'!Q166,IF('Classification result'!S167="positive",IF(ISNUMBER(SEARCH("single",'Model output'!P166)),1,IF(OR(ISNUMBER(SEARCH("&lt;4",'Model output'!P166)),ISNUMBER(SEARCH("&lt; 4",'Model output'!P166)),ISNUMBER(SEARCH("less than 4",'Model output'!P166))),"&lt;4",IF(OR(ISNUMBER(SEARCH("&gt;4",'Model output'!P166)),ISNUMBER(SEARCH("&gt; 4",'Model output'!P166)),ISNUMBER(SEARCH("4 or more",'Model output'!P166))),"&gt;4",""))), ""))</f>
        <v/>
      </c>
      <c r="V167" t="str">
        <f>IF(S167="negative","",IF(OR(ISNUMBER(SEARCH("Focal",'Model output'!P166)),'Classification result'!U167&lt;4,ISNUMBER(SEARCH("Focal",'Classification result'!U167)),ISNUMBER(SEARCH("&lt;4",'Classification result'!U167)),ISNUMBER(SEARCH("&lt; 4",'Classification result'!U167))),"minimal", IF(OR(ISNUMBER(SEARCH("Extensive",'Model output'!P166)),ISNUMBER(SEARCH("Extensive",'Classification result'!U167)),ISNUMBER(SEARCH("&gt;4",'Classification result'!U167)),ISNUMBER(SEARCH("&gt; 4",'Classification result'!U167)),ISNUMBER(SEARCH("4 or more",'Classification result'!U167))),"extensive","")))</f>
        <v/>
      </c>
      <c r="W167" t="str">
        <f>IF(OR('Model output'!R166="",ISNUMBER(SEARCH("Not identified", 'Model output'!R166)),ISNUMBER(SEARCH("Absent",'Model output'!R166)),ISNUMBER(SEARCH("No",'Model output'!R166)),ISNUMBER(SEARCH("Negative",'Model output'!R166)),ISNUMBER(SEARCH("None seen",'Model output'!R166)),ISNUMBER(SEARCH("Free",'Model output'!R166)),ISNUMBER(SEARCH("Cannot be assessed",'Model output'!R166))),"negative","positive")</f>
        <v>negative</v>
      </c>
      <c r="X167" s="16" t="str">
        <f>IF('Model output'!S166="","",'Model output'!S166)</f>
        <v>Not identified</v>
      </c>
      <c r="Y167" t="str">
        <f>IF(OR('Model output'!S166="",ISNUMBER(SEARCH("Absent",'Model output'!S166)),ISNUMBER(SEARCH("Not identified",'Model output'!S166)),AND(ISNUMBER(SEARCH("No",'Model output'!S166)),NOT(ISNUMBER(SEARCH("carcinoma",'Model output'!S166)))),ISNUMBER(SEARCH("negative",'Model output'!S166))),"negative",IF(Z167="positive","gETE", "positive"))</f>
        <v>negative</v>
      </c>
      <c r="Z167" t="str">
        <f>IF(OR('Model output'!S166="",ISNUMBER(SEARCH("Absent",'Model output'!S166)),ISNUMBER(SEARCH("Not identified",'Model output'!S166)),ISNUMBER(SEARCH("No",'Model output'!S166)),ISNUMBER(SEARCH("Minimal",'Model output'!S166)),ISNUMBER(SEARCH("negative",'Model output'!S166))),"negative",IF(OR(ISNUMBER(SEARCH("extensive",X167)),ISNUMBER(SEARCH("skeletal muscle",X167)),ISNUMBER(SEARCH("larynx",X167)),ISNUMBER(SEARCH("trachea",X167)),ISNUMBER(SEARCH("esophagus",X167)),ISNUMBER(SEARCH("recurrent laryngeal nerve",X167))),"positive","negative"))</f>
        <v>negative</v>
      </c>
      <c r="AA167" t="str">
        <f>IF('Model output'!T166="","",IF('Model output'!T166="Not mentioned", "No", "Yes"))</f>
        <v>Yes</v>
      </c>
      <c r="AB167" t="str">
        <f>IF(AA167&lt;&gt;"Yes","",IF(OR('Model output'!U166="",ISNUMBER(SEARCH("Not identified",'Model output'!U166))),"",'Model output'!U166))</f>
        <v>Not specified</v>
      </c>
      <c r="AC167" s="1" t="str">
        <f>IF(OR('Model output'!V166="", 'Model output'!V166="No", AND(ISERROR(SEARCH("Positive",'Model output'!V166)), ISNUMBER(SEARCH("Negative",'Model output'!V166))), AND(ISNUMBER(SEARCH("Uninvolved",'Model output'!V166)),NOT(ISNUMBER(SEARCH("margins involved",'Model output'!V166)))), ISNUMBER(SEARCH("None",'Model output'!V166)), ISNUMBER(SEARCH("Free",'Model output'!V166)), ISNUMBER(SEARCH("1 mm",'Model output'!V166)), ISNUMBER(SEARCH("0.1 CM",'Model output'!V166)), ISNUMBER(SEARCH("less than 0.2 mm",'Model output'!V166)), ISNUMBER(SEARCH("less than 0.5 mm",'Model output'!V166)), ISNUMBER(SEARCH("less than 1.0 mm",'Model output'!V166)), ISNUMBER(SEARCH("noted very close",'Model output'!V166)), ISNUMBER(SEARCH("abut",'Model output'!V166)), ISNUMBER(SEARCH("not mentioned",'Model output'!V166)), ISNUMBER(SEARCH("Cannot be assessed",'Model output'!V166)), ISNUMBER(SEARCH("Not specified",'Model output'!V166)), ISNUMBER(SEARCH("Lymphocyte invasion - present",'Model output'!V166))), "negative", "positive")</f>
        <v>negative</v>
      </c>
      <c r="AE167" s="35" t="str" cm="1">
        <f t="array" aca="1" ref="AE167" ca="1">IF(OR(AC167="positive",Z167="positive",AND(OR(ISNUMBER(SEARCH("Follicular carcinoma",N167)),ISNUMBER(SEARCH("Follicular thyroid carcinoma",N167))),V167="extensive"),AND(AND(ISNUMBER(J167),J167&gt;0),AND(ISNUMBER(M167),M167&gt;3)),OR(H167="positive",AH167=1)),"high",IF(OR(ISNUMBER(SEARCH("lateral",G167,1)),ISNUMBER(SEARCH("positive",Y167,1)),ISNUMBER(SEARCH("tall",O167,1)),ISNUMBER(SEARCH("hobnail",O167,1)),ISNUMBER(SEARCH("cribriform",O167,1)),ISNUMBER(SEARCH("diffuse",O167,1)),ISNUMBER(SEARCH("columnar",O167,1)),ISNUMBER(SEARCH("solid",O167,1)),ISNUMBER(SEARCH("tall",N167,1)),ISNUMBER(SEARCH("hobnail",N167,1)),ISNUMBER(SEARCH("cribriform",N167,1)),ISNUMBER(SEARCH("diffuse",N167,1)),ISNUMBER(SEARCH("columnar",N167,1)),ISNUMBER(SEARCH("solid",N167,1)),AND(ISNUMBER(SEARCH("papillary",N167,1)),S167="positive"),AND(AND(ISNUMBER(J167),J167&gt;=5),M167=""),AND(AND(ISNUMBER(J167),J167&gt;=5),AND(ISNUMBER(M167),M167&gt;=1)),AND(ISNUMBER(SERACH("papillary",N167)),OR(Y167="positive",Z167="positive"), ISNUMBER(SEARCH("BRAF",AB167)))),"intermediate","low"))</f>
        <v>intermediate</v>
      </c>
      <c r="AF167" s="36" t="str">
        <f t="shared" si="27"/>
        <v>2</v>
      </c>
      <c r="AG167" s="36" t="str">
        <f t="shared" si="28"/>
        <v>1b</v>
      </c>
      <c r="AH167" s="36" t="str">
        <f t="shared" si="30"/>
        <v>0</v>
      </c>
      <c r="AI167" s="42" t="str">
        <f t="shared" si="31"/>
        <v>I</v>
      </c>
      <c r="AJ167" s="39" t="s">
        <v>809</v>
      </c>
      <c r="AK167" s="41" t="s">
        <v>1122</v>
      </c>
      <c r="AL167" s="41" t="s">
        <v>1119</v>
      </c>
      <c r="AM167" s="41" t="s">
        <v>1123</v>
      </c>
      <c r="AN167" s="41" t="s">
        <v>68</v>
      </c>
      <c r="AO167" s="22">
        <f t="shared" ca="1" si="32"/>
        <v>1</v>
      </c>
      <c r="AP167" s="1">
        <f t="shared" si="33"/>
        <v>1</v>
      </c>
      <c r="AQ167" s="1">
        <f t="shared" si="34"/>
        <v>1</v>
      </c>
      <c r="AR167" s="1">
        <f t="shared" si="35"/>
        <v>1</v>
      </c>
      <c r="AS167" s="14">
        <f t="shared" si="36"/>
        <v>1</v>
      </c>
    </row>
    <row r="168" spans="1:45">
      <c r="A168" t="str">
        <f>'Model output'!A167</f>
        <v>TCGA-EM-A2CL</v>
      </c>
      <c r="B168" s="33">
        <v>31</v>
      </c>
      <c r="C168" s="1" t="str">
        <f>IF(OR(ISNUMBER(SEARCH("0",'Model output'!D167)), ISNUMBER(SEARCH("1",'Model output'!D167)), ISNUMBER(SEARCH("1a",'Model output'!D167)), ISNUMBER(SEARCH("1b",'Model output'!D167)), ISNUMBER(SEARCH("2",'Model output'!D167)), ISNUMBER(SEARCH("3",'Model output'!D167)), ISNUMBER(SEARCH("4a",'Model output'!D167)), ISNUMBER(SEARCH("4b",'Model output'!D167))), IF(ISNUMBER(SEARCH("pT",'Model output'!D167)),IF(OR(ISNUMBER(SEARCH("a",'Model output'!D167)),ISNUMBER(SEARCH("b",'Model output'!D167))),MID(SUBSTITUTE('Model output'!D167," ",""),SEARCH("pT",'Model output'!D167)+2,2),MID(SUBSTITUTE('Model output'!D167," ",""),SEARCH("pT",'Model output'!D167)+2,1)),IF(ISNUMBER(SEARCH("T",'Model output'!D167)),IF(OR(ISNUMBER(SEARCH("a",'Model output'!D167)),ISNUMBER(SEARCH("b",'Model output'!D167))),MID(SUBSTITUTE('Model output'!D167," ",""),SEARCH("T",'Model output'!D167)+1,2),MID(SUBSTITUTE('Model output'!D167," ",""),SEARCH("T",'Model output'!D167)+1,1)),SUBSTITUTE('Model output'!D167," ",""))),"")</f>
        <v>2</v>
      </c>
      <c r="D168" s="1" t="str">
        <f>IF(ISNUMBER(SEARCH("lymph node",'Model output'!E167)),"1", IF(AND('Model output'!E167&lt;&gt;"",ISNUMBER('Model output'!E167),'Model output'!E167&gt;0),"1",IF(OR(ISNUMBER(SEARCH("0",'Model output'!E167)), ISNUMBER(SEARCH("1",'Model output'!E167)), ISNUMBER(SEARCH("1a",'Model output'!E167)), ISNUMBER(SEARCH("1b",'Model output'!E167)), ISNUMBER(SEARCH("X",'Model output'!E167))), IF(ISNUMBER(SEARCH("pN",'Model output'!E167)),IF(OR(ISNUMBER(SEARCH("a",'Model output'!E167)),ISNUMBER(SEARCH("b",'Model output'!E167))),MID(SUBSTITUTE('Model output'!E167," ",""),SEARCH("pN",'Model output'!E167)+2,2),MID(SUBSTITUTE('Model output'!E167," ",""),SEARCH("pN",'Model output'!E167)+2,1)),IF(ISNUMBER(SEARCH("N",'Model output'!E167)),IF(OR(ISNUMBER(SEARCH("a",'Model output'!E167)),ISNUMBER(SEARCH("b",'Model output'!E167))),MID(SUBSTITUTE('Model output'!E167," ",""),SEARCH("N",'Model output'!E167)+1,2),MID(SUBSTITUTE('Model output'!E167," ",""),SEARCH("N",'Model output'!E167)+1,1)),SUBSTITUTE('Model output'!E167," ",""))),"")))</f>
        <v>X</v>
      </c>
      <c r="E168" s="1" t="str">
        <f>IF(OR(ISNUMBER(SEARCH("Not applicable",'Model output'!F167)), ISNUMBER(SEARCH("N/A",'Model output'!F167))),"0",IF(OR(ISNUMBER(SEARCH("0",'Model output'!F167)), ISNUMBER(SEARCH("1",'Model output'!F167)), ISNUMBER(SEARCH("X",'Model output'!F167))), IF(ISNUMBER(SEARCH("pM",'Model output'!F167)),MID(SUBSTITUTE('Model output'!F167," ",""),SEARCH("pM",'Model output'!F167)+2,1),IF(ISNUMBER(SEARCH("M",'Model output'!F167)),MID(SUBSTITUTE('Model output'!F167," ",""),SEARCH("M",'Model output'!F167)+1,1),SUBSTITUTE('Model output'!F167," ",""))),""))</f>
        <v/>
      </c>
      <c r="F168" t="str">
        <f t="shared" si="29"/>
        <v>negative</v>
      </c>
      <c r="G168" t="str">
        <f>IF(OR('Model output'!G167="",AND(ISNUMBER('Model output'!J167),'Model output'!J167&lt;1)),"",IF(OR(ISNUMBER(SEARCH("lateral",'Model output'!G167)),ISNUMBER(SEARCH("cervical",'Model output'!G167)),ISNUMBER(SEARCH("jugular",'Model output'!G167)),ISNUMBER(SEARCH("left neck",'Model output'!G167)),ISNUMBER(SEARCH("left anterior neck",'Model output'!G167)),ISNUMBER(SEARCH("left posterior neck",'Model output'!G167)),ISNUMBER(SEARCH("right neck",'Model output'!G167)),ISNUMBER(SEARCH("right anterior neck",'Model output'!G167)),ISNUMBER(SEARCH("right posterior neck",'Model output'!G167)),AND(ISNUMBER(SEARCH("level",'Model output'!G167)),OR(,ISNUMBER(SEARCH("II",'Model output'!G167)),ISNUMBER(SEARCH("two",'Model output'!G167)),AND(ISNUMBER(SEARCH("2",'Model output'!G167)),NOT(ISNUMBER(SEARCH("1 of 2",'Model output'!G167)))),ISNUMBER(SEARCH("III",'Model output'!G167)),ISNUMBER(SEARCH("three",'Model output'!G167)),ISNUMBER(SEARCH("3",'Model output'!G167)),ISNUMBER(SEARCH("IV",'Model output'!G167)),ISNUMBER(SEARCH("four",'Model output'!G167)),ISNUMBER(SEARCH("4",'Model output'!G167)),ISNUMBER(SEARCH("V ",'Model output'!G167)),ISNUMBER(SEARCH("five",'Model output'!G167)),ISNUMBER(SEARCH("5",'Model output'!G167))))), "lateral", "central"))</f>
        <v/>
      </c>
      <c r="H168" t="str">
        <f>IF('Model output'!H167="","negative",IF(OR(ISNUMBER(SEARCH("lymph node",'Model output'!H167)),ISNUMBER(SEARCH("gland",'Model output'!H167)),ISNUMBER(SEARCH("lobe",'Model output'!H167)),ISNUMBER(SEARCH("isthmus",'Model output'!H167)),ISNUMBER(SEARCH("mediastinum",'Model output'!H167)),ISNUMBER(SEARCH("Not mentioned",'Model output'!H167)), ISNUMBER(SEARCH("Not applicable",'Model output'!H167)), ISNUMBER(SEARCH("paratracheal",'Model output'!H167)),ISNUMBER(SEARCH("fibroadipose tissue",'Model output'!H167)),ISNUMBER(SEARCH("thyroid node",'Model output'!H167)),ISNUMBER(SEARCH("skeletal muscle",'Model output'!H167)),ISNUMBER(SEARCH("Extranodal extension",'Model output'!H167)),ISNUMBER(SEARCH("right",'Model output'!H167)),ISNUMBER(SEARCH("left",'Model output'!H167)),ISNUMBER(SEARCH("Not specified",'Model output'!H167))),"negative","positive"))</f>
        <v>negative</v>
      </c>
      <c r="I168">
        <f>IF(OR('Model output'!I167="",'Model output'!I167="Not answered",'Model output'!I167="Not mentioned"),"",IF(ISNUMBER('Model output'!I167),'Model output'!I167,1))</f>
        <v>0</v>
      </c>
      <c r="J168">
        <f>IF(OR('Model output'!J167="",'Model output'!J167="Not answered",'Model output'!J167="Not mentioned"),"",IF(AND(ISNUMBER('Model output'!J167),'Model output'!J167&lt;=I168),'Model output'!J167,IF(AND(ISNUMBER('Model output'!J167), 'Model output'!J167&gt;=DATE(2024,1,1)), MIN(DAY('Model output'!J167), MONTH('Model output'!J167), YEAR('Model output'!J167)), IF(ISNUMBER(SEARCH("0/",'Model output'!J167)),0,IF(ISNUMBER(SEARCH("/",'Model output'!J167)), VALUE(LEFT('Model output'!J167, SEARCH("/",'Model output'!J167)-1)),1)))))</f>
        <v>0</v>
      </c>
      <c r="K168" t="str" cm="1">
        <f t="array" ref="K168">IF(COUNT(FIND({0,1,2,3,4,5,6,7,8,9},'Model output'!K167))&gt;0,'Model output'!K167,"")</f>
        <v/>
      </c>
      <c r="L168" s="25" t="str">
        <f t="shared" si="26"/>
        <v/>
      </c>
      <c r="M168" t="str" cm="1">
        <f t="array" ref="M168">IF(L168="","",IF(ISNUMBER(SEARCH("cm",L168)),MAX(VALUE(SUBSTITUTE(_xlfn.FILTERXML("&lt;t&gt;&lt;s&gt;"&amp;SUBSTITUTE(L168,",","&lt;/s&gt;&lt;s&gt;")&amp;"&lt;/s&gt;&lt;/t&gt;","//s"),"cm",""))),MAX(VALUE(SUBSTITUTE(_xlfn.FILTERXML("&lt;t&gt;&lt;s&gt;"&amp;SUBSTITUTE(L168,",","&lt;/s&gt;&lt;s&gt;")&amp;"&lt;/s&gt;&lt;/t&gt;","//s"),"mm","")))/10))</f>
        <v/>
      </c>
      <c r="N168" t="str">
        <f>IF('Model output'!L167="","",'Model output'!L167)</f>
        <v>Papillary carcinoma</v>
      </c>
      <c r="O168" t="str">
        <f>IF('Model output'!M167="","",'Model output'!M167)</f>
        <v>Follicular variant, microcarcinoma (occult, small or microscopic) variant</v>
      </c>
      <c r="P168" t="str">
        <f>IF('Model output'!N167="","",'Model output'!N167)</f>
        <v>2.5cm</v>
      </c>
      <c r="Q168" t="str">
        <f t="shared" si="25"/>
        <v>2.5cm</v>
      </c>
      <c r="R168" cm="1">
        <f t="array" ref="R168">IF(Q168="","",IF(ISNUMBER(SEARCH("cm",Q168)),MAX(VALUE(SUBSTITUTE(_xlfn.FILTERXML("&lt;t&gt;&lt;s&gt;"&amp;SUBSTITUTE(Q168,",","&lt;/s&gt;&lt;s&gt;")&amp;"&lt;/s&gt;&lt;/t&gt;","//s"),"cm",""))),MAX(VALUE(SUBSTITUTE(_xlfn.FILTERXML("&lt;t&gt;&lt;s&gt;"&amp;SUBSTITUTE(Q168,",","&lt;/s&gt;&lt;s&gt;")&amp;"&lt;/s&gt;&lt;/t&gt;","//s"),"mm","")))/10))</f>
        <v>2.5</v>
      </c>
      <c r="S168" t="str">
        <f>IF(OR('Model output'!P167="",ISNUMBER(SEARCH("Not identified", 'Model output'!P167)),ISNUMBER(SEARCH("Absent",'Model output'!P167)),AND(ISNUMBER(SEARCH("No",'Model output'!P167)),NOT(ISNUMBER(SEARCH("diagnostic",'Model output'!P167)))),ISNUMBER(SEARCH("Negative",'Model output'!P167))),"negative","positive")</f>
        <v>negative</v>
      </c>
      <c r="T168">
        <f>IF('Model output'!O167="","",'Model output'!O167)</f>
        <v>2</v>
      </c>
      <c r="U168" t="str">
        <f>IF('Model output'!Q167&lt;&gt;"",'Model output'!Q167,IF('Classification result'!S168="positive",IF(ISNUMBER(SEARCH("single",'Model output'!P167)),1,IF(OR(ISNUMBER(SEARCH("&lt;4",'Model output'!P167)),ISNUMBER(SEARCH("&lt; 4",'Model output'!P167)),ISNUMBER(SEARCH("less than 4",'Model output'!P167))),"&lt;4",IF(OR(ISNUMBER(SEARCH("&gt;4",'Model output'!P167)),ISNUMBER(SEARCH("&gt; 4",'Model output'!P167)),ISNUMBER(SEARCH("4 or more",'Model output'!P167))),"&gt;4",""))), ""))</f>
        <v/>
      </c>
      <c r="V168" t="str">
        <f>IF(S168="negative","",IF(OR(ISNUMBER(SEARCH("Focal",'Model output'!P167)),'Classification result'!U168&lt;4,ISNUMBER(SEARCH("Focal",'Classification result'!U168)),ISNUMBER(SEARCH("&lt;4",'Classification result'!U168)),ISNUMBER(SEARCH("&lt; 4",'Classification result'!U168))),"minimal", IF(OR(ISNUMBER(SEARCH("Extensive",'Model output'!P167)),ISNUMBER(SEARCH("Extensive",'Classification result'!U168)),ISNUMBER(SEARCH("&gt;4",'Classification result'!U168)),ISNUMBER(SEARCH("&gt; 4",'Classification result'!U168)),ISNUMBER(SEARCH("4 or more",'Classification result'!U168))),"extensive","")))</f>
        <v/>
      </c>
      <c r="W168" t="str">
        <f>IF(OR('Model output'!R167="",ISNUMBER(SEARCH("Not identified", 'Model output'!R167)),ISNUMBER(SEARCH("Absent",'Model output'!R167)),ISNUMBER(SEARCH("No",'Model output'!R167)),ISNUMBER(SEARCH("Negative",'Model output'!R167)),ISNUMBER(SEARCH("None seen",'Model output'!R167)),ISNUMBER(SEARCH("Free",'Model output'!R167)),ISNUMBER(SEARCH("Cannot be assessed",'Model output'!R167))),"negative","positive")</f>
        <v>negative</v>
      </c>
      <c r="X168" s="16" t="str">
        <f>IF('Model output'!S167="","",'Model output'!S167)</f>
        <v>Not identified</v>
      </c>
      <c r="Y168" t="str">
        <f>IF(OR('Model output'!S167="",ISNUMBER(SEARCH("Absent",'Model output'!S167)),ISNUMBER(SEARCH("Not identified",'Model output'!S167)),AND(ISNUMBER(SEARCH("No",'Model output'!S167)),NOT(ISNUMBER(SEARCH("carcinoma",'Model output'!S167)))),ISNUMBER(SEARCH("negative",'Model output'!S167))),"negative",IF(Z168="positive","gETE", "positive"))</f>
        <v>negative</v>
      </c>
      <c r="Z168" t="str">
        <f>IF(OR('Model output'!S167="",ISNUMBER(SEARCH("Absent",'Model output'!S167)),ISNUMBER(SEARCH("Not identified",'Model output'!S167)),ISNUMBER(SEARCH("No",'Model output'!S167)),ISNUMBER(SEARCH("Minimal",'Model output'!S167)),ISNUMBER(SEARCH("negative",'Model output'!S167))),"negative",IF(OR(ISNUMBER(SEARCH("extensive",X168)),ISNUMBER(SEARCH("skeletal muscle",X168)),ISNUMBER(SEARCH("larynx",X168)),ISNUMBER(SEARCH("trachea",X168)),ISNUMBER(SEARCH("esophagus",X168)),ISNUMBER(SEARCH("recurrent laryngeal nerve",X168))),"positive","negative"))</f>
        <v>negative</v>
      </c>
      <c r="AA168" t="str">
        <f>IF('Model output'!T167="","",IF('Model output'!T167="Not mentioned", "No", "Yes"))</f>
        <v/>
      </c>
      <c r="AB168" t="str">
        <f>IF(AA168&lt;&gt;"Yes","",IF(OR('Model output'!U167="",ISNUMBER(SEARCH("Not identified",'Model output'!U167))),"",'Model output'!U167))</f>
        <v/>
      </c>
      <c r="AC168" s="1" t="str">
        <f>IF(OR('Model output'!V167="", 'Model output'!V167="No", AND(ISERROR(SEARCH("Positive",'Model output'!V167)), ISNUMBER(SEARCH("Negative",'Model output'!V167))), AND(ISNUMBER(SEARCH("Uninvolved",'Model output'!V167)),NOT(ISNUMBER(SEARCH("margins involved",'Model output'!V167)))), ISNUMBER(SEARCH("None",'Model output'!V167)), ISNUMBER(SEARCH("Free",'Model output'!V167)), ISNUMBER(SEARCH("1 mm",'Model output'!V167)), ISNUMBER(SEARCH("0.1 CM",'Model output'!V167)), ISNUMBER(SEARCH("less than 0.2 mm",'Model output'!V167)), ISNUMBER(SEARCH("less than 0.5 mm",'Model output'!V167)), ISNUMBER(SEARCH("less than 1.0 mm",'Model output'!V167)), ISNUMBER(SEARCH("noted very close",'Model output'!V167)), ISNUMBER(SEARCH("abut",'Model output'!V167)), ISNUMBER(SEARCH("not mentioned",'Model output'!V167)), ISNUMBER(SEARCH("Cannot be assessed",'Model output'!V167)), ISNUMBER(SEARCH("Not specified",'Model output'!V167)), ISNUMBER(SEARCH("Lymphocyte invasion - present",'Model output'!V167))), "negative", "positive")</f>
        <v>negative</v>
      </c>
      <c r="AE168" s="35" t="str" cm="1">
        <f t="array" aca="1" ref="AE168" ca="1">IF(OR(AC168="positive",Z168="positive",AND(OR(ISNUMBER(SEARCH("Follicular carcinoma",N168)),ISNUMBER(SEARCH("Follicular thyroid carcinoma",N168))),V168="extensive"),AND(AND(ISNUMBER(J168),J168&gt;0),AND(ISNUMBER(M168),M168&gt;3)),OR(H168="positive",AH168=1)),"high",IF(OR(ISNUMBER(SEARCH("lateral",G168,1)),ISNUMBER(SEARCH("positive",Y168,1)),ISNUMBER(SEARCH("tall",O168,1)),ISNUMBER(SEARCH("hobnail",O168,1)),ISNUMBER(SEARCH("cribriform",O168,1)),ISNUMBER(SEARCH("diffuse",O168,1)),ISNUMBER(SEARCH("columnar",O168,1)),ISNUMBER(SEARCH("solid",O168,1)),ISNUMBER(SEARCH("tall",N168,1)),ISNUMBER(SEARCH("hobnail",N168,1)),ISNUMBER(SEARCH("cribriform",N168,1)),ISNUMBER(SEARCH("diffuse",N168,1)),ISNUMBER(SEARCH("columnar",N168,1)),ISNUMBER(SEARCH("solid",N168,1)),AND(ISNUMBER(SEARCH("papillary",N168,1)),S168="positive"),AND(AND(ISNUMBER(J168),J168&gt;=5),M168=""),AND(AND(ISNUMBER(J168),J168&gt;=5),AND(ISNUMBER(M168),M168&gt;=1)),AND(ISNUMBER(SERACH("papillary",N168)),OR(Y168="positive",Z168="positive"), ISNUMBER(SEARCH("BRAF",AB168)))),"intermediate","low"))</f>
        <v>low</v>
      </c>
      <c r="AF168" s="36" t="str">
        <f t="shared" si="27"/>
        <v>2</v>
      </c>
      <c r="AG168" s="36" t="str">
        <f t="shared" si="28"/>
        <v>0</v>
      </c>
      <c r="AH168" s="36" t="str">
        <f t="shared" si="30"/>
        <v>0</v>
      </c>
      <c r="AI168" s="42" t="str">
        <f t="shared" si="31"/>
        <v>I</v>
      </c>
      <c r="AJ168" s="39" t="s">
        <v>807</v>
      </c>
      <c r="AK168" s="41" t="s">
        <v>1122</v>
      </c>
      <c r="AL168" s="41" t="s">
        <v>1123</v>
      </c>
      <c r="AM168" s="41" t="s">
        <v>1123</v>
      </c>
      <c r="AN168" s="41" t="s">
        <v>68</v>
      </c>
      <c r="AO168" s="22">
        <f t="shared" ca="1" si="32"/>
        <v>1</v>
      </c>
      <c r="AP168" s="1">
        <f t="shared" si="33"/>
        <v>1</v>
      </c>
      <c r="AQ168" s="1">
        <f t="shared" si="34"/>
        <v>1</v>
      </c>
      <c r="AR168" s="1">
        <f t="shared" si="35"/>
        <v>1</v>
      </c>
      <c r="AS168" s="14">
        <f t="shared" si="36"/>
        <v>1</v>
      </c>
    </row>
    <row r="169" spans="1:45">
      <c r="A169" t="str">
        <f>'Model output'!A168</f>
        <v>TCGA-EM-A2CM</v>
      </c>
      <c r="B169" s="33">
        <v>62</v>
      </c>
      <c r="C169" s="1" t="str">
        <f>IF(OR(ISNUMBER(SEARCH("0",'Model output'!D168)), ISNUMBER(SEARCH("1",'Model output'!D168)), ISNUMBER(SEARCH("1a",'Model output'!D168)), ISNUMBER(SEARCH("1b",'Model output'!D168)), ISNUMBER(SEARCH("2",'Model output'!D168)), ISNUMBER(SEARCH("3",'Model output'!D168)), ISNUMBER(SEARCH("4a",'Model output'!D168)), ISNUMBER(SEARCH("4b",'Model output'!D168))), IF(ISNUMBER(SEARCH("pT",'Model output'!D168)),IF(OR(ISNUMBER(SEARCH("a",'Model output'!D168)),ISNUMBER(SEARCH("b",'Model output'!D168))),MID(SUBSTITUTE('Model output'!D168," ",""),SEARCH("pT",'Model output'!D168)+2,2),MID(SUBSTITUTE('Model output'!D168," ",""),SEARCH("pT",'Model output'!D168)+2,1)),IF(ISNUMBER(SEARCH("T",'Model output'!D168)),IF(OR(ISNUMBER(SEARCH("a",'Model output'!D168)),ISNUMBER(SEARCH("b",'Model output'!D168))),MID(SUBSTITUTE('Model output'!D168," ",""),SEARCH("T",'Model output'!D168)+1,2),MID(SUBSTITUTE('Model output'!D168," ",""),SEARCH("T",'Model output'!D168)+1,1)),SUBSTITUTE('Model output'!D168," ",""))),"")</f>
        <v>3</v>
      </c>
      <c r="D169" s="1" t="str">
        <f>IF(ISNUMBER(SEARCH("lymph node",'Model output'!E168)),"1", IF(AND('Model output'!E168&lt;&gt;"",ISNUMBER('Model output'!E168),'Model output'!E168&gt;0),"1",IF(OR(ISNUMBER(SEARCH("0",'Model output'!E168)), ISNUMBER(SEARCH("1",'Model output'!E168)), ISNUMBER(SEARCH("1a",'Model output'!E168)), ISNUMBER(SEARCH("1b",'Model output'!E168)), ISNUMBER(SEARCH("X",'Model output'!E168))), IF(ISNUMBER(SEARCH("pN",'Model output'!E168)),IF(OR(ISNUMBER(SEARCH("a",'Model output'!E168)),ISNUMBER(SEARCH("b",'Model output'!E168))),MID(SUBSTITUTE('Model output'!E168," ",""),SEARCH("pN",'Model output'!E168)+2,2),MID(SUBSTITUTE('Model output'!E168," ",""),SEARCH("pN",'Model output'!E168)+2,1)),IF(ISNUMBER(SEARCH("N",'Model output'!E168)),IF(OR(ISNUMBER(SEARCH("a",'Model output'!E168)),ISNUMBER(SEARCH("b",'Model output'!E168))),MID(SUBSTITUTE('Model output'!E168," ",""),SEARCH("N",'Model output'!E168)+1,2),MID(SUBSTITUTE('Model output'!E168," ",""),SEARCH("N",'Model output'!E168)+1,1)),SUBSTITUTE('Model output'!E168," ",""))),"")))</f>
        <v>0</v>
      </c>
      <c r="E169" s="1" t="str">
        <f>IF(OR(ISNUMBER(SEARCH("Not applicable",'Model output'!F168)), ISNUMBER(SEARCH("N/A",'Model output'!F168))),"0",IF(OR(ISNUMBER(SEARCH("0",'Model output'!F168)), ISNUMBER(SEARCH("1",'Model output'!F168)), ISNUMBER(SEARCH("X",'Model output'!F168))), IF(ISNUMBER(SEARCH("pM",'Model output'!F168)),MID(SUBSTITUTE('Model output'!F168," ",""),SEARCH("pM",'Model output'!F168)+2,1),IF(ISNUMBER(SEARCH("M",'Model output'!F168)),MID(SUBSTITUTE('Model output'!F168," ",""),SEARCH("M",'Model output'!F168)+1,1),SUBSTITUTE('Model output'!F168," ",""))),""))</f>
        <v/>
      </c>
      <c r="F169" t="str">
        <f t="shared" si="29"/>
        <v>negative</v>
      </c>
      <c r="G169" t="str">
        <f>IF(OR('Model output'!G168="",AND(ISNUMBER('Model output'!J168),'Model output'!J168&lt;1)),"",IF(OR(ISNUMBER(SEARCH("lateral",'Model output'!G168)),ISNUMBER(SEARCH("cervical",'Model output'!G168)),ISNUMBER(SEARCH("jugular",'Model output'!G168)),ISNUMBER(SEARCH("left neck",'Model output'!G168)),ISNUMBER(SEARCH("left anterior neck",'Model output'!G168)),ISNUMBER(SEARCH("left posterior neck",'Model output'!G168)),ISNUMBER(SEARCH("right neck",'Model output'!G168)),ISNUMBER(SEARCH("right anterior neck",'Model output'!G168)),ISNUMBER(SEARCH("right posterior neck",'Model output'!G168)),AND(ISNUMBER(SEARCH("level",'Model output'!G168)),OR(,ISNUMBER(SEARCH("II",'Model output'!G168)),ISNUMBER(SEARCH("two",'Model output'!G168)),AND(ISNUMBER(SEARCH("2",'Model output'!G168)),NOT(ISNUMBER(SEARCH("1 of 2",'Model output'!G168)))),ISNUMBER(SEARCH("III",'Model output'!G168)),ISNUMBER(SEARCH("three",'Model output'!G168)),ISNUMBER(SEARCH("3",'Model output'!G168)),ISNUMBER(SEARCH("IV",'Model output'!G168)),ISNUMBER(SEARCH("four",'Model output'!G168)),ISNUMBER(SEARCH("4",'Model output'!G168)),ISNUMBER(SEARCH("V ",'Model output'!G168)),ISNUMBER(SEARCH("five",'Model output'!G168)),ISNUMBER(SEARCH("5",'Model output'!G168))))), "lateral", "central"))</f>
        <v/>
      </c>
      <c r="H169" t="str">
        <f>IF('Model output'!H168="","negative",IF(OR(ISNUMBER(SEARCH("lymph node",'Model output'!H168)),ISNUMBER(SEARCH("gland",'Model output'!H168)),ISNUMBER(SEARCH("lobe",'Model output'!H168)),ISNUMBER(SEARCH("isthmus",'Model output'!H168)),ISNUMBER(SEARCH("mediastinum",'Model output'!H168)),ISNUMBER(SEARCH("Not mentioned",'Model output'!H168)), ISNUMBER(SEARCH("Not applicable",'Model output'!H168)), ISNUMBER(SEARCH("paratracheal",'Model output'!H168)),ISNUMBER(SEARCH("fibroadipose tissue",'Model output'!H168)),ISNUMBER(SEARCH("thyroid node",'Model output'!H168)),ISNUMBER(SEARCH("skeletal muscle",'Model output'!H168)),ISNUMBER(SEARCH("Extranodal extension",'Model output'!H168)),ISNUMBER(SEARCH("right",'Model output'!H168)),ISNUMBER(SEARCH("left",'Model output'!H168)),ISNUMBER(SEARCH("Not specified",'Model output'!H168))),"negative","positive"))</f>
        <v>negative</v>
      </c>
      <c r="I169">
        <f>IF(OR('Model output'!I168="",'Model output'!I168="Not answered",'Model output'!I168="Not mentioned"),"",IF(ISNUMBER('Model output'!I168),'Model output'!I168,1))</f>
        <v>3</v>
      </c>
      <c r="J169">
        <f>IF(OR('Model output'!J168="",'Model output'!J168="Not answered",'Model output'!J168="Not mentioned"),"",IF(AND(ISNUMBER('Model output'!J168),'Model output'!J168&lt;=I169),'Model output'!J168,IF(AND(ISNUMBER('Model output'!J168), 'Model output'!J168&gt;=DATE(2024,1,1)), MIN(DAY('Model output'!J168), MONTH('Model output'!J168), YEAR('Model output'!J168)), IF(ISNUMBER(SEARCH("0/",'Model output'!J168)),0,IF(ISNUMBER(SEARCH("/",'Model output'!J168)), VALUE(LEFT('Model output'!J168, SEARCH("/",'Model output'!J168)-1)),1)))))</f>
        <v>0</v>
      </c>
      <c r="K169" t="str" cm="1">
        <f t="array" ref="K169">IF(COUNT(FIND({0,1,2,3,4,5,6,7,8,9},'Model output'!K168))&gt;0,'Model output'!K168,"")</f>
        <v/>
      </c>
      <c r="L169" s="25" t="str">
        <f t="shared" si="26"/>
        <v/>
      </c>
      <c r="M169" t="str" cm="1">
        <f t="array" ref="M169">IF(L169="","",IF(ISNUMBER(SEARCH("cm",L169)),MAX(VALUE(SUBSTITUTE(_xlfn.FILTERXML("&lt;t&gt;&lt;s&gt;"&amp;SUBSTITUTE(L169,",","&lt;/s&gt;&lt;s&gt;")&amp;"&lt;/s&gt;&lt;/t&gt;","//s"),"cm",""))),MAX(VALUE(SUBSTITUTE(_xlfn.FILTERXML("&lt;t&gt;&lt;s&gt;"&amp;SUBSTITUTE(L169,",","&lt;/s&gt;&lt;s&gt;")&amp;"&lt;/s&gt;&lt;/t&gt;","//s"),"mm","")))/10))</f>
        <v/>
      </c>
      <c r="N169" t="str">
        <f>IF('Model output'!L168="","",'Model output'!L168)</f>
        <v>Poorly differentiated thyroid carcinomas, including insular carcinoma</v>
      </c>
      <c r="O169" t="str">
        <f>IF('Model output'!M168="","",'Model output'!M168)</f>
        <v>Angioinvasive poorly differentiated thyroid carcinoma</v>
      </c>
      <c r="P169" t="str">
        <f>IF('Model output'!N168="","",'Model output'!N168)</f>
        <v>9.6cm</v>
      </c>
      <c r="Q169" t="str">
        <f t="shared" si="25"/>
        <v>9.6cm</v>
      </c>
      <c r="R169" cm="1">
        <f t="array" ref="R169">IF(Q169="","",IF(ISNUMBER(SEARCH("cm",Q169)),MAX(VALUE(SUBSTITUTE(_xlfn.FILTERXML("&lt;t&gt;&lt;s&gt;"&amp;SUBSTITUTE(Q169,",","&lt;/s&gt;&lt;s&gt;")&amp;"&lt;/s&gt;&lt;/t&gt;","//s"),"cm",""))),MAX(VALUE(SUBSTITUTE(_xlfn.FILTERXML("&lt;t&gt;&lt;s&gt;"&amp;SUBSTITUTE(Q169,",","&lt;/s&gt;&lt;s&gt;")&amp;"&lt;/s&gt;&lt;/t&gt;","//s"),"mm","")))/10))</f>
        <v>9.6</v>
      </c>
      <c r="S169" t="str">
        <f>IF(OR('Model output'!P168="",ISNUMBER(SEARCH("Not identified", 'Model output'!P168)),ISNUMBER(SEARCH("Absent",'Model output'!P168)),AND(ISNUMBER(SEARCH("No",'Model output'!P168)),NOT(ISNUMBER(SEARCH("diagnostic",'Model output'!P168)))),ISNUMBER(SEARCH("Negative",'Model output'!P168))),"negative","positive")</f>
        <v>positive</v>
      </c>
      <c r="T169">
        <f>IF('Model output'!O168="","",'Model output'!O168)</f>
        <v>1</v>
      </c>
      <c r="U169" t="str">
        <f>IF('Model output'!Q168&lt;&gt;"",'Model output'!Q168,IF('Classification result'!S169="positive",IF(ISNUMBER(SEARCH("single",'Model output'!P168)),1,IF(OR(ISNUMBER(SEARCH("&lt;4",'Model output'!P168)),ISNUMBER(SEARCH("&lt; 4",'Model output'!P168)),ISNUMBER(SEARCH("less than 4",'Model output'!P168))),"&lt;4",IF(OR(ISNUMBER(SEARCH("&gt;4",'Model output'!P168)),ISNUMBER(SEARCH("&gt; 4",'Model output'!P168)),ISNUMBER(SEARCH("4 or more",'Model output'!P168))),"&gt;4",""))), ""))</f>
        <v>&lt;4</v>
      </c>
      <c r="V169" t="str">
        <f>IF(S169="negative","",IF(OR(ISNUMBER(SEARCH("Focal",'Model output'!P168)),'Classification result'!U169&lt;4,ISNUMBER(SEARCH("Focal",'Classification result'!U169)),ISNUMBER(SEARCH("&lt;4",'Classification result'!U169)),ISNUMBER(SEARCH("&lt; 4",'Classification result'!U169))),"minimal", IF(OR(ISNUMBER(SEARCH("Extensive",'Model output'!P168)),ISNUMBER(SEARCH("Extensive",'Classification result'!U169)),ISNUMBER(SEARCH("&gt;4",'Classification result'!U169)),ISNUMBER(SEARCH("&gt; 4",'Classification result'!U169)),ISNUMBER(SEARCH("4 or more",'Classification result'!U169))),"extensive","")))</f>
        <v>minimal</v>
      </c>
      <c r="W169" t="str">
        <f>IF(OR('Model output'!R168="",ISNUMBER(SEARCH("Not identified", 'Model output'!R168)),ISNUMBER(SEARCH("Absent",'Model output'!R168)),ISNUMBER(SEARCH("No",'Model output'!R168)),ISNUMBER(SEARCH("Negative",'Model output'!R168)),ISNUMBER(SEARCH("None seen",'Model output'!R168)),ISNUMBER(SEARCH("Free",'Model output'!R168)),ISNUMBER(SEARCH("Cannot be assessed",'Model output'!R168))),"negative","positive")</f>
        <v>positive</v>
      </c>
      <c r="X169" s="16" t="str">
        <f>IF('Model output'!S168="","",'Model output'!S168)</f>
        <v/>
      </c>
      <c r="Y169" t="str">
        <f>IF(OR('Model output'!S168="",ISNUMBER(SEARCH("Absent",'Model output'!S168)),ISNUMBER(SEARCH("Not identified",'Model output'!S168)),AND(ISNUMBER(SEARCH("No",'Model output'!S168)),NOT(ISNUMBER(SEARCH("carcinoma",'Model output'!S168)))),ISNUMBER(SEARCH("negative",'Model output'!S168))),"negative",IF(Z169="positive","gETE", "positive"))</f>
        <v>negative</v>
      </c>
      <c r="Z169" t="str">
        <f>IF(OR('Model output'!S168="",ISNUMBER(SEARCH("Absent",'Model output'!S168)),ISNUMBER(SEARCH("Not identified",'Model output'!S168)),ISNUMBER(SEARCH("No",'Model output'!S168)),ISNUMBER(SEARCH("Minimal",'Model output'!S168)),ISNUMBER(SEARCH("negative",'Model output'!S168))),"negative",IF(OR(ISNUMBER(SEARCH("extensive",X169)),ISNUMBER(SEARCH("skeletal muscle",X169)),ISNUMBER(SEARCH("larynx",X169)),ISNUMBER(SEARCH("trachea",X169)),ISNUMBER(SEARCH("esophagus",X169)),ISNUMBER(SEARCH("recurrent laryngeal nerve",X169))),"positive","negative"))</f>
        <v>negative</v>
      </c>
      <c r="AA169" t="str">
        <f>IF('Model output'!T168="","",IF('Model output'!T168="Not mentioned", "No", "Yes"))</f>
        <v/>
      </c>
      <c r="AB169" t="str">
        <f>IF(AA169&lt;&gt;"Yes","",IF(OR('Model output'!U168="",ISNUMBER(SEARCH("Not identified",'Model output'!U168))),"",'Model output'!U168))</f>
        <v/>
      </c>
      <c r="AC169" s="1" t="str">
        <f>IF(OR('Model output'!V168="", 'Model output'!V168="No", AND(ISERROR(SEARCH("Positive",'Model output'!V168)), ISNUMBER(SEARCH("Negative",'Model output'!V168))), AND(ISNUMBER(SEARCH("Uninvolved",'Model output'!V168)),NOT(ISNUMBER(SEARCH("margins involved",'Model output'!V168)))), ISNUMBER(SEARCH("None",'Model output'!V168)), ISNUMBER(SEARCH("Free",'Model output'!V168)), ISNUMBER(SEARCH("1 mm",'Model output'!V168)), ISNUMBER(SEARCH("0.1 CM",'Model output'!V168)), ISNUMBER(SEARCH("less than 0.2 mm",'Model output'!V168)), ISNUMBER(SEARCH("less than 0.5 mm",'Model output'!V168)), ISNUMBER(SEARCH("less than 1.0 mm",'Model output'!V168)), ISNUMBER(SEARCH("noted very close",'Model output'!V168)), ISNUMBER(SEARCH("abut",'Model output'!V168)), ISNUMBER(SEARCH("not mentioned",'Model output'!V168)), ISNUMBER(SEARCH("Cannot be assessed",'Model output'!V168)), ISNUMBER(SEARCH("Not specified",'Model output'!V168)), ISNUMBER(SEARCH("Lymphocyte invasion - present",'Model output'!V168))), "negative", "positive")</f>
        <v>negative</v>
      </c>
      <c r="AE169" s="35" t="str" cm="1">
        <f t="array" aca="1" ref="AE169" ca="1">IF(OR(AC169="positive",Z169="positive",AND(OR(ISNUMBER(SEARCH("Follicular carcinoma",N169)),ISNUMBER(SEARCH("Follicular thyroid carcinoma",N169))),V169="extensive"),AND(AND(ISNUMBER(J169),J169&gt;0),AND(ISNUMBER(M169),M169&gt;3)),OR(H169="positive",AH169=1)),"high",IF(OR(ISNUMBER(SEARCH("lateral",G169,1)),ISNUMBER(SEARCH("positive",Y169,1)),ISNUMBER(SEARCH("tall",O169,1)),ISNUMBER(SEARCH("hobnail",O169,1)),ISNUMBER(SEARCH("cribriform",O169,1)),ISNUMBER(SEARCH("diffuse",O169,1)),ISNUMBER(SEARCH("columnar",O169,1)),ISNUMBER(SEARCH("solid",O169,1)),ISNUMBER(SEARCH("tall",N169,1)),ISNUMBER(SEARCH("hobnail",N169,1)),ISNUMBER(SEARCH("cribriform",N169,1)),ISNUMBER(SEARCH("diffuse",N169,1)),ISNUMBER(SEARCH("columnar",N169,1)),ISNUMBER(SEARCH("solid",N169,1)),AND(ISNUMBER(SEARCH("papillary",N169,1)),S169="positive"),AND(AND(ISNUMBER(J169),J169&gt;=5),M169=""),AND(AND(ISNUMBER(J169),J169&gt;=5),AND(ISNUMBER(M169),M169&gt;=1)),AND(ISNUMBER(SERACH("papillary",N169)),OR(Y169="positive",Z169="positive"), ISNUMBER(SEARCH("BRAF",AB169)))),"intermediate","low"))</f>
        <v>low</v>
      </c>
      <c r="AF169" s="36" t="str">
        <f t="shared" si="27"/>
        <v>3a</v>
      </c>
      <c r="AG169" s="36" t="str">
        <f t="shared" si="28"/>
        <v>0</v>
      </c>
      <c r="AH169" s="36" t="str">
        <f t="shared" si="30"/>
        <v>0</v>
      </c>
      <c r="AI169" s="42" t="str">
        <f t="shared" si="31"/>
        <v>II</v>
      </c>
      <c r="AJ169" s="39" t="s">
        <v>809</v>
      </c>
      <c r="AK169" s="41" t="s">
        <v>1124</v>
      </c>
      <c r="AL169" s="41" t="s">
        <v>1120</v>
      </c>
      <c r="AM169" s="41" t="s">
        <v>1123</v>
      </c>
      <c r="AN169" s="41" t="s">
        <v>1121</v>
      </c>
      <c r="AO169" s="22">
        <f t="shared" ca="1" si="32"/>
        <v>0</v>
      </c>
      <c r="AP169" s="1">
        <f t="shared" si="33"/>
        <v>1</v>
      </c>
      <c r="AQ169" s="1">
        <f t="shared" si="34"/>
        <v>1</v>
      </c>
      <c r="AR169" s="1">
        <f t="shared" si="35"/>
        <v>1</v>
      </c>
      <c r="AS169" s="14">
        <f t="shared" si="36"/>
        <v>1</v>
      </c>
    </row>
    <row r="170" spans="1:45">
      <c r="A170" t="str">
        <f>'Model output'!A169</f>
        <v>TCGA-EM-A2CO</v>
      </c>
      <c r="B170" s="33">
        <v>77</v>
      </c>
      <c r="C170" s="1" t="str">
        <f>IF(OR(ISNUMBER(SEARCH("0",'Model output'!D169)), ISNUMBER(SEARCH("1",'Model output'!D169)), ISNUMBER(SEARCH("1a",'Model output'!D169)), ISNUMBER(SEARCH("1b",'Model output'!D169)), ISNUMBER(SEARCH("2",'Model output'!D169)), ISNUMBER(SEARCH("3",'Model output'!D169)), ISNUMBER(SEARCH("4a",'Model output'!D169)), ISNUMBER(SEARCH("4b",'Model output'!D169))), IF(ISNUMBER(SEARCH("pT",'Model output'!D169)),IF(OR(ISNUMBER(SEARCH("a",'Model output'!D169)),ISNUMBER(SEARCH("b",'Model output'!D169))),MID(SUBSTITUTE('Model output'!D169," ",""),SEARCH("pT",'Model output'!D169)+2,2),MID(SUBSTITUTE('Model output'!D169," ",""),SEARCH("pT",'Model output'!D169)+2,1)),IF(ISNUMBER(SEARCH("T",'Model output'!D169)),IF(OR(ISNUMBER(SEARCH("a",'Model output'!D169)),ISNUMBER(SEARCH("b",'Model output'!D169))),MID(SUBSTITUTE('Model output'!D169," ",""),SEARCH("T",'Model output'!D169)+1,2),MID(SUBSTITUTE('Model output'!D169," ",""),SEARCH("T",'Model output'!D169)+1,1)),SUBSTITUTE('Model output'!D169," ",""))),"")</f>
        <v>2</v>
      </c>
      <c r="D170" s="1" t="str">
        <f>IF(ISNUMBER(SEARCH("lymph node",'Model output'!E169)),"1", IF(AND('Model output'!E169&lt;&gt;"",ISNUMBER('Model output'!E169),'Model output'!E169&gt;0),"1",IF(OR(ISNUMBER(SEARCH("0",'Model output'!E169)), ISNUMBER(SEARCH("1",'Model output'!E169)), ISNUMBER(SEARCH("1a",'Model output'!E169)), ISNUMBER(SEARCH("1b",'Model output'!E169)), ISNUMBER(SEARCH("X",'Model output'!E169))), IF(ISNUMBER(SEARCH("pN",'Model output'!E169)),IF(OR(ISNUMBER(SEARCH("a",'Model output'!E169)),ISNUMBER(SEARCH("b",'Model output'!E169))),MID(SUBSTITUTE('Model output'!E169," ",""),SEARCH("pN",'Model output'!E169)+2,2),MID(SUBSTITUTE('Model output'!E169," ",""),SEARCH("pN",'Model output'!E169)+2,1)),IF(ISNUMBER(SEARCH("N",'Model output'!E169)),IF(OR(ISNUMBER(SEARCH("a",'Model output'!E169)),ISNUMBER(SEARCH("b",'Model output'!E169))),MID(SUBSTITUTE('Model output'!E169," ",""),SEARCH("N",'Model output'!E169)+1,2),MID(SUBSTITUTE('Model output'!E169," ",""),SEARCH("N",'Model output'!E169)+1,1)),SUBSTITUTE('Model output'!E169," ",""))),"")))</f>
        <v>X</v>
      </c>
      <c r="E170" s="1" t="str">
        <f>IF(OR(ISNUMBER(SEARCH("Not applicable",'Model output'!F169)), ISNUMBER(SEARCH("N/A",'Model output'!F169))),"0",IF(OR(ISNUMBER(SEARCH("0",'Model output'!F169)), ISNUMBER(SEARCH("1",'Model output'!F169)), ISNUMBER(SEARCH("X",'Model output'!F169))), IF(ISNUMBER(SEARCH("pM",'Model output'!F169)),MID(SUBSTITUTE('Model output'!F169," ",""),SEARCH("pM",'Model output'!F169)+2,1),IF(ISNUMBER(SEARCH("M",'Model output'!F169)),MID(SUBSTITUTE('Model output'!F169," ",""),SEARCH("M",'Model output'!F169)+1,1),SUBSTITUTE('Model output'!F169," ",""))),""))</f>
        <v/>
      </c>
      <c r="F170" t="str">
        <f t="shared" si="29"/>
        <v>negative</v>
      </c>
      <c r="G170" t="str">
        <f>IF(OR('Model output'!G169="",AND(ISNUMBER('Model output'!J169),'Model output'!J169&lt;1)),"",IF(OR(ISNUMBER(SEARCH("lateral",'Model output'!G169)),ISNUMBER(SEARCH("cervical",'Model output'!G169)),ISNUMBER(SEARCH("jugular",'Model output'!G169)),ISNUMBER(SEARCH("left neck",'Model output'!G169)),ISNUMBER(SEARCH("left anterior neck",'Model output'!G169)),ISNUMBER(SEARCH("left posterior neck",'Model output'!G169)),ISNUMBER(SEARCH("right neck",'Model output'!G169)),ISNUMBER(SEARCH("right anterior neck",'Model output'!G169)),ISNUMBER(SEARCH("right posterior neck",'Model output'!G169)),AND(ISNUMBER(SEARCH("level",'Model output'!G169)),OR(,ISNUMBER(SEARCH("II",'Model output'!G169)),ISNUMBER(SEARCH("two",'Model output'!G169)),AND(ISNUMBER(SEARCH("2",'Model output'!G169)),NOT(ISNUMBER(SEARCH("1 of 2",'Model output'!G169)))),ISNUMBER(SEARCH("III",'Model output'!G169)),ISNUMBER(SEARCH("three",'Model output'!G169)),ISNUMBER(SEARCH("3",'Model output'!G169)),ISNUMBER(SEARCH("IV",'Model output'!G169)),ISNUMBER(SEARCH("four",'Model output'!G169)),ISNUMBER(SEARCH("4",'Model output'!G169)),ISNUMBER(SEARCH("V ",'Model output'!G169)),ISNUMBER(SEARCH("five",'Model output'!G169)),ISNUMBER(SEARCH("5",'Model output'!G169))))), "lateral", "central"))</f>
        <v/>
      </c>
      <c r="H170" t="str">
        <f>IF('Model output'!H169="","negative",IF(OR(ISNUMBER(SEARCH("lymph node",'Model output'!H169)),ISNUMBER(SEARCH("gland",'Model output'!H169)),ISNUMBER(SEARCH("lobe",'Model output'!H169)),ISNUMBER(SEARCH("isthmus",'Model output'!H169)),ISNUMBER(SEARCH("mediastinum",'Model output'!H169)),ISNUMBER(SEARCH("Not mentioned",'Model output'!H169)), ISNUMBER(SEARCH("Not applicable",'Model output'!H169)), ISNUMBER(SEARCH("paratracheal",'Model output'!H169)),ISNUMBER(SEARCH("fibroadipose tissue",'Model output'!H169)),ISNUMBER(SEARCH("thyroid node",'Model output'!H169)),ISNUMBER(SEARCH("skeletal muscle",'Model output'!H169)),ISNUMBER(SEARCH("Extranodal extension",'Model output'!H169)),ISNUMBER(SEARCH("right",'Model output'!H169)),ISNUMBER(SEARCH("left",'Model output'!H169)),ISNUMBER(SEARCH("Not specified",'Model output'!H169))),"negative","positive"))</f>
        <v>negative</v>
      </c>
      <c r="I170">
        <f>IF(OR('Model output'!I169="",'Model output'!I169="Not answered",'Model output'!I169="Not mentioned"),"",IF(ISNUMBER('Model output'!I169),'Model output'!I169,1))</f>
        <v>0</v>
      </c>
      <c r="J170">
        <f>IF(OR('Model output'!J169="",'Model output'!J169="Not answered",'Model output'!J169="Not mentioned"),"",IF(AND(ISNUMBER('Model output'!J169),'Model output'!J169&lt;=I170),'Model output'!J169,IF(AND(ISNUMBER('Model output'!J169), 'Model output'!J169&gt;=DATE(2024,1,1)), MIN(DAY('Model output'!J169), MONTH('Model output'!J169), YEAR('Model output'!J169)), IF(ISNUMBER(SEARCH("0/",'Model output'!J169)),0,IF(ISNUMBER(SEARCH("/",'Model output'!J169)), VALUE(LEFT('Model output'!J169, SEARCH("/",'Model output'!J169)-1)),1)))))</f>
        <v>0</v>
      </c>
      <c r="K170" t="str" cm="1">
        <f t="array" ref="K170">IF(COUNT(FIND({0,1,2,3,4,5,6,7,8,9},'Model output'!K169))&gt;0,'Model output'!K169,"")</f>
        <v/>
      </c>
      <c r="L170" s="25" t="str">
        <f t="shared" si="26"/>
        <v/>
      </c>
      <c r="M170" t="str" cm="1">
        <f t="array" ref="M170">IF(L170="","",IF(ISNUMBER(SEARCH("cm",L170)),MAX(VALUE(SUBSTITUTE(_xlfn.FILTERXML("&lt;t&gt;&lt;s&gt;"&amp;SUBSTITUTE(L170,",","&lt;/s&gt;&lt;s&gt;")&amp;"&lt;/s&gt;&lt;/t&gt;","//s"),"cm",""))),MAX(VALUE(SUBSTITUTE(_xlfn.FILTERXML("&lt;t&gt;&lt;s&gt;"&amp;SUBSTITUTE(L170,",","&lt;/s&gt;&lt;s&gt;")&amp;"&lt;/s&gt;&lt;/t&gt;","//s"),"mm","")))/10))</f>
        <v/>
      </c>
      <c r="N170" t="str">
        <f>IF('Model output'!L169="","",'Model output'!L169)</f>
        <v>Papillary carcinoma, oncocytic or oxyphilic variant</v>
      </c>
      <c r="O170" t="str">
        <f>IF('Model output'!M169="","",'Model output'!M169)</f>
        <v>Follicular architecture, Oncocytic or oxyphilic cytomorphology</v>
      </c>
      <c r="P170" t="str">
        <f>IF('Model output'!N169="","",'Model output'!N169)</f>
        <v>2.9cm</v>
      </c>
      <c r="Q170" t="str">
        <f t="shared" si="25"/>
        <v>2.9cm</v>
      </c>
      <c r="R170" cm="1">
        <f t="array" ref="R170">IF(Q170="","",IF(ISNUMBER(SEARCH("cm",Q170)),MAX(VALUE(SUBSTITUTE(_xlfn.FILTERXML("&lt;t&gt;&lt;s&gt;"&amp;SUBSTITUTE(Q170,",","&lt;/s&gt;&lt;s&gt;")&amp;"&lt;/s&gt;&lt;/t&gt;","//s"),"cm",""))),MAX(VALUE(SUBSTITUTE(_xlfn.FILTERXML("&lt;t&gt;&lt;s&gt;"&amp;SUBSTITUTE(Q170,",","&lt;/s&gt;&lt;s&gt;")&amp;"&lt;/s&gt;&lt;/t&gt;","//s"),"mm","")))/10))</f>
        <v>2.9</v>
      </c>
      <c r="S170" t="str">
        <f>IF(OR('Model output'!P169="",ISNUMBER(SEARCH("Not identified", 'Model output'!P169)),ISNUMBER(SEARCH("Absent",'Model output'!P169)),AND(ISNUMBER(SEARCH("No",'Model output'!P169)),NOT(ISNUMBER(SEARCH("diagnostic",'Model output'!P169)))),ISNUMBER(SEARCH("Negative",'Model output'!P169))),"negative","positive")</f>
        <v>negative</v>
      </c>
      <c r="T170">
        <f>IF('Model output'!O169="","",'Model output'!O169)</f>
        <v>1</v>
      </c>
      <c r="U170" t="str">
        <f>IF('Model output'!Q169&lt;&gt;"",'Model output'!Q169,IF('Classification result'!S170="positive",IF(ISNUMBER(SEARCH("single",'Model output'!P169)),1,IF(OR(ISNUMBER(SEARCH("&lt;4",'Model output'!P169)),ISNUMBER(SEARCH("&lt; 4",'Model output'!P169)),ISNUMBER(SEARCH("less than 4",'Model output'!P169))),"&lt;4",IF(OR(ISNUMBER(SEARCH("&gt;4",'Model output'!P169)),ISNUMBER(SEARCH("&gt; 4",'Model output'!P169)),ISNUMBER(SEARCH("4 or more",'Model output'!P169))),"&gt;4",""))), ""))</f>
        <v/>
      </c>
      <c r="V170" t="str">
        <f>IF(S170="negative","",IF(OR(ISNUMBER(SEARCH("Focal",'Model output'!P169)),'Classification result'!U170&lt;4,ISNUMBER(SEARCH("Focal",'Classification result'!U170)),ISNUMBER(SEARCH("&lt;4",'Classification result'!U170)),ISNUMBER(SEARCH("&lt; 4",'Classification result'!U170))),"minimal", IF(OR(ISNUMBER(SEARCH("Extensive",'Model output'!P169)),ISNUMBER(SEARCH("Extensive",'Classification result'!U170)),ISNUMBER(SEARCH("&gt;4",'Classification result'!U170)),ISNUMBER(SEARCH("&gt; 4",'Classification result'!U170)),ISNUMBER(SEARCH("4 or more",'Classification result'!U170))),"extensive","")))</f>
        <v/>
      </c>
      <c r="W170" t="str">
        <f>IF(OR('Model output'!R169="",ISNUMBER(SEARCH("Not identified", 'Model output'!R169)),ISNUMBER(SEARCH("Absent",'Model output'!R169)),ISNUMBER(SEARCH("No",'Model output'!R169)),ISNUMBER(SEARCH("Negative",'Model output'!R169)),ISNUMBER(SEARCH("None seen",'Model output'!R169)),ISNUMBER(SEARCH("Free",'Model output'!R169)),ISNUMBER(SEARCH("Cannot be assessed",'Model output'!R169))),"negative","positive")</f>
        <v>positive</v>
      </c>
      <c r="X170" s="16" t="str">
        <f>IF('Model output'!S169="","",'Model output'!S169)</f>
        <v/>
      </c>
      <c r="Y170" t="str">
        <f>IF(OR('Model output'!S169="",ISNUMBER(SEARCH("Absent",'Model output'!S169)),ISNUMBER(SEARCH("Not identified",'Model output'!S169)),AND(ISNUMBER(SEARCH("No",'Model output'!S169)),NOT(ISNUMBER(SEARCH("carcinoma",'Model output'!S169)))),ISNUMBER(SEARCH("negative",'Model output'!S169))),"negative",IF(Z170="positive","gETE", "positive"))</f>
        <v>negative</v>
      </c>
      <c r="Z170" t="str">
        <f>IF(OR('Model output'!S169="",ISNUMBER(SEARCH("Absent",'Model output'!S169)),ISNUMBER(SEARCH("Not identified",'Model output'!S169)),ISNUMBER(SEARCH("No",'Model output'!S169)),ISNUMBER(SEARCH("Minimal",'Model output'!S169)),ISNUMBER(SEARCH("negative",'Model output'!S169))),"negative",IF(OR(ISNUMBER(SEARCH("extensive",X170)),ISNUMBER(SEARCH("skeletal muscle",X170)),ISNUMBER(SEARCH("larynx",X170)),ISNUMBER(SEARCH("trachea",X170)),ISNUMBER(SEARCH("esophagus",X170)),ISNUMBER(SEARCH("recurrent laryngeal nerve",X170))),"positive","negative"))</f>
        <v>negative</v>
      </c>
      <c r="AA170" t="str">
        <f>IF('Model output'!T169="","",IF('Model output'!T169="Not mentioned", "No", "Yes"))</f>
        <v/>
      </c>
      <c r="AB170" t="str">
        <f>IF(AA170&lt;&gt;"Yes","",IF(OR('Model output'!U169="",ISNUMBER(SEARCH("Not identified",'Model output'!U169))),"",'Model output'!U169))</f>
        <v/>
      </c>
      <c r="AC170" s="1" t="str">
        <f>IF(OR('Model output'!V169="", 'Model output'!V169="No", AND(ISERROR(SEARCH("Positive",'Model output'!V169)), ISNUMBER(SEARCH("Negative",'Model output'!V169))), AND(ISNUMBER(SEARCH("Uninvolved",'Model output'!V169)),NOT(ISNUMBER(SEARCH("margins involved",'Model output'!V169)))), ISNUMBER(SEARCH("None",'Model output'!V169)), ISNUMBER(SEARCH("Free",'Model output'!V169)), ISNUMBER(SEARCH("1 mm",'Model output'!V169)), ISNUMBER(SEARCH("0.1 CM",'Model output'!V169)), ISNUMBER(SEARCH("less than 0.2 mm",'Model output'!V169)), ISNUMBER(SEARCH("less than 0.5 mm",'Model output'!V169)), ISNUMBER(SEARCH("less than 1.0 mm",'Model output'!V169)), ISNUMBER(SEARCH("noted very close",'Model output'!V169)), ISNUMBER(SEARCH("abut",'Model output'!V169)), ISNUMBER(SEARCH("not mentioned",'Model output'!V169)), ISNUMBER(SEARCH("Cannot be assessed",'Model output'!V169)), ISNUMBER(SEARCH("Not specified",'Model output'!V169)), ISNUMBER(SEARCH("Lymphocyte invasion - present",'Model output'!V169))), "negative", "positive")</f>
        <v>negative</v>
      </c>
      <c r="AE170" s="35" t="str" cm="1">
        <f t="array" aca="1" ref="AE170" ca="1">IF(OR(AC170="positive",Z170="positive",AND(OR(ISNUMBER(SEARCH("Follicular carcinoma",N170)),ISNUMBER(SEARCH("Follicular thyroid carcinoma",N170))),V170="extensive"),AND(AND(ISNUMBER(J170),J170&gt;0),AND(ISNUMBER(M170),M170&gt;3)),OR(H170="positive",AH170=1)),"high",IF(OR(ISNUMBER(SEARCH("lateral",G170,1)),ISNUMBER(SEARCH("positive",Y170,1)),ISNUMBER(SEARCH("tall",O170,1)),ISNUMBER(SEARCH("hobnail",O170,1)),ISNUMBER(SEARCH("cribriform",O170,1)),ISNUMBER(SEARCH("diffuse",O170,1)),ISNUMBER(SEARCH("columnar",O170,1)),ISNUMBER(SEARCH("solid",O170,1)),ISNUMBER(SEARCH("tall",N170,1)),ISNUMBER(SEARCH("hobnail",N170,1)),ISNUMBER(SEARCH("cribriform",N170,1)),ISNUMBER(SEARCH("diffuse",N170,1)),ISNUMBER(SEARCH("columnar",N170,1)),ISNUMBER(SEARCH("solid",N170,1)),AND(ISNUMBER(SEARCH("papillary",N170,1)),S170="positive"),AND(AND(ISNUMBER(J170),J170&gt;=5),M170=""),AND(AND(ISNUMBER(J170),J170&gt;=5),AND(ISNUMBER(M170),M170&gt;=1)),AND(ISNUMBER(SERACH("papillary",N170)),OR(Y170="positive",Z170="positive"), ISNUMBER(SEARCH("BRAF",AB170)))),"intermediate","low"))</f>
        <v>low</v>
      </c>
      <c r="AF170" s="36" t="str">
        <f t="shared" si="27"/>
        <v>2</v>
      </c>
      <c r="AG170" s="36" t="str">
        <f t="shared" si="28"/>
        <v>0</v>
      </c>
      <c r="AH170" s="36" t="str">
        <f t="shared" si="30"/>
        <v>0</v>
      </c>
      <c r="AI170" s="42" t="str">
        <f t="shared" si="31"/>
        <v>I</v>
      </c>
      <c r="AJ170" s="39" t="s">
        <v>807</v>
      </c>
      <c r="AK170" s="41" t="s">
        <v>1122</v>
      </c>
      <c r="AL170" s="41" t="s">
        <v>1123</v>
      </c>
      <c r="AM170" s="41" t="s">
        <v>1123</v>
      </c>
      <c r="AN170" s="41" t="s">
        <v>68</v>
      </c>
      <c r="AO170" s="22">
        <f t="shared" ca="1" si="32"/>
        <v>1</v>
      </c>
      <c r="AP170" s="1">
        <f t="shared" si="33"/>
        <v>1</v>
      </c>
      <c r="AQ170" s="1">
        <f t="shared" si="34"/>
        <v>1</v>
      </c>
      <c r="AR170" s="1">
        <f t="shared" si="35"/>
        <v>1</v>
      </c>
      <c r="AS170" s="14">
        <f t="shared" si="36"/>
        <v>1</v>
      </c>
    </row>
    <row r="171" spans="1:45">
      <c r="A171" t="str">
        <f>'Model output'!A170</f>
        <v>TCGA-EM-A2CP</v>
      </c>
      <c r="B171" s="33">
        <v>26</v>
      </c>
      <c r="C171" s="1" t="str">
        <f>IF(OR(ISNUMBER(SEARCH("0",'Model output'!D170)), ISNUMBER(SEARCH("1",'Model output'!D170)), ISNUMBER(SEARCH("1a",'Model output'!D170)), ISNUMBER(SEARCH("1b",'Model output'!D170)), ISNUMBER(SEARCH("2",'Model output'!D170)), ISNUMBER(SEARCH("3",'Model output'!D170)), ISNUMBER(SEARCH("4a",'Model output'!D170)), ISNUMBER(SEARCH("4b",'Model output'!D170))), IF(ISNUMBER(SEARCH("pT",'Model output'!D170)),IF(OR(ISNUMBER(SEARCH("a",'Model output'!D170)),ISNUMBER(SEARCH("b",'Model output'!D170))),MID(SUBSTITUTE('Model output'!D170," ",""),SEARCH("pT",'Model output'!D170)+2,2),MID(SUBSTITUTE('Model output'!D170," ",""),SEARCH("pT",'Model output'!D170)+2,1)),IF(ISNUMBER(SEARCH("T",'Model output'!D170)),IF(OR(ISNUMBER(SEARCH("a",'Model output'!D170)),ISNUMBER(SEARCH("b",'Model output'!D170))),MID(SUBSTITUTE('Model output'!D170," ",""),SEARCH("T",'Model output'!D170)+1,2),MID(SUBSTITUTE('Model output'!D170," ",""),SEARCH("T",'Model output'!D170)+1,1)),SUBSTITUTE('Model output'!D170," ",""))),"")</f>
        <v>2</v>
      </c>
      <c r="D171" s="1" t="str">
        <f>IF(ISNUMBER(SEARCH("lymph node",'Model output'!E170)),"1", IF(AND('Model output'!E170&lt;&gt;"",ISNUMBER('Model output'!E170),'Model output'!E170&gt;0),"1",IF(OR(ISNUMBER(SEARCH("0",'Model output'!E170)), ISNUMBER(SEARCH("1",'Model output'!E170)), ISNUMBER(SEARCH("1a",'Model output'!E170)), ISNUMBER(SEARCH("1b",'Model output'!E170)), ISNUMBER(SEARCH("X",'Model output'!E170))), IF(ISNUMBER(SEARCH("pN",'Model output'!E170)),IF(OR(ISNUMBER(SEARCH("a",'Model output'!E170)),ISNUMBER(SEARCH("b",'Model output'!E170))),MID(SUBSTITUTE('Model output'!E170," ",""),SEARCH("pN",'Model output'!E170)+2,2),MID(SUBSTITUTE('Model output'!E170," ",""),SEARCH("pN",'Model output'!E170)+2,1)),IF(ISNUMBER(SEARCH("N",'Model output'!E170)),IF(OR(ISNUMBER(SEARCH("a",'Model output'!E170)),ISNUMBER(SEARCH("b",'Model output'!E170))),MID(SUBSTITUTE('Model output'!E170," ",""),SEARCH("N",'Model output'!E170)+1,2),MID(SUBSTITUTE('Model output'!E170," ",""),SEARCH("N",'Model output'!E170)+1,1)),SUBSTITUTE('Model output'!E170," ",""))),"")))</f>
        <v>0</v>
      </c>
      <c r="E171" s="1" t="str">
        <f>IF(OR(ISNUMBER(SEARCH("Not applicable",'Model output'!F170)), ISNUMBER(SEARCH("N/A",'Model output'!F170))),"0",IF(OR(ISNUMBER(SEARCH("0",'Model output'!F170)), ISNUMBER(SEARCH("1",'Model output'!F170)), ISNUMBER(SEARCH("X",'Model output'!F170))), IF(ISNUMBER(SEARCH("pM",'Model output'!F170)),MID(SUBSTITUTE('Model output'!F170," ",""),SEARCH("pM",'Model output'!F170)+2,1),IF(ISNUMBER(SEARCH("M",'Model output'!F170)),MID(SUBSTITUTE('Model output'!F170," ",""),SEARCH("M",'Model output'!F170)+1,1),SUBSTITUTE('Model output'!F170," ",""))),""))</f>
        <v/>
      </c>
      <c r="F171" t="str">
        <f t="shared" si="29"/>
        <v>negative</v>
      </c>
      <c r="G171" t="str">
        <f>IF(OR('Model output'!G170="",AND(ISNUMBER('Model output'!J170),'Model output'!J170&lt;1)),"",IF(OR(ISNUMBER(SEARCH("lateral",'Model output'!G170)),ISNUMBER(SEARCH("cervical",'Model output'!G170)),ISNUMBER(SEARCH("jugular",'Model output'!G170)),ISNUMBER(SEARCH("left neck",'Model output'!G170)),ISNUMBER(SEARCH("left anterior neck",'Model output'!G170)),ISNUMBER(SEARCH("left posterior neck",'Model output'!G170)),ISNUMBER(SEARCH("right neck",'Model output'!G170)),ISNUMBER(SEARCH("right anterior neck",'Model output'!G170)),ISNUMBER(SEARCH("right posterior neck",'Model output'!G170)),AND(ISNUMBER(SEARCH("level",'Model output'!G170)),OR(,ISNUMBER(SEARCH("II",'Model output'!G170)),ISNUMBER(SEARCH("two",'Model output'!G170)),AND(ISNUMBER(SEARCH("2",'Model output'!G170)),NOT(ISNUMBER(SEARCH("1 of 2",'Model output'!G170)))),ISNUMBER(SEARCH("III",'Model output'!G170)),ISNUMBER(SEARCH("three",'Model output'!G170)),ISNUMBER(SEARCH("3",'Model output'!G170)),ISNUMBER(SEARCH("IV",'Model output'!G170)),ISNUMBER(SEARCH("four",'Model output'!G170)),ISNUMBER(SEARCH("4",'Model output'!G170)),ISNUMBER(SEARCH("V ",'Model output'!G170)),ISNUMBER(SEARCH("five",'Model output'!G170)),ISNUMBER(SEARCH("5",'Model output'!G170))))), "lateral", "central"))</f>
        <v/>
      </c>
      <c r="H171" t="str">
        <f>IF('Model output'!H170="","negative",IF(OR(ISNUMBER(SEARCH("lymph node",'Model output'!H170)),ISNUMBER(SEARCH("gland",'Model output'!H170)),ISNUMBER(SEARCH("lobe",'Model output'!H170)),ISNUMBER(SEARCH("isthmus",'Model output'!H170)),ISNUMBER(SEARCH("mediastinum",'Model output'!H170)),ISNUMBER(SEARCH("Not mentioned",'Model output'!H170)), ISNUMBER(SEARCH("Not applicable",'Model output'!H170)), ISNUMBER(SEARCH("paratracheal",'Model output'!H170)),ISNUMBER(SEARCH("fibroadipose tissue",'Model output'!H170)),ISNUMBER(SEARCH("thyroid node",'Model output'!H170)),ISNUMBER(SEARCH("skeletal muscle",'Model output'!H170)),ISNUMBER(SEARCH("Extranodal extension",'Model output'!H170)),ISNUMBER(SEARCH("right",'Model output'!H170)),ISNUMBER(SEARCH("left",'Model output'!H170)),ISNUMBER(SEARCH("Not specified",'Model output'!H170))),"negative","positive"))</f>
        <v>negative</v>
      </c>
      <c r="I171">
        <f>IF(OR('Model output'!I170="",'Model output'!I170="Not answered",'Model output'!I170="Not mentioned"),"",IF(ISNUMBER('Model output'!I170),'Model output'!I170,1))</f>
        <v>27</v>
      </c>
      <c r="J171">
        <f>IF(OR('Model output'!J170="",'Model output'!J170="Not answered",'Model output'!J170="Not mentioned"),"",IF(AND(ISNUMBER('Model output'!J170),'Model output'!J170&lt;=I171),'Model output'!J170,IF(AND(ISNUMBER('Model output'!J170), 'Model output'!J170&gt;=DATE(2024,1,1)), MIN(DAY('Model output'!J170), MONTH('Model output'!J170), YEAR('Model output'!J170)), IF(ISNUMBER(SEARCH("0/",'Model output'!J170)),0,IF(ISNUMBER(SEARCH("/",'Model output'!J170)), VALUE(LEFT('Model output'!J170, SEARCH("/",'Model output'!J170)-1)),1)))))</f>
        <v>0</v>
      </c>
      <c r="K171" t="str" cm="1">
        <f t="array" ref="K171">IF(COUNT(FIND({0,1,2,3,4,5,6,7,8,9},'Model output'!K170))&gt;0,'Model output'!K170,"")</f>
        <v/>
      </c>
      <c r="L171" s="25" t="str">
        <f t="shared" si="26"/>
        <v/>
      </c>
      <c r="M171" t="str" cm="1">
        <f t="array" ref="M171">IF(L171="","",IF(ISNUMBER(SEARCH("cm",L171)),MAX(VALUE(SUBSTITUTE(_xlfn.FILTERXML("&lt;t&gt;&lt;s&gt;"&amp;SUBSTITUTE(L171,",","&lt;/s&gt;&lt;s&gt;")&amp;"&lt;/s&gt;&lt;/t&gt;","//s"),"cm",""))),MAX(VALUE(SUBSTITUTE(_xlfn.FILTERXML("&lt;t&gt;&lt;s&gt;"&amp;SUBSTITUTE(L171,",","&lt;/s&gt;&lt;s&gt;")&amp;"&lt;/s&gt;&lt;/t&gt;","//s"),"mm","")))/10))</f>
        <v/>
      </c>
      <c r="N171" t="str">
        <f>IF('Model output'!L170="","",'Model output'!L170)</f>
        <v>Papillary carcinoma, follicular variant</v>
      </c>
      <c r="O171" t="str">
        <f>IF('Model output'!M170="","",'Model output'!M170)</f>
        <v/>
      </c>
      <c r="P171" t="str">
        <f>IF('Model output'!N170="","",'Model output'!N170)</f>
        <v>3.2cm</v>
      </c>
      <c r="Q171" t="str">
        <f t="shared" si="25"/>
        <v>3.2cm</v>
      </c>
      <c r="R171" cm="1">
        <f t="array" ref="R171">IF(Q171="","",IF(ISNUMBER(SEARCH("cm",Q171)),MAX(VALUE(SUBSTITUTE(_xlfn.FILTERXML("&lt;t&gt;&lt;s&gt;"&amp;SUBSTITUTE(Q171,",","&lt;/s&gt;&lt;s&gt;")&amp;"&lt;/s&gt;&lt;/t&gt;","//s"),"cm",""))),MAX(VALUE(SUBSTITUTE(_xlfn.FILTERXML("&lt;t&gt;&lt;s&gt;"&amp;SUBSTITUTE(Q171,",","&lt;/s&gt;&lt;s&gt;")&amp;"&lt;/s&gt;&lt;/t&gt;","//s"),"mm","")))/10))</f>
        <v>3.2</v>
      </c>
      <c r="S171" t="str">
        <f>IF(OR('Model output'!P170="",ISNUMBER(SEARCH("Not identified", 'Model output'!P170)),ISNUMBER(SEARCH("Absent",'Model output'!P170)),AND(ISNUMBER(SEARCH("No",'Model output'!P170)),NOT(ISNUMBER(SEARCH("diagnostic",'Model output'!P170)))),ISNUMBER(SEARCH("Negative",'Model output'!P170))),"negative","positive")</f>
        <v>negative</v>
      </c>
      <c r="T171">
        <f>IF('Model output'!O170="","",'Model output'!O170)</f>
        <v>2</v>
      </c>
      <c r="U171" t="str">
        <f>IF('Model output'!Q170&lt;&gt;"",'Model output'!Q170,IF('Classification result'!S171="positive",IF(ISNUMBER(SEARCH("single",'Model output'!P170)),1,IF(OR(ISNUMBER(SEARCH("&lt;4",'Model output'!P170)),ISNUMBER(SEARCH("&lt; 4",'Model output'!P170)),ISNUMBER(SEARCH("less than 4",'Model output'!P170))),"&lt;4",IF(OR(ISNUMBER(SEARCH("&gt;4",'Model output'!P170)),ISNUMBER(SEARCH("&gt; 4",'Model output'!P170)),ISNUMBER(SEARCH("4 or more",'Model output'!P170))),"&gt;4",""))), ""))</f>
        <v/>
      </c>
      <c r="V171" t="str">
        <f>IF(S171="negative","",IF(OR(ISNUMBER(SEARCH("Focal",'Model output'!P170)),'Classification result'!U171&lt;4,ISNUMBER(SEARCH("Focal",'Classification result'!U171)),ISNUMBER(SEARCH("&lt;4",'Classification result'!U171)),ISNUMBER(SEARCH("&lt; 4",'Classification result'!U171))),"minimal", IF(OR(ISNUMBER(SEARCH("Extensive",'Model output'!P170)),ISNUMBER(SEARCH("Extensive",'Classification result'!U171)),ISNUMBER(SEARCH("&gt;4",'Classification result'!U171)),ISNUMBER(SEARCH("&gt; 4",'Classification result'!U171)),ISNUMBER(SEARCH("4 or more",'Classification result'!U171))),"extensive","")))</f>
        <v/>
      </c>
      <c r="W171" t="str">
        <f>IF(OR('Model output'!R170="",ISNUMBER(SEARCH("Not identified", 'Model output'!R170)),ISNUMBER(SEARCH("Absent",'Model output'!R170)),ISNUMBER(SEARCH("No",'Model output'!R170)),ISNUMBER(SEARCH("Negative",'Model output'!R170)),ISNUMBER(SEARCH("None seen",'Model output'!R170)),ISNUMBER(SEARCH("Free",'Model output'!R170)),ISNUMBER(SEARCH("Cannot be assessed",'Model output'!R170))),"negative","positive")</f>
        <v>positive</v>
      </c>
      <c r="X171" s="16" t="str">
        <f>IF('Model output'!S170="","",'Model output'!S170)</f>
        <v>Not identified</v>
      </c>
      <c r="Y171" t="str">
        <f>IF(OR('Model output'!S170="",ISNUMBER(SEARCH("Absent",'Model output'!S170)),ISNUMBER(SEARCH("Not identified",'Model output'!S170)),AND(ISNUMBER(SEARCH("No",'Model output'!S170)),NOT(ISNUMBER(SEARCH("carcinoma",'Model output'!S170)))),ISNUMBER(SEARCH("negative",'Model output'!S170))),"negative",IF(Z171="positive","gETE", "positive"))</f>
        <v>negative</v>
      </c>
      <c r="Z171" t="str">
        <f>IF(OR('Model output'!S170="",ISNUMBER(SEARCH("Absent",'Model output'!S170)),ISNUMBER(SEARCH("Not identified",'Model output'!S170)),ISNUMBER(SEARCH("No",'Model output'!S170)),ISNUMBER(SEARCH("Minimal",'Model output'!S170)),ISNUMBER(SEARCH("negative",'Model output'!S170))),"negative",IF(OR(ISNUMBER(SEARCH("extensive",X171)),ISNUMBER(SEARCH("skeletal muscle",X171)),ISNUMBER(SEARCH("larynx",X171)),ISNUMBER(SEARCH("trachea",X171)),ISNUMBER(SEARCH("esophagus",X171)),ISNUMBER(SEARCH("recurrent laryngeal nerve",X171))),"positive","negative"))</f>
        <v>negative</v>
      </c>
      <c r="AA171" t="str">
        <f>IF('Model output'!T170="","",IF('Model output'!T170="Not mentioned", "No", "Yes"))</f>
        <v/>
      </c>
      <c r="AB171" t="str">
        <f>IF(AA171&lt;&gt;"Yes","",IF(OR('Model output'!U170="",ISNUMBER(SEARCH("Not identified",'Model output'!U170))),"",'Model output'!U170))</f>
        <v/>
      </c>
      <c r="AC171" s="1" t="str">
        <f>IF(OR('Model output'!V170="", 'Model output'!V170="No", AND(ISERROR(SEARCH("Positive",'Model output'!V170)), ISNUMBER(SEARCH("Negative",'Model output'!V170))), AND(ISNUMBER(SEARCH("Uninvolved",'Model output'!V170)),NOT(ISNUMBER(SEARCH("margins involved",'Model output'!V170)))), ISNUMBER(SEARCH("None",'Model output'!V170)), ISNUMBER(SEARCH("Free",'Model output'!V170)), ISNUMBER(SEARCH("1 mm",'Model output'!V170)), ISNUMBER(SEARCH("0.1 CM",'Model output'!V170)), ISNUMBER(SEARCH("less than 0.2 mm",'Model output'!V170)), ISNUMBER(SEARCH("less than 0.5 mm",'Model output'!V170)), ISNUMBER(SEARCH("less than 1.0 mm",'Model output'!V170)), ISNUMBER(SEARCH("noted very close",'Model output'!V170)), ISNUMBER(SEARCH("abut",'Model output'!V170)), ISNUMBER(SEARCH("not mentioned",'Model output'!V170)), ISNUMBER(SEARCH("Cannot be assessed",'Model output'!V170)), ISNUMBER(SEARCH("Not specified",'Model output'!V170)), ISNUMBER(SEARCH("Lymphocyte invasion - present",'Model output'!V170))), "negative", "positive")</f>
        <v>negative</v>
      </c>
      <c r="AE171" s="35" t="str" cm="1">
        <f t="array" aca="1" ref="AE171" ca="1">IF(OR(AC171="positive",Z171="positive",AND(OR(ISNUMBER(SEARCH("Follicular carcinoma",N171)),ISNUMBER(SEARCH("Follicular thyroid carcinoma",N171))),V171="extensive"),AND(AND(ISNUMBER(J171),J171&gt;0),AND(ISNUMBER(M171),M171&gt;3)),OR(H171="positive",AH171=1)),"high",IF(OR(ISNUMBER(SEARCH("lateral",G171,1)),ISNUMBER(SEARCH("positive",Y171,1)),ISNUMBER(SEARCH("tall",O171,1)),ISNUMBER(SEARCH("hobnail",O171,1)),ISNUMBER(SEARCH("cribriform",O171,1)),ISNUMBER(SEARCH("diffuse",O171,1)),ISNUMBER(SEARCH("columnar",O171,1)),ISNUMBER(SEARCH("solid",O171,1)),ISNUMBER(SEARCH("tall",N171,1)),ISNUMBER(SEARCH("hobnail",N171,1)),ISNUMBER(SEARCH("cribriform",N171,1)),ISNUMBER(SEARCH("diffuse",N171,1)),ISNUMBER(SEARCH("columnar",N171,1)),ISNUMBER(SEARCH("solid",N171,1)),AND(ISNUMBER(SEARCH("papillary",N171,1)),S171="positive"),AND(AND(ISNUMBER(J171),J171&gt;=5),M171=""),AND(AND(ISNUMBER(J171),J171&gt;=5),AND(ISNUMBER(M171),M171&gt;=1)),AND(ISNUMBER(SERACH("papillary",N171)),OR(Y171="positive",Z171="positive"), ISNUMBER(SEARCH("BRAF",AB171)))),"intermediate","low"))</f>
        <v>low</v>
      </c>
      <c r="AF171" s="36" t="str">
        <f t="shared" si="27"/>
        <v>2</v>
      </c>
      <c r="AG171" s="36" t="str">
        <f t="shared" si="28"/>
        <v>0</v>
      </c>
      <c r="AH171" s="36" t="str">
        <f t="shared" si="30"/>
        <v>0</v>
      </c>
      <c r="AI171" s="42" t="str">
        <f t="shared" si="31"/>
        <v>I</v>
      </c>
      <c r="AJ171" s="39" t="s">
        <v>807</v>
      </c>
      <c r="AK171" s="41" t="s">
        <v>1122</v>
      </c>
      <c r="AL171" s="41" t="s">
        <v>1120</v>
      </c>
      <c r="AM171" s="41" t="s">
        <v>1123</v>
      </c>
      <c r="AN171" s="41" t="s">
        <v>68</v>
      </c>
      <c r="AO171" s="22">
        <f t="shared" ca="1" si="32"/>
        <v>1</v>
      </c>
      <c r="AP171" s="1">
        <f t="shared" si="33"/>
        <v>1</v>
      </c>
      <c r="AQ171" s="1">
        <f t="shared" si="34"/>
        <v>1</v>
      </c>
      <c r="AR171" s="1">
        <f t="shared" si="35"/>
        <v>1</v>
      </c>
      <c r="AS171" s="14">
        <f t="shared" si="36"/>
        <v>1</v>
      </c>
    </row>
    <row r="172" spans="1:45">
      <c r="A172" t="str">
        <f>'Model output'!A171</f>
        <v>TCGA-EM-A2CQ</v>
      </c>
      <c r="B172" s="33">
        <v>40</v>
      </c>
      <c r="C172" s="1" t="str">
        <f>IF(OR(ISNUMBER(SEARCH("0",'Model output'!D171)), ISNUMBER(SEARCH("1",'Model output'!D171)), ISNUMBER(SEARCH("1a",'Model output'!D171)), ISNUMBER(SEARCH("1b",'Model output'!D171)), ISNUMBER(SEARCH("2",'Model output'!D171)), ISNUMBER(SEARCH("3",'Model output'!D171)), ISNUMBER(SEARCH("4a",'Model output'!D171)), ISNUMBER(SEARCH("4b",'Model output'!D171))), IF(ISNUMBER(SEARCH("pT",'Model output'!D171)),IF(OR(ISNUMBER(SEARCH("a",'Model output'!D171)),ISNUMBER(SEARCH("b",'Model output'!D171))),MID(SUBSTITUTE('Model output'!D171," ",""),SEARCH("pT",'Model output'!D171)+2,2),MID(SUBSTITUTE('Model output'!D171," ",""),SEARCH("pT",'Model output'!D171)+2,1)),IF(ISNUMBER(SEARCH("T",'Model output'!D171)),IF(OR(ISNUMBER(SEARCH("a",'Model output'!D171)),ISNUMBER(SEARCH("b",'Model output'!D171))),MID(SUBSTITUTE('Model output'!D171," ",""),SEARCH("T",'Model output'!D171)+1,2),MID(SUBSTITUTE('Model output'!D171," ",""),SEARCH("T",'Model output'!D171)+1,1)),SUBSTITUTE('Model output'!D171," ",""))),"")</f>
        <v>1b</v>
      </c>
      <c r="D172" s="1" t="str">
        <f>IF(ISNUMBER(SEARCH("lymph node",'Model output'!E171)),"1", IF(AND('Model output'!E171&lt;&gt;"",ISNUMBER('Model output'!E171),'Model output'!E171&gt;0),"1",IF(OR(ISNUMBER(SEARCH("0",'Model output'!E171)), ISNUMBER(SEARCH("1",'Model output'!E171)), ISNUMBER(SEARCH("1a",'Model output'!E171)), ISNUMBER(SEARCH("1b",'Model output'!E171)), ISNUMBER(SEARCH("X",'Model output'!E171))), IF(ISNUMBER(SEARCH("pN",'Model output'!E171)),IF(OR(ISNUMBER(SEARCH("a",'Model output'!E171)),ISNUMBER(SEARCH("b",'Model output'!E171))),MID(SUBSTITUTE('Model output'!E171," ",""),SEARCH("pN",'Model output'!E171)+2,2),MID(SUBSTITUTE('Model output'!E171," ",""),SEARCH("pN",'Model output'!E171)+2,1)),IF(ISNUMBER(SEARCH("N",'Model output'!E171)),IF(OR(ISNUMBER(SEARCH("a",'Model output'!E171)),ISNUMBER(SEARCH("b",'Model output'!E171))),MID(SUBSTITUTE('Model output'!E171," ",""),SEARCH("N",'Model output'!E171)+1,2),MID(SUBSTITUTE('Model output'!E171," ",""),SEARCH("N",'Model output'!E171)+1,1)),SUBSTITUTE('Model output'!E171," ",""))),"")))</f>
        <v>1a</v>
      </c>
      <c r="E172" s="1" t="str">
        <f>IF(OR(ISNUMBER(SEARCH("Not applicable",'Model output'!F171)), ISNUMBER(SEARCH("N/A",'Model output'!F171))),"0",IF(OR(ISNUMBER(SEARCH("0",'Model output'!F171)), ISNUMBER(SEARCH("1",'Model output'!F171)), ISNUMBER(SEARCH("X",'Model output'!F171))), IF(ISNUMBER(SEARCH("pM",'Model output'!F171)),MID(SUBSTITUTE('Model output'!F171," ",""),SEARCH("pM",'Model output'!F171)+2,1),IF(ISNUMBER(SEARCH("M",'Model output'!F171)),MID(SUBSTITUTE('Model output'!F171," ",""),SEARCH("M",'Model output'!F171)+1,1),SUBSTITUTE('Model output'!F171," ",""))),""))</f>
        <v/>
      </c>
      <c r="F172" t="str">
        <f t="shared" si="29"/>
        <v>positive</v>
      </c>
      <c r="G172" t="str">
        <f>IF(OR('Model output'!G171="",AND(ISNUMBER('Model output'!J171),'Model output'!J171&lt;1)),"",IF(OR(ISNUMBER(SEARCH("lateral",'Model output'!G171)),ISNUMBER(SEARCH("cervical",'Model output'!G171)),ISNUMBER(SEARCH("jugular",'Model output'!G171)),ISNUMBER(SEARCH("left neck",'Model output'!G171)),ISNUMBER(SEARCH("left anterior neck",'Model output'!G171)),ISNUMBER(SEARCH("left posterior neck",'Model output'!G171)),ISNUMBER(SEARCH("right neck",'Model output'!G171)),ISNUMBER(SEARCH("right anterior neck",'Model output'!G171)),ISNUMBER(SEARCH("right posterior neck",'Model output'!G171)),AND(ISNUMBER(SEARCH("level",'Model output'!G171)),OR(,ISNUMBER(SEARCH("II",'Model output'!G171)),ISNUMBER(SEARCH("two",'Model output'!G171)),AND(ISNUMBER(SEARCH("2",'Model output'!G171)),NOT(ISNUMBER(SEARCH("1 of 2",'Model output'!G171)))),ISNUMBER(SEARCH("III",'Model output'!G171)),ISNUMBER(SEARCH("three",'Model output'!G171)),ISNUMBER(SEARCH("3",'Model output'!G171)),ISNUMBER(SEARCH("IV",'Model output'!G171)),ISNUMBER(SEARCH("four",'Model output'!G171)),ISNUMBER(SEARCH("4",'Model output'!G171)),ISNUMBER(SEARCH("V ",'Model output'!G171)),ISNUMBER(SEARCH("five",'Model output'!G171)),ISNUMBER(SEARCH("5",'Model output'!G171))))), "lateral", "central"))</f>
        <v/>
      </c>
      <c r="H172" t="str">
        <f>IF('Model output'!H171="","negative",IF(OR(ISNUMBER(SEARCH("lymph node",'Model output'!H171)),ISNUMBER(SEARCH("gland",'Model output'!H171)),ISNUMBER(SEARCH("lobe",'Model output'!H171)),ISNUMBER(SEARCH("isthmus",'Model output'!H171)),ISNUMBER(SEARCH("mediastinum",'Model output'!H171)),ISNUMBER(SEARCH("Not mentioned",'Model output'!H171)), ISNUMBER(SEARCH("Not applicable",'Model output'!H171)), ISNUMBER(SEARCH("paratracheal",'Model output'!H171)),ISNUMBER(SEARCH("fibroadipose tissue",'Model output'!H171)),ISNUMBER(SEARCH("thyroid node",'Model output'!H171)),ISNUMBER(SEARCH("skeletal muscle",'Model output'!H171)),ISNUMBER(SEARCH("Extranodal extension",'Model output'!H171)),ISNUMBER(SEARCH("right",'Model output'!H171)),ISNUMBER(SEARCH("left",'Model output'!H171)),ISNUMBER(SEARCH("Not specified",'Model output'!H171))),"negative","positive"))</f>
        <v>negative</v>
      </c>
      <c r="I172">
        <f>IF(OR('Model output'!I171="",'Model output'!I171="Not answered",'Model output'!I171="Not mentioned"),"",IF(ISNUMBER('Model output'!I171),'Model output'!I171,1))</f>
        <v>3</v>
      </c>
      <c r="J172">
        <f>IF(OR('Model output'!J171="",'Model output'!J171="Not answered",'Model output'!J171="Not mentioned"),"",IF(AND(ISNUMBER('Model output'!J171),'Model output'!J171&lt;=I172),'Model output'!J171,IF(AND(ISNUMBER('Model output'!J171), 'Model output'!J171&gt;=DATE(2024,1,1)), MIN(DAY('Model output'!J171), MONTH('Model output'!J171), YEAR('Model output'!J171)), IF(ISNUMBER(SEARCH("0/",'Model output'!J171)),0,IF(ISNUMBER(SEARCH("/",'Model output'!J171)), VALUE(LEFT('Model output'!J171, SEARCH("/",'Model output'!J171)-1)),1)))))</f>
        <v>1</v>
      </c>
      <c r="K172" t="str" cm="1">
        <f t="array" ref="K172">IF(COUNT(FIND({0,1,2,3,4,5,6,7,8,9},'Model output'!K171))&gt;0,'Model output'!K171,"")</f>
        <v/>
      </c>
      <c r="L172" s="25" t="str">
        <f t="shared" si="26"/>
        <v/>
      </c>
      <c r="M172" t="str" cm="1">
        <f t="array" ref="M172">IF(L172="","",IF(ISNUMBER(SEARCH("cm",L172)),MAX(VALUE(SUBSTITUTE(_xlfn.FILTERXML("&lt;t&gt;&lt;s&gt;"&amp;SUBSTITUTE(L172,",","&lt;/s&gt;&lt;s&gt;")&amp;"&lt;/s&gt;&lt;/t&gt;","//s"),"cm",""))),MAX(VALUE(SUBSTITUTE(_xlfn.FILTERXML("&lt;t&gt;&lt;s&gt;"&amp;SUBSTITUTE(L172,",","&lt;/s&gt;&lt;s&gt;")&amp;"&lt;/s&gt;&lt;/t&gt;","//s"),"mm","")))/10))</f>
        <v/>
      </c>
      <c r="N172" t="str">
        <f>IF('Model output'!L171="","",'Model output'!L171)</f>
        <v>Papillary carcinoma, follicular variant</v>
      </c>
      <c r="O172" t="str">
        <f>IF('Model output'!M171="","",'Model output'!M171)</f>
        <v/>
      </c>
      <c r="P172" t="str">
        <f>IF('Model output'!N171="","",'Model output'!N171)</f>
        <v>1.8cm</v>
      </c>
      <c r="Q172" t="str">
        <f t="shared" ref="Q172:Q235" si="37">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172,"cm.","cm"), "the", ""), "The", ""), "dominant", ""), "superior", ""), "by gross examination", ""), "second",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"tall cell", ""), "largest", ""), "upper", ""), "lower", ""), "left", ""), "right", ""), "Left", ""), "Right", ""), "middle", ""), "for", ""), "up to", ","), "range from", ""), "Not mentioned", ""), "entire", ""), "and is", ""), "is", ""), "in", ""), "In", ""), "and", ","), "(", ""), ")", ""), "A", ""), "B", ""), "x", ","), ":", ""), "focus", ""), "multiple", ""), "to", ","), "/", ""), "less than", ""), "&lt;", ""), " ",""))</f>
        <v>1.8cm</v>
      </c>
      <c r="R172" cm="1">
        <f t="array" ref="R172">IF(Q172="","",IF(ISNUMBER(SEARCH("cm",Q172)),MAX(VALUE(SUBSTITUTE(_xlfn.FILTERXML("&lt;t&gt;&lt;s&gt;"&amp;SUBSTITUTE(Q172,",","&lt;/s&gt;&lt;s&gt;")&amp;"&lt;/s&gt;&lt;/t&gt;","//s"),"cm",""))),MAX(VALUE(SUBSTITUTE(_xlfn.FILTERXML("&lt;t&gt;&lt;s&gt;"&amp;SUBSTITUTE(Q172,",","&lt;/s&gt;&lt;s&gt;")&amp;"&lt;/s&gt;&lt;/t&gt;","//s"),"mm","")))/10))</f>
        <v>1.8</v>
      </c>
      <c r="S172" t="str">
        <f>IF(OR('Model output'!P171="",ISNUMBER(SEARCH("Not identified", 'Model output'!P171)),ISNUMBER(SEARCH("Absent",'Model output'!P171)),AND(ISNUMBER(SEARCH("No",'Model output'!P171)),NOT(ISNUMBER(SEARCH("diagnostic",'Model output'!P171)))),ISNUMBER(SEARCH("Negative",'Model output'!P171))),"negative","positive")</f>
        <v>negative</v>
      </c>
      <c r="T172">
        <f>IF('Model output'!O171="","",'Model output'!O171)</f>
        <v>2</v>
      </c>
      <c r="U172" t="str">
        <f>IF('Model output'!Q171&lt;&gt;"",'Model output'!Q171,IF('Classification result'!S172="positive",IF(ISNUMBER(SEARCH("single",'Model output'!P171)),1,IF(OR(ISNUMBER(SEARCH("&lt;4",'Model output'!P171)),ISNUMBER(SEARCH("&lt; 4",'Model output'!P171)),ISNUMBER(SEARCH("less than 4",'Model output'!P171))),"&lt;4",IF(OR(ISNUMBER(SEARCH("&gt;4",'Model output'!P171)),ISNUMBER(SEARCH("&gt; 4",'Model output'!P171)),ISNUMBER(SEARCH("4 or more",'Model output'!P171))),"&gt;4",""))), ""))</f>
        <v/>
      </c>
      <c r="V172" t="str">
        <f>IF(S172="negative","",IF(OR(ISNUMBER(SEARCH("Focal",'Model output'!P171)),'Classification result'!U172&lt;4,ISNUMBER(SEARCH("Focal",'Classification result'!U172)),ISNUMBER(SEARCH("&lt;4",'Classification result'!U172)),ISNUMBER(SEARCH("&lt; 4",'Classification result'!U172))),"minimal", IF(OR(ISNUMBER(SEARCH("Extensive",'Model output'!P171)),ISNUMBER(SEARCH("Extensive",'Classification result'!U172)),ISNUMBER(SEARCH("&gt;4",'Classification result'!U172)),ISNUMBER(SEARCH("&gt; 4",'Classification result'!U172)),ISNUMBER(SEARCH("4 or more",'Classification result'!U172))),"extensive","")))</f>
        <v/>
      </c>
      <c r="W172" t="str">
        <f>IF(OR('Model output'!R171="",ISNUMBER(SEARCH("Not identified", 'Model output'!R171)),ISNUMBER(SEARCH("Absent",'Model output'!R171)),ISNUMBER(SEARCH("No",'Model output'!R171)),ISNUMBER(SEARCH("Negative",'Model output'!R171)),ISNUMBER(SEARCH("None seen",'Model output'!R171)),ISNUMBER(SEARCH("Free",'Model output'!R171)),ISNUMBER(SEARCH("Cannot be assessed",'Model output'!R171))),"negative","positive")</f>
        <v>negative</v>
      </c>
      <c r="X172" s="16" t="str">
        <f>IF('Model output'!S171="","",'Model output'!S171)</f>
        <v>Not identified</v>
      </c>
      <c r="Y172" t="str">
        <f>IF(OR('Model output'!S171="",ISNUMBER(SEARCH("Absent",'Model output'!S171)),ISNUMBER(SEARCH("Not identified",'Model output'!S171)),AND(ISNUMBER(SEARCH("No",'Model output'!S171)),NOT(ISNUMBER(SEARCH("carcinoma",'Model output'!S171)))),ISNUMBER(SEARCH("negative",'Model output'!S171))),"negative",IF(Z172="positive","gETE", "positive"))</f>
        <v>negative</v>
      </c>
      <c r="Z172" t="str">
        <f>IF(OR('Model output'!S171="",ISNUMBER(SEARCH("Absent",'Model output'!S171)),ISNUMBER(SEARCH("Not identified",'Model output'!S171)),ISNUMBER(SEARCH("No",'Model output'!S171)),ISNUMBER(SEARCH("Minimal",'Model output'!S171)),ISNUMBER(SEARCH("negative",'Model output'!S171))),"negative",IF(OR(ISNUMBER(SEARCH("extensive",X172)),ISNUMBER(SEARCH("skeletal muscle",X172)),ISNUMBER(SEARCH("larynx",X172)),ISNUMBER(SEARCH("trachea",X172)),ISNUMBER(SEARCH("esophagus",X172)),ISNUMBER(SEARCH("recurrent laryngeal nerve",X172))),"positive","negative"))</f>
        <v>negative</v>
      </c>
      <c r="AA172" t="str">
        <f>IF('Model output'!T171="","",IF('Model output'!T171="Not mentioned", "No", "Yes"))</f>
        <v>Yes</v>
      </c>
      <c r="AB172" t="str">
        <f>IF(AA172&lt;&gt;"Yes","",IF(OR('Model output'!U171="",ISNUMBER(SEARCH("Not identified",'Model output'!U171))),"",'Model output'!U171))</f>
        <v>TTF1 and CK</v>
      </c>
      <c r="AC172" s="1" t="str">
        <f>IF(OR('Model output'!V171="", 'Model output'!V171="No", AND(ISERROR(SEARCH("Positive",'Model output'!V171)), ISNUMBER(SEARCH("Negative",'Model output'!V171))), AND(ISNUMBER(SEARCH("Uninvolved",'Model output'!V171)),NOT(ISNUMBER(SEARCH("margins involved",'Model output'!V171)))), ISNUMBER(SEARCH("None",'Model output'!V171)), ISNUMBER(SEARCH("Free",'Model output'!V171)), ISNUMBER(SEARCH("1 mm",'Model output'!V171)), ISNUMBER(SEARCH("0.1 CM",'Model output'!V171)), ISNUMBER(SEARCH("less than 0.2 mm",'Model output'!V171)), ISNUMBER(SEARCH("less than 0.5 mm",'Model output'!V171)), ISNUMBER(SEARCH("less than 1.0 mm",'Model output'!V171)), ISNUMBER(SEARCH("noted very close",'Model output'!V171)), ISNUMBER(SEARCH("abut",'Model output'!V171)), ISNUMBER(SEARCH("not mentioned",'Model output'!V171)), ISNUMBER(SEARCH("Cannot be assessed",'Model output'!V171)), ISNUMBER(SEARCH("Not specified",'Model output'!V171)), ISNUMBER(SEARCH("Lymphocyte invasion - present",'Model output'!V171))), "negative", "positive")</f>
        <v>negative</v>
      </c>
      <c r="AE172" s="35" t="str" cm="1">
        <f t="array" aca="1" ref="AE172" ca="1">IF(OR(AC172="positive",Z172="positive",AND(OR(ISNUMBER(SEARCH("Follicular carcinoma",N172)),ISNUMBER(SEARCH("Follicular thyroid carcinoma",N172))),V172="extensive"),AND(AND(ISNUMBER(J172),J172&gt;0),AND(ISNUMBER(M172),M172&gt;3)),OR(H172="positive",AH172=1)),"high",IF(OR(ISNUMBER(SEARCH("lateral",G172,1)),ISNUMBER(SEARCH("positive",Y172,1)),ISNUMBER(SEARCH("tall",O172,1)),ISNUMBER(SEARCH("hobnail",O172,1)),ISNUMBER(SEARCH("cribriform",O172,1)),ISNUMBER(SEARCH("diffuse",O172,1)),ISNUMBER(SEARCH("columnar",O172,1)),ISNUMBER(SEARCH("solid",O172,1)),ISNUMBER(SEARCH("tall",N172,1)),ISNUMBER(SEARCH("hobnail",N172,1)),ISNUMBER(SEARCH("cribriform",N172,1)),ISNUMBER(SEARCH("diffuse",N172,1)),ISNUMBER(SEARCH("columnar",N172,1)),ISNUMBER(SEARCH("solid",N172,1)),AND(ISNUMBER(SEARCH("papillary",N172,1)),S172="positive"),AND(AND(ISNUMBER(J172),J172&gt;=5),M172=""),AND(AND(ISNUMBER(J172),J172&gt;=5),AND(ISNUMBER(M172),M172&gt;=1)),AND(ISNUMBER(SERACH("papillary",N172)),OR(Y172="positive",Z172="positive"), ISNUMBER(SEARCH("BRAF",AB172)))),"intermediate","low"))</f>
        <v>low</v>
      </c>
      <c r="AF172" s="36" t="str">
        <f t="shared" si="27"/>
        <v>1b</v>
      </c>
      <c r="AG172" s="36" t="str">
        <f t="shared" si="28"/>
        <v>1a</v>
      </c>
      <c r="AH172" s="36" t="str">
        <f t="shared" si="30"/>
        <v>0</v>
      </c>
      <c r="AI172" s="42" t="str">
        <f t="shared" si="31"/>
        <v>I</v>
      </c>
      <c r="AJ172" s="39" t="s">
        <v>807</v>
      </c>
      <c r="AK172" s="41" t="s">
        <v>1119</v>
      </c>
      <c r="AL172" s="41" t="s">
        <v>651</v>
      </c>
      <c r="AM172" s="41" t="s">
        <v>1123</v>
      </c>
      <c r="AN172" s="41" t="s">
        <v>68</v>
      </c>
      <c r="AO172" s="22">
        <f t="shared" ca="1" si="32"/>
        <v>1</v>
      </c>
      <c r="AP172" s="1">
        <f t="shared" si="33"/>
        <v>1</v>
      </c>
      <c r="AQ172" s="1">
        <f t="shared" si="34"/>
        <v>1</v>
      </c>
      <c r="AR172" s="1">
        <f t="shared" si="35"/>
        <v>1</v>
      </c>
      <c r="AS172" s="14">
        <f t="shared" si="36"/>
        <v>1</v>
      </c>
    </row>
    <row r="173" spans="1:45">
      <c r="A173" t="str">
        <f>'Model output'!A172</f>
        <v>TCGA-EM-A2CS</v>
      </c>
      <c r="B173" s="33">
        <v>51</v>
      </c>
      <c r="C173" s="1" t="str">
        <f>IF(OR(ISNUMBER(SEARCH("0",'Model output'!D172)), ISNUMBER(SEARCH("1",'Model output'!D172)), ISNUMBER(SEARCH("1a",'Model output'!D172)), ISNUMBER(SEARCH("1b",'Model output'!D172)), ISNUMBER(SEARCH("2",'Model output'!D172)), ISNUMBER(SEARCH("3",'Model output'!D172)), ISNUMBER(SEARCH("4a",'Model output'!D172)), ISNUMBER(SEARCH("4b",'Model output'!D172))), IF(ISNUMBER(SEARCH("pT",'Model output'!D172)),IF(OR(ISNUMBER(SEARCH("a",'Model output'!D172)),ISNUMBER(SEARCH("b",'Model output'!D172))),MID(SUBSTITUTE('Model output'!D172," ",""),SEARCH("pT",'Model output'!D172)+2,2),MID(SUBSTITUTE('Model output'!D172," ",""),SEARCH("pT",'Model output'!D172)+2,1)),IF(ISNUMBER(SEARCH("T",'Model output'!D172)),IF(OR(ISNUMBER(SEARCH("a",'Model output'!D172)),ISNUMBER(SEARCH("b",'Model output'!D172))),MID(SUBSTITUTE('Model output'!D172," ",""),SEARCH("T",'Model output'!D172)+1,2),MID(SUBSTITUTE('Model output'!D172," ",""),SEARCH("T",'Model output'!D172)+1,1)),SUBSTITUTE('Model output'!D172," ",""))),"")</f>
        <v>3</v>
      </c>
      <c r="D173" s="1" t="str">
        <f>IF(ISNUMBER(SEARCH("lymph node",'Model output'!E172)),"1", IF(AND('Model output'!E172&lt;&gt;"",ISNUMBER('Model output'!E172),'Model output'!E172&gt;0),"1",IF(OR(ISNUMBER(SEARCH("0",'Model output'!E172)), ISNUMBER(SEARCH("1",'Model output'!E172)), ISNUMBER(SEARCH("1a",'Model output'!E172)), ISNUMBER(SEARCH("1b",'Model output'!E172)), ISNUMBER(SEARCH("X",'Model output'!E172))), IF(ISNUMBER(SEARCH("pN",'Model output'!E172)),IF(OR(ISNUMBER(SEARCH("a",'Model output'!E172)),ISNUMBER(SEARCH("b",'Model output'!E172))),MID(SUBSTITUTE('Model output'!E172," ",""),SEARCH("pN",'Model output'!E172)+2,2),MID(SUBSTITUTE('Model output'!E172," ",""),SEARCH("pN",'Model output'!E172)+2,1)),IF(ISNUMBER(SEARCH("N",'Model output'!E172)),IF(OR(ISNUMBER(SEARCH("a",'Model output'!E172)),ISNUMBER(SEARCH("b",'Model output'!E172))),MID(SUBSTITUTE('Model output'!E172," ",""),SEARCH("N",'Model output'!E172)+1,2),MID(SUBSTITUTE('Model output'!E172," ",""),SEARCH("N",'Model output'!E172)+1,1)),SUBSTITUTE('Model output'!E172," ",""))),"")))</f>
        <v>1b</v>
      </c>
      <c r="E173" s="1" t="str">
        <f>IF(OR(ISNUMBER(SEARCH("Not applicable",'Model output'!F172)), ISNUMBER(SEARCH("N/A",'Model output'!F172))),"0",IF(OR(ISNUMBER(SEARCH("0",'Model output'!F172)), ISNUMBER(SEARCH("1",'Model output'!F172)), ISNUMBER(SEARCH("X",'Model output'!F172))), IF(ISNUMBER(SEARCH("pM",'Model output'!F172)),MID(SUBSTITUTE('Model output'!F172," ",""),SEARCH("pM",'Model output'!F172)+2,1),IF(ISNUMBER(SEARCH("M",'Model output'!F172)),MID(SUBSTITUTE('Model output'!F172," ",""),SEARCH("M",'Model output'!F172)+1,1),SUBSTITUTE('Model output'!F172," ",""))),""))</f>
        <v/>
      </c>
      <c r="F173" t="str">
        <f t="shared" si="29"/>
        <v>positive</v>
      </c>
      <c r="G173" t="str">
        <f>IF(OR('Model output'!G172="",AND(ISNUMBER('Model output'!J172),'Model output'!J172&lt;1)),"",IF(OR(ISNUMBER(SEARCH("lateral",'Model output'!G172)),ISNUMBER(SEARCH("cervical",'Model output'!G172)),ISNUMBER(SEARCH("jugular",'Model output'!G172)),ISNUMBER(SEARCH("left neck",'Model output'!G172)),ISNUMBER(SEARCH("left anterior neck",'Model output'!G172)),ISNUMBER(SEARCH("left posterior neck",'Model output'!G172)),ISNUMBER(SEARCH("right neck",'Model output'!G172)),ISNUMBER(SEARCH("right anterior neck",'Model output'!G172)),ISNUMBER(SEARCH("right posterior neck",'Model output'!G172)),AND(ISNUMBER(SEARCH("level",'Model output'!G172)),OR(,ISNUMBER(SEARCH("II",'Model output'!G172)),ISNUMBER(SEARCH("two",'Model output'!G172)),AND(ISNUMBER(SEARCH("2",'Model output'!G172)),NOT(ISNUMBER(SEARCH("1 of 2",'Model output'!G172)))),ISNUMBER(SEARCH("III",'Model output'!G172)),ISNUMBER(SEARCH("three",'Model output'!G172)),ISNUMBER(SEARCH("3",'Model output'!G172)),ISNUMBER(SEARCH("IV",'Model output'!G172)),ISNUMBER(SEARCH("four",'Model output'!G172)),ISNUMBER(SEARCH("4",'Model output'!G172)),ISNUMBER(SEARCH("V ",'Model output'!G172)),ISNUMBER(SEARCH("five",'Model output'!G172)),ISNUMBER(SEARCH("5",'Model output'!G172))))), "lateral", "central"))</f>
        <v>lateral</v>
      </c>
      <c r="H173" t="str">
        <f>IF('Model output'!H172="","negative",IF(OR(ISNUMBER(SEARCH("lymph node",'Model output'!H172)),ISNUMBER(SEARCH("gland",'Model output'!H172)),ISNUMBER(SEARCH("lobe",'Model output'!H172)),ISNUMBER(SEARCH("isthmus",'Model output'!H172)),ISNUMBER(SEARCH("mediastinum",'Model output'!H172)),ISNUMBER(SEARCH("Not mentioned",'Model output'!H172)), ISNUMBER(SEARCH("Not applicable",'Model output'!H172)), ISNUMBER(SEARCH("paratracheal",'Model output'!H172)),ISNUMBER(SEARCH("fibroadipose tissue",'Model output'!H172)),ISNUMBER(SEARCH("thyroid node",'Model output'!H172)),ISNUMBER(SEARCH("skeletal muscle",'Model output'!H172)),ISNUMBER(SEARCH("Extranodal extension",'Model output'!H172)),ISNUMBER(SEARCH("right",'Model output'!H172)),ISNUMBER(SEARCH("left",'Model output'!H172)),ISNUMBER(SEARCH("Not specified",'Model output'!H172))),"negative","positive"))</f>
        <v>negative</v>
      </c>
      <c r="I173">
        <f>IF(OR('Model output'!I172="",'Model output'!I172="Not answered",'Model output'!I172="Not mentioned"),"",IF(ISNUMBER('Model output'!I172),'Model output'!I172,1))</f>
        <v>49</v>
      </c>
      <c r="J173">
        <f>IF(OR('Model output'!J172="",'Model output'!J172="Not answered",'Model output'!J172="Not mentioned"),"",IF(AND(ISNUMBER('Model output'!J172),'Model output'!J172&lt;=I173),'Model output'!J172,IF(AND(ISNUMBER('Model output'!J172), 'Model output'!J172&gt;=DATE(2024,1,1)), MIN(DAY('Model output'!J172), MONTH('Model output'!J172), YEAR('Model output'!J172)), IF(ISNUMBER(SEARCH("0/",'Model output'!J172)),0,IF(ISNUMBER(SEARCH("/",'Model output'!J172)), VALUE(LEFT('Model output'!J172, SEARCH("/",'Model output'!J172)-1)),1)))))</f>
        <v>35</v>
      </c>
      <c r="K173" t="str" cm="1">
        <f t="array" ref="K173">IF(COUNT(FIND({0,1,2,3,4,5,6,7,8,9},'Model output'!K172))&gt;0,'Model output'!K172,"")</f>
        <v/>
      </c>
      <c r="L173" s="25" t="str">
        <f t="shared" si="26"/>
        <v/>
      </c>
      <c r="M173" t="str" cm="1">
        <f t="array" ref="M173">IF(L173="","",IF(ISNUMBER(SEARCH("cm",L173)),MAX(VALUE(SUBSTITUTE(_xlfn.FILTERXML("&lt;t&gt;&lt;s&gt;"&amp;SUBSTITUTE(L173,",","&lt;/s&gt;&lt;s&gt;")&amp;"&lt;/s&gt;&lt;/t&gt;","//s"),"cm",""))),MAX(VALUE(SUBSTITUTE(_xlfn.FILTERXML("&lt;t&gt;&lt;s&gt;"&amp;SUBSTITUTE(L173,",","&lt;/s&gt;&lt;s&gt;")&amp;"&lt;/s&gt;&lt;/t&gt;","//s"),"mm","")))/10))</f>
        <v/>
      </c>
      <c r="N173" t="str">
        <f>IF('Model output'!L172="","",'Model output'!L172)</f>
        <v>Papillary carcinoma; classical (usual)</v>
      </c>
      <c r="O173" t="str">
        <f>IF('Model output'!M172="","",'Model output'!M172)</f>
        <v>Diffuse sclerosing architecture</v>
      </c>
      <c r="P173" t="str">
        <f>IF('Model output'!N172="","",'Model output'!N172)</f>
        <v>6.3cm</v>
      </c>
      <c r="Q173" t="str">
        <f t="shared" si="37"/>
        <v>6.3cm</v>
      </c>
      <c r="R173" cm="1">
        <f t="array" ref="R173">IF(Q173="","",IF(ISNUMBER(SEARCH("cm",Q173)),MAX(VALUE(SUBSTITUTE(_xlfn.FILTERXML("&lt;t&gt;&lt;s&gt;"&amp;SUBSTITUTE(Q173,",","&lt;/s&gt;&lt;s&gt;")&amp;"&lt;/s&gt;&lt;/t&gt;","//s"),"cm",""))),MAX(VALUE(SUBSTITUTE(_xlfn.FILTERXML("&lt;t&gt;&lt;s&gt;"&amp;SUBSTITUTE(Q173,",","&lt;/s&gt;&lt;s&gt;")&amp;"&lt;/s&gt;&lt;/t&gt;","//s"),"mm","")))/10))</f>
        <v>6.3</v>
      </c>
      <c r="S173" t="str">
        <f>IF(OR('Model output'!P172="",ISNUMBER(SEARCH("Not identified", 'Model output'!P172)),ISNUMBER(SEARCH("Absent",'Model output'!P172)),AND(ISNUMBER(SEARCH("No",'Model output'!P172)),NOT(ISNUMBER(SEARCH("diagnostic",'Model output'!P172)))),ISNUMBER(SEARCH("Negative",'Model output'!P172))),"negative","positive")</f>
        <v>positive</v>
      </c>
      <c r="T173">
        <f>IF('Model output'!O172="","",'Model output'!O172)</f>
        <v>1</v>
      </c>
      <c r="U173" t="str">
        <f>IF('Model output'!Q172&lt;&gt;"",'Model output'!Q172,IF('Classification result'!S173="positive",IF(ISNUMBER(SEARCH("single",'Model output'!P172)),1,IF(OR(ISNUMBER(SEARCH("&lt;4",'Model output'!P172)),ISNUMBER(SEARCH("&lt; 4",'Model output'!P172)),ISNUMBER(SEARCH("less than 4",'Model output'!P172))),"&lt;4",IF(OR(ISNUMBER(SEARCH("&gt;4",'Model output'!P172)),ISNUMBER(SEARCH("&gt; 4",'Model output'!P172)),ISNUMBER(SEARCH("4 or more",'Model output'!P172))),"&gt;4",""))), ""))</f>
        <v>&lt;4</v>
      </c>
      <c r="V173" t="str">
        <f>IF(S173="negative","",IF(OR(ISNUMBER(SEARCH("Focal",'Model output'!P172)),'Classification result'!U173&lt;4,ISNUMBER(SEARCH("Focal",'Classification result'!U173)),ISNUMBER(SEARCH("&lt;4",'Classification result'!U173)),ISNUMBER(SEARCH("&lt; 4",'Classification result'!U173))),"minimal", IF(OR(ISNUMBER(SEARCH("Extensive",'Model output'!P172)),ISNUMBER(SEARCH("Extensive",'Classification result'!U173)),ISNUMBER(SEARCH("&gt;4",'Classification result'!U173)),ISNUMBER(SEARCH("&gt; 4",'Classification result'!U173)),ISNUMBER(SEARCH("4 or more",'Classification result'!U173))),"extensive","")))</f>
        <v>minimal</v>
      </c>
      <c r="W173" t="str">
        <f>IF(OR('Model output'!R172="",ISNUMBER(SEARCH("Not identified", 'Model output'!R172)),ISNUMBER(SEARCH("Absent",'Model output'!R172)),ISNUMBER(SEARCH("No",'Model output'!R172)),ISNUMBER(SEARCH("Negative",'Model output'!R172)),ISNUMBER(SEARCH("None seen",'Model output'!R172)),ISNUMBER(SEARCH("Free",'Model output'!R172)),ISNUMBER(SEARCH("Cannot be assessed",'Model output'!R172))),"negative","positive")</f>
        <v>positive</v>
      </c>
      <c r="X173" s="16" t="str">
        <f>IF('Model output'!S172="","",'Model output'!S172)</f>
        <v>Cannot be assessed</v>
      </c>
      <c r="Y173" t="str">
        <f>IF(OR('Model output'!S172="",ISNUMBER(SEARCH("Absent",'Model output'!S172)),ISNUMBER(SEARCH("Not identified",'Model output'!S172)),AND(ISNUMBER(SEARCH("No",'Model output'!S172)),NOT(ISNUMBER(SEARCH("carcinoma",'Model output'!S172)))),ISNUMBER(SEARCH("negative",'Model output'!S172))),"negative",IF(Z173="positive","gETE", "positive"))</f>
        <v>negative</v>
      </c>
      <c r="Z173" t="str">
        <f>IF(OR('Model output'!S172="",ISNUMBER(SEARCH("Absent",'Model output'!S172)),ISNUMBER(SEARCH("Not identified",'Model output'!S172)),ISNUMBER(SEARCH("No",'Model output'!S172)),ISNUMBER(SEARCH("Minimal",'Model output'!S172)),ISNUMBER(SEARCH("negative",'Model output'!S172))),"negative",IF(OR(ISNUMBER(SEARCH("extensive",X173)),ISNUMBER(SEARCH("skeletal muscle",X173)),ISNUMBER(SEARCH("larynx",X173)),ISNUMBER(SEARCH("trachea",X173)),ISNUMBER(SEARCH("esophagus",X173)),ISNUMBER(SEARCH("recurrent laryngeal nerve",X173))),"positive","negative"))</f>
        <v>negative</v>
      </c>
      <c r="AA173" t="str">
        <f>IF('Model output'!T172="","",IF('Model output'!T172="Not mentioned", "No", "Yes"))</f>
        <v/>
      </c>
      <c r="AB173" t="str">
        <f>IF(AA173&lt;&gt;"Yes","",IF(OR('Model output'!U172="",ISNUMBER(SEARCH("Not identified",'Model output'!U172))),"",'Model output'!U172))</f>
        <v/>
      </c>
      <c r="AC173" s="1" t="str">
        <f>IF(OR('Model output'!V172="", 'Model output'!V172="No", AND(ISERROR(SEARCH("Positive",'Model output'!V172)), ISNUMBER(SEARCH("Negative",'Model output'!V172))), AND(ISNUMBER(SEARCH("Uninvolved",'Model output'!V172)),NOT(ISNUMBER(SEARCH("margins involved",'Model output'!V172)))), ISNUMBER(SEARCH("None",'Model output'!V172)), ISNUMBER(SEARCH("Free",'Model output'!V172)), ISNUMBER(SEARCH("1 mm",'Model output'!V172)), ISNUMBER(SEARCH("0.1 CM",'Model output'!V172)), ISNUMBER(SEARCH("less than 0.2 mm",'Model output'!V172)), ISNUMBER(SEARCH("less than 0.5 mm",'Model output'!V172)), ISNUMBER(SEARCH("less than 1.0 mm",'Model output'!V172)), ISNUMBER(SEARCH("noted very close",'Model output'!V172)), ISNUMBER(SEARCH("abut",'Model output'!V172)), ISNUMBER(SEARCH("not mentioned",'Model output'!V172)), ISNUMBER(SEARCH("Cannot be assessed",'Model output'!V172)), ISNUMBER(SEARCH("Not specified",'Model output'!V172)), ISNUMBER(SEARCH("Lymphocyte invasion - present",'Model output'!V172))), "negative", "positive")</f>
        <v>positive</v>
      </c>
      <c r="AE173" s="35" t="str" cm="1">
        <f t="array" ref="AE173">IF(OR(AC173="positive",Z173="positive",AND(OR(ISNUMBER(SEARCH("Follicular carcinoma",N173)),ISNUMBER(SEARCH("Follicular thyroid carcinoma",N173))),V173="extensive"),AND(AND(ISNUMBER(J173),J173&gt;0),AND(ISNUMBER(M173),M173&gt;3)),OR(H173="positive",AH173=1)),"high",IF(OR(ISNUMBER(SEARCH("lateral",G173,1)),ISNUMBER(SEARCH("positive",Y173,1)),ISNUMBER(SEARCH("tall",O173,1)),ISNUMBER(SEARCH("hobnail",O173,1)),ISNUMBER(SEARCH("cribriform",O173,1)),ISNUMBER(SEARCH("diffuse",O173,1)),ISNUMBER(SEARCH("columnar",O173,1)),ISNUMBER(SEARCH("solid",O173,1)),ISNUMBER(SEARCH("tall",N173,1)),ISNUMBER(SEARCH("hobnail",N173,1)),ISNUMBER(SEARCH("cribriform",N173,1)),ISNUMBER(SEARCH("diffuse",N173,1)),ISNUMBER(SEARCH("columnar",N173,1)),ISNUMBER(SEARCH("solid",N173,1)),AND(ISNUMBER(SEARCH("papillary",N173,1)),S173="positive"),AND(AND(ISNUMBER(J173),J173&gt;=5),M173=""),AND(AND(ISNUMBER(J173),J173&gt;=5),AND(ISNUMBER(M173),M173&gt;=1)),AND(ISNUMBER(SERACH("papillary",N173)),OR(Y173="positive",Z173="positive"), ISNUMBER(SEARCH("BRAF",AB173)))),"intermediate","low"))</f>
        <v>high</v>
      </c>
      <c r="AF173" s="36" t="str">
        <f t="shared" si="27"/>
        <v>3a</v>
      </c>
      <c r="AG173" s="36" t="str">
        <f t="shared" si="28"/>
        <v>1b</v>
      </c>
      <c r="AH173" s="36" t="str">
        <f t="shared" si="30"/>
        <v>0</v>
      </c>
      <c r="AI173" s="42" t="str">
        <f t="shared" si="31"/>
        <v>I</v>
      </c>
      <c r="AJ173" s="39" t="s">
        <v>805</v>
      </c>
      <c r="AK173" s="41" t="s">
        <v>1124</v>
      </c>
      <c r="AL173" s="41" t="s">
        <v>1119</v>
      </c>
      <c r="AM173" s="41" t="s">
        <v>1123</v>
      </c>
      <c r="AN173" s="41" t="s">
        <v>68</v>
      </c>
      <c r="AO173" s="22">
        <f t="shared" si="32"/>
        <v>1</v>
      </c>
      <c r="AP173" s="1">
        <f t="shared" si="33"/>
        <v>1</v>
      </c>
      <c r="AQ173" s="1">
        <f t="shared" si="34"/>
        <v>1</v>
      </c>
      <c r="AR173" s="1">
        <f t="shared" si="35"/>
        <v>1</v>
      </c>
      <c r="AS173" s="14">
        <f t="shared" si="36"/>
        <v>1</v>
      </c>
    </row>
    <row r="174" spans="1:45">
      <c r="A174" t="str">
        <f>'Model output'!A173</f>
        <v>TCGA-EM-A2CT</v>
      </c>
      <c r="B174" s="33">
        <v>20</v>
      </c>
      <c r="C174" s="1" t="str">
        <f>IF(OR(ISNUMBER(SEARCH("0",'Model output'!D173)), ISNUMBER(SEARCH("1",'Model output'!D173)), ISNUMBER(SEARCH("1a",'Model output'!D173)), ISNUMBER(SEARCH("1b",'Model output'!D173)), ISNUMBER(SEARCH("2",'Model output'!D173)), ISNUMBER(SEARCH("3",'Model output'!D173)), ISNUMBER(SEARCH("4a",'Model output'!D173)), ISNUMBER(SEARCH("4b",'Model output'!D173))), IF(ISNUMBER(SEARCH("pT",'Model output'!D173)),IF(OR(ISNUMBER(SEARCH("a",'Model output'!D173)),ISNUMBER(SEARCH("b",'Model output'!D173))),MID(SUBSTITUTE('Model output'!D173," ",""),SEARCH("pT",'Model output'!D173)+2,2),MID(SUBSTITUTE('Model output'!D173," ",""),SEARCH("pT",'Model output'!D173)+2,1)),IF(ISNUMBER(SEARCH("T",'Model output'!D173)),IF(OR(ISNUMBER(SEARCH("a",'Model output'!D173)),ISNUMBER(SEARCH("b",'Model output'!D173))),MID(SUBSTITUTE('Model output'!D173," ",""),SEARCH("T",'Model output'!D173)+1,2),MID(SUBSTITUTE('Model output'!D173," ",""),SEARCH("T",'Model output'!D173)+1,1)),SUBSTITUTE('Model output'!D173," ",""))),"")</f>
        <v>1b</v>
      </c>
      <c r="D174" s="1" t="str">
        <f>IF(ISNUMBER(SEARCH("lymph node",'Model output'!E173)),"1", IF(AND('Model output'!E173&lt;&gt;"",ISNUMBER('Model output'!E173),'Model output'!E173&gt;0),"1",IF(OR(ISNUMBER(SEARCH("0",'Model output'!E173)), ISNUMBER(SEARCH("1",'Model output'!E173)), ISNUMBER(SEARCH("1a",'Model output'!E173)), ISNUMBER(SEARCH("1b",'Model output'!E173)), ISNUMBER(SEARCH("X",'Model output'!E173))), IF(ISNUMBER(SEARCH("pN",'Model output'!E173)),IF(OR(ISNUMBER(SEARCH("a",'Model output'!E173)),ISNUMBER(SEARCH("b",'Model output'!E173))),MID(SUBSTITUTE('Model output'!E173," ",""),SEARCH("pN",'Model output'!E173)+2,2),MID(SUBSTITUTE('Model output'!E173," ",""),SEARCH("pN",'Model output'!E173)+2,1)),IF(ISNUMBER(SEARCH("N",'Model output'!E173)),IF(OR(ISNUMBER(SEARCH("a",'Model output'!E173)),ISNUMBER(SEARCH("b",'Model output'!E173))),MID(SUBSTITUTE('Model output'!E173," ",""),SEARCH("N",'Model output'!E173)+1,2),MID(SUBSTITUTE('Model output'!E173," ",""),SEARCH("N",'Model output'!E173)+1,1)),SUBSTITUTE('Model output'!E173," ",""))),"")))</f>
        <v>0</v>
      </c>
      <c r="E174" s="1" t="str">
        <f>IF(OR(ISNUMBER(SEARCH("Not applicable",'Model output'!F173)), ISNUMBER(SEARCH("N/A",'Model output'!F173))),"0",IF(OR(ISNUMBER(SEARCH("0",'Model output'!F173)), ISNUMBER(SEARCH("1",'Model output'!F173)), ISNUMBER(SEARCH("X",'Model output'!F173))), IF(ISNUMBER(SEARCH("pM",'Model output'!F173)),MID(SUBSTITUTE('Model output'!F173," ",""),SEARCH("pM",'Model output'!F173)+2,1),IF(ISNUMBER(SEARCH("M",'Model output'!F173)),MID(SUBSTITUTE('Model output'!F173," ",""),SEARCH("M",'Model output'!F173)+1,1),SUBSTITUTE('Model output'!F173," ",""))),""))</f>
        <v/>
      </c>
      <c r="F174" t="str">
        <f t="shared" si="29"/>
        <v>negative</v>
      </c>
      <c r="G174" t="str">
        <f>IF(OR('Model output'!G173="",AND(ISNUMBER('Model output'!J173),'Model output'!J173&lt;1)),"",IF(OR(ISNUMBER(SEARCH("lateral",'Model output'!G173)),ISNUMBER(SEARCH("cervical",'Model output'!G173)),ISNUMBER(SEARCH("jugular",'Model output'!G173)),ISNUMBER(SEARCH("left neck",'Model output'!G173)),ISNUMBER(SEARCH("left anterior neck",'Model output'!G173)),ISNUMBER(SEARCH("left posterior neck",'Model output'!G173)),ISNUMBER(SEARCH("right neck",'Model output'!G173)),ISNUMBER(SEARCH("right anterior neck",'Model output'!G173)),ISNUMBER(SEARCH("right posterior neck",'Model output'!G173)),AND(ISNUMBER(SEARCH("level",'Model output'!G173)),OR(,ISNUMBER(SEARCH("II",'Model output'!G173)),ISNUMBER(SEARCH("two",'Model output'!G173)),AND(ISNUMBER(SEARCH("2",'Model output'!G173)),NOT(ISNUMBER(SEARCH("1 of 2",'Model output'!G173)))),ISNUMBER(SEARCH("III",'Model output'!G173)),ISNUMBER(SEARCH("three",'Model output'!G173)),ISNUMBER(SEARCH("3",'Model output'!G173)),ISNUMBER(SEARCH("IV",'Model output'!G173)),ISNUMBER(SEARCH("four",'Model output'!G173)),ISNUMBER(SEARCH("4",'Model output'!G173)),ISNUMBER(SEARCH("V ",'Model output'!G173)),ISNUMBER(SEARCH("five",'Model output'!G173)),ISNUMBER(SEARCH("5",'Model output'!G173))))), "lateral", "central"))</f>
        <v/>
      </c>
      <c r="H174" t="str">
        <f>IF('Model output'!H173="","negative",IF(OR(ISNUMBER(SEARCH("lymph node",'Model output'!H173)),ISNUMBER(SEARCH("gland",'Model output'!H173)),ISNUMBER(SEARCH("lobe",'Model output'!H173)),ISNUMBER(SEARCH("isthmus",'Model output'!H173)),ISNUMBER(SEARCH("mediastinum",'Model output'!H173)),ISNUMBER(SEARCH("Not mentioned",'Model output'!H173)), ISNUMBER(SEARCH("Not applicable",'Model output'!H173)), ISNUMBER(SEARCH("paratracheal",'Model output'!H173)),ISNUMBER(SEARCH("fibroadipose tissue",'Model output'!H173)),ISNUMBER(SEARCH("thyroid node",'Model output'!H173)),ISNUMBER(SEARCH("skeletal muscle",'Model output'!H173)),ISNUMBER(SEARCH("Extranodal extension",'Model output'!H173)),ISNUMBER(SEARCH("right",'Model output'!H173)),ISNUMBER(SEARCH("left",'Model output'!H173)),ISNUMBER(SEARCH("Not specified",'Model output'!H173))),"negative","positive"))</f>
        <v>negative</v>
      </c>
      <c r="I174">
        <f>IF(OR('Model output'!I173="",'Model output'!I173="Not answered",'Model output'!I173="Not mentioned"),"",IF(ISNUMBER('Model output'!I173),'Model output'!I173,1))</f>
        <v>5</v>
      </c>
      <c r="J174">
        <f>IF(OR('Model output'!J173="",'Model output'!J173="Not answered",'Model output'!J173="Not mentioned"),"",IF(AND(ISNUMBER('Model output'!J173),'Model output'!J173&lt;=I174),'Model output'!J173,IF(AND(ISNUMBER('Model output'!J173), 'Model output'!J173&gt;=DATE(2024,1,1)), MIN(DAY('Model output'!J173), MONTH('Model output'!J173), YEAR('Model output'!J173)), IF(ISNUMBER(SEARCH("0/",'Model output'!J173)),0,IF(ISNUMBER(SEARCH("/",'Model output'!J173)), VALUE(LEFT('Model output'!J173, SEARCH("/",'Model output'!J173)-1)),1)))))</f>
        <v>0</v>
      </c>
      <c r="K174" t="str" cm="1">
        <f t="array" ref="K174">IF(COUNT(FIND({0,1,2,3,4,5,6,7,8,9},'Model output'!K173))&gt;0,'Model output'!K173,"")</f>
        <v/>
      </c>
      <c r="L174" s="25" t="str">
        <f t="shared" si="26"/>
        <v/>
      </c>
      <c r="M174" t="str" cm="1">
        <f t="array" ref="M174">IF(L174="","",IF(ISNUMBER(SEARCH("cm",L174)),MAX(VALUE(SUBSTITUTE(_xlfn.FILTERXML("&lt;t&gt;&lt;s&gt;"&amp;SUBSTITUTE(L174,",","&lt;/s&gt;&lt;s&gt;")&amp;"&lt;/s&gt;&lt;/t&gt;","//s"),"cm",""))),MAX(VALUE(SUBSTITUTE(_xlfn.FILTERXML("&lt;t&gt;&lt;s&gt;"&amp;SUBSTITUTE(L174,",","&lt;/s&gt;&lt;s&gt;")&amp;"&lt;/s&gt;&lt;/t&gt;","//s"),"mm","")))/10))</f>
        <v/>
      </c>
      <c r="N174" t="str">
        <f>IF('Model output'!L173="","",'Model output'!L173)</f>
        <v>Papillary carcinoma</v>
      </c>
      <c r="O174" t="str">
        <f>IF('Model output'!M173="","",'Model output'!M173)</f>
        <v>oncocytic variant</v>
      </c>
      <c r="P174" t="str">
        <f>IF('Model output'!N173="","",'Model output'!N173)</f>
        <v>1.1 cm</v>
      </c>
      <c r="Q174" t="str">
        <f t="shared" si="37"/>
        <v>1.1cm</v>
      </c>
      <c r="R174" cm="1">
        <f t="array" ref="R174">IF(Q174="","",IF(ISNUMBER(SEARCH("cm",Q174)),MAX(VALUE(SUBSTITUTE(_xlfn.FILTERXML("&lt;t&gt;&lt;s&gt;"&amp;SUBSTITUTE(Q174,",","&lt;/s&gt;&lt;s&gt;")&amp;"&lt;/s&gt;&lt;/t&gt;","//s"),"cm",""))),MAX(VALUE(SUBSTITUTE(_xlfn.FILTERXML("&lt;t&gt;&lt;s&gt;"&amp;SUBSTITUTE(Q174,",","&lt;/s&gt;&lt;s&gt;")&amp;"&lt;/s&gt;&lt;/t&gt;","//s"),"mm","")))/10))</f>
        <v>1.1000000000000001</v>
      </c>
      <c r="S174" t="str">
        <f>IF(OR('Model output'!P173="",ISNUMBER(SEARCH("Not identified", 'Model output'!P173)),ISNUMBER(SEARCH("Absent",'Model output'!P173)),AND(ISNUMBER(SEARCH("No",'Model output'!P173)),NOT(ISNUMBER(SEARCH("diagnostic",'Model output'!P173)))),ISNUMBER(SEARCH("Negative",'Model output'!P173))),"negative","positive")</f>
        <v>negative</v>
      </c>
      <c r="T174">
        <f>IF('Model output'!O173="","",'Model output'!O173)</f>
        <v>1</v>
      </c>
      <c r="U174" t="str">
        <f>IF('Model output'!Q173&lt;&gt;"",'Model output'!Q173,IF('Classification result'!S174="positive",IF(ISNUMBER(SEARCH("single",'Model output'!P173)),1,IF(OR(ISNUMBER(SEARCH("&lt;4",'Model output'!P173)),ISNUMBER(SEARCH("&lt; 4",'Model output'!P173)),ISNUMBER(SEARCH("less than 4",'Model output'!P173))),"&lt;4",IF(OR(ISNUMBER(SEARCH("&gt;4",'Model output'!P173)),ISNUMBER(SEARCH("&gt; 4",'Model output'!P173)),ISNUMBER(SEARCH("4 or more",'Model output'!P173))),"&gt;4",""))), ""))</f>
        <v/>
      </c>
      <c r="V174" t="str">
        <f>IF(S174="negative","",IF(OR(ISNUMBER(SEARCH("Focal",'Model output'!P173)),'Classification result'!U174&lt;4,ISNUMBER(SEARCH("Focal",'Classification result'!U174)),ISNUMBER(SEARCH("&lt;4",'Classification result'!U174)),ISNUMBER(SEARCH("&lt; 4",'Classification result'!U174))),"minimal", IF(OR(ISNUMBER(SEARCH("Extensive",'Model output'!P173)),ISNUMBER(SEARCH("Extensive",'Classification result'!U174)),ISNUMBER(SEARCH("&gt;4",'Classification result'!U174)),ISNUMBER(SEARCH("&gt; 4",'Classification result'!U174)),ISNUMBER(SEARCH("4 or more",'Classification result'!U174))),"extensive","")))</f>
        <v/>
      </c>
      <c r="W174" t="str">
        <f>IF(OR('Model output'!R173="",ISNUMBER(SEARCH("Not identified", 'Model output'!R173)),ISNUMBER(SEARCH("Absent",'Model output'!R173)),ISNUMBER(SEARCH("No",'Model output'!R173)),ISNUMBER(SEARCH("Negative",'Model output'!R173)),ISNUMBER(SEARCH("None seen",'Model output'!R173)),ISNUMBER(SEARCH("Free",'Model output'!R173)),ISNUMBER(SEARCH("Cannot be assessed",'Model output'!R173))),"negative","positive")</f>
        <v>negative</v>
      </c>
      <c r="X174" s="16" t="str">
        <f>IF('Model output'!S173="","",'Model output'!S173)</f>
        <v>Not identified</v>
      </c>
      <c r="Y174" t="str">
        <f>IF(OR('Model output'!S173="",ISNUMBER(SEARCH("Absent",'Model output'!S173)),ISNUMBER(SEARCH("Not identified",'Model output'!S173)),AND(ISNUMBER(SEARCH("No",'Model output'!S173)),NOT(ISNUMBER(SEARCH("carcinoma",'Model output'!S173)))),ISNUMBER(SEARCH("negative",'Model output'!S173))),"negative",IF(Z174="positive","gETE", "positive"))</f>
        <v>negative</v>
      </c>
      <c r="Z174" t="str">
        <f>IF(OR('Model output'!S173="",ISNUMBER(SEARCH("Absent",'Model output'!S173)),ISNUMBER(SEARCH("Not identified",'Model output'!S173)),ISNUMBER(SEARCH("No",'Model output'!S173)),ISNUMBER(SEARCH("Minimal",'Model output'!S173)),ISNUMBER(SEARCH("negative",'Model output'!S173))),"negative",IF(OR(ISNUMBER(SEARCH("extensive",X174)),ISNUMBER(SEARCH("skeletal muscle",X174)),ISNUMBER(SEARCH("larynx",X174)),ISNUMBER(SEARCH("trachea",X174)),ISNUMBER(SEARCH("esophagus",X174)),ISNUMBER(SEARCH("recurrent laryngeal nerve",X174))),"positive","negative"))</f>
        <v>negative</v>
      </c>
      <c r="AA174" t="str">
        <f>IF('Model output'!T173="","",IF('Model output'!T173="Not mentioned", "No", "Yes"))</f>
        <v/>
      </c>
      <c r="AB174" t="str">
        <f>IF(AA174&lt;&gt;"Yes","",IF(OR('Model output'!U173="",ISNUMBER(SEARCH("Not identified",'Model output'!U173))),"",'Model output'!U173))</f>
        <v/>
      </c>
      <c r="AC174" s="1" t="str">
        <f>IF(OR('Model output'!V173="", 'Model output'!V173="No", AND(ISERROR(SEARCH("Positive",'Model output'!V173)), ISNUMBER(SEARCH("Negative",'Model output'!V173))), AND(ISNUMBER(SEARCH("Uninvolved",'Model output'!V173)),NOT(ISNUMBER(SEARCH("margins involved",'Model output'!V173)))), ISNUMBER(SEARCH("None",'Model output'!V173)), ISNUMBER(SEARCH("Free",'Model output'!V173)), ISNUMBER(SEARCH("1 mm",'Model output'!V173)), ISNUMBER(SEARCH("0.1 CM",'Model output'!V173)), ISNUMBER(SEARCH("less than 0.2 mm",'Model output'!V173)), ISNUMBER(SEARCH("less than 0.5 mm",'Model output'!V173)), ISNUMBER(SEARCH("less than 1.0 mm",'Model output'!V173)), ISNUMBER(SEARCH("noted very close",'Model output'!V173)), ISNUMBER(SEARCH("abut",'Model output'!V173)), ISNUMBER(SEARCH("not mentioned",'Model output'!V173)), ISNUMBER(SEARCH("Cannot be assessed",'Model output'!V173)), ISNUMBER(SEARCH("Not specified",'Model output'!V173)), ISNUMBER(SEARCH("Lymphocyte invasion - present",'Model output'!V173))), "negative", "positive")</f>
        <v>negative</v>
      </c>
      <c r="AE174" s="35" t="str" cm="1">
        <f t="array" aca="1" ref="AE174" ca="1">IF(OR(AC174="positive",Z174="positive",AND(OR(ISNUMBER(SEARCH("Follicular carcinoma",N174)),ISNUMBER(SEARCH("Follicular thyroid carcinoma",N174))),V174="extensive"),AND(AND(ISNUMBER(J174),J174&gt;0),AND(ISNUMBER(M174),M174&gt;3)),OR(H174="positive",AH174=1)),"high",IF(OR(ISNUMBER(SEARCH("lateral",G174,1)),ISNUMBER(SEARCH("positive",Y174,1)),ISNUMBER(SEARCH("tall",O174,1)),ISNUMBER(SEARCH("hobnail",O174,1)),ISNUMBER(SEARCH("cribriform",O174,1)),ISNUMBER(SEARCH("diffuse",O174,1)),ISNUMBER(SEARCH("columnar",O174,1)),ISNUMBER(SEARCH("solid",O174,1)),ISNUMBER(SEARCH("tall",N174,1)),ISNUMBER(SEARCH("hobnail",N174,1)),ISNUMBER(SEARCH("cribriform",N174,1)),ISNUMBER(SEARCH("diffuse",N174,1)),ISNUMBER(SEARCH("columnar",N174,1)),ISNUMBER(SEARCH("solid",N174,1)),AND(ISNUMBER(SEARCH("papillary",N174,1)),S174="positive"),AND(AND(ISNUMBER(J174),J174&gt;=5),M174=""),AND(AND(ISNUMBER(J174),J174&gt;=5),AND(ISNUMBER(M174),M174&gt;=1)),AND(ISNUMBER(SERACH("papillary",N174)),OR(Y174="positive",Z174="positive"), ISNUMBER(SEARCH("BRAF",AB174)))),"intermediate","low"))</f>
        <v>low</v>
      </c>
      <c r="AF174" s="36" t="str">
        <f t="shared" si="27"/>
        <v>1b</v>
      </c>
      <c r="AG174" s="36" t="str">
        <f t="shared" si="28"/>
        <v>0</v>
      </c>
      <c r="AH174" s="36" t="str">
        <f t="shared" si="30"/>
        <v>0</v>
      </c>
      <c r="AI174" s="42" t="str">
        <f t="shared" si="31"/>
        <v>I</v>
      </c>
      <c r="AJ174" s="39" t="s">
        <v>807</v>
      </c>
      <c r="AK174" s="41" t="s">
        <v>1119</v>
      </c>
      <c r="AL174" s="41" t="s">
        <v>1120</v>
      </c>
      <c r="AM174" s="41" t="s">
        <v>1123</v>
      </c>
      <c r="AN174" s="41" t="s">
        <v>68</v>
      </c>
      <c r="AO174" s="22">
        <f t="shared" ca="1" si="32"/>
        <v>1</v>
      </c>
      <c r="AP174" s="1">
        <f t="shared" si="33"/>
        <v>1</v>
      </c>
      <c r="AQ174" s="1">
        <f t="shared" si="34"/>
        <v>1</v>
      </c>
      <c r="AR174" s="1">
        <f t="shared" si="35"/>
        <v>1</v>
      </c>
      <c r="AS174" s="14">
        <f t="shared" si="36"/>
        <v>1</v>
      </c>
    </row>
    <row r="175" spans="1:45">
      <c r="A175" t="str">
        <f>'Model output'!A174</f>
        <v>TCGA-EM-A2CU</v>
      </c>
      <c r="B175" s="33">
        <v>47</v>
      </c>
      <c r="C175" s="1" t="str">
        <f>IF(OR(ISNUMBER(SEARCH("0",'Model output'!D174)), ISNUMBER(SEARCH("1",'Model output'!D174)), ISNUMBER(SEARCH("1a",'Model output'!D174)), ISNUMBER(SEARCH("1b",'Model output'!D174)), ISNUMBER(SEARCH("2",'Model output'!D174)), ISNUMBER(SEARCH("3",'Model output'!D174)), ISNUMBER(SEARCH("4a",'Model output'!D174)), ISNUMBER(SEARCH("4b",'Model output'!D174))), IF(ISNUMBER(SEARCH("pT",'Model output'!D174)),IF(OR(ISNUMBER(SEARCH("a",'Model output'!D174)),ISNUMBER(SEARCH("b",'Model output'!D174))),MID(SUBSTITUTE('Model output'!D174," ",""),SEARCH("pT",'Model output'!D174)+2,2),MID(SUBSTITUTE('Model output'!D174," ",""),SEARCH("pT",'Model output'!D174)+2,1)),IF(ISNUMBER(SEARCH("T",'Model output'!D174)),IF(OR(ISNUMBER(SEARCH("a",'Model output'!D174)),ISNUMBER(SEARCH("b",'Model output'!D174))),MID(SUBSTITUTE('Model output'!D174," ",""),SEARCH("T",'Model output'!D174)+1,2),MID(SUBSTITUTE('Model output'!D174," ",""),SEARCH("T",'Model output'!D174)+1,1)),SUBSTITUTE('Model output'!D174," ",""))),"")</f>
        <v>2</v>
      </c>
      <c r="D175" s="1" t="str">
        <f>IF(ISNUMBER(SEARCH("lymph node",'Model output'!E174)),"1", IF(AND('Model output'!E174&lt;&gt;"",ISNUMBER('Model output'!E174),'Model output'!E174&gt;0),"1",IF(OR(ISNUMBER(SEARCH("0",'Model output'!E174)), ISNUMBER(SEARCH("1",'Model output'!E174)), ISNUMBER(SEARCH("1a",'Model output'!E174)), ISNUMBER(SEARCH("1b",'Model output'!E174)), ISNUMBER(SEARCH("X",'Model output'!E174))), IF(ISNUMBER(SEARCH("pN",'Model output'!E174)),IF(OR(ISNUMBER(SEARCH("a",'Model output'!E174)),ISNUMBER(SEARCH("b",'Model output'!E174))),MID(SUBSTITUTE('Model output'!E174," ",""),SEARCH("pN",'Model output'!E174)+2,2),MID(SUBSTITUTE('Model output'!E174," ",""),SEARCH("pN",'Model output'!E174)+2,1)),IF(ISNUMBER(SEARCH("N",'Model output'!E174)),IF(OR(ISNUMBER(SEARCH("a",'Model output'!E174)),ISNUMBER(SEARCH("b",'Model output'!E174))),MID(SUBSTITUTE('Model output'!E174," ",""),SEARCH("N",'Model output'!E174)+1,2),MID(SUBSTITUTE('Model output'!E174," ",""),SEARCH("N",'Model output'!E174)+1,1)),SUBSTITUTE('Model output'!E174," ",""))),"")))</f>
        <v>1a</v>
      </c>
      <c r="E175" s="1" t="str">
        <f>IF(OR(ISNUMBER(SEARCH("Not applicable",'Model output'!F174)), ISNUMBER(SEARCH("N/A",'Model output'!F174))),"0",IF(OR(ISNUMBER(SEARCH("0",'Model output'!F174)), ISNUMBER(SEARCH("1",'Model output'!F174)), ISNUMBER(SEARCH("X",'Model output'!F174))), IF(ISNUMBER(SEARCH("pM",'Model output'!F174)),MID(SUBSTITUTE('Model output'!F174," ",""),SEARCH("pM",'Model output'!F174)+2,1),IF(ISNUMBER(SEARCH("M",'Model output'!F174)),MID(SUBSTITUTE('Model output'!F174," ",""),SEARCH("M",'Model output'!F174)+1,1),SUBSTITUTE('Model output'!F174," ",""))),""))</f>
        <v/>
      </c>
      <c r="F175" t="str">
        <f t="shared" si="29"/>
        <v>positive</v>
      </c>
      <c r="G175" t="str">
        <f>IF(OR('Model output'!G174="",AND(ISNUMBER('Model output'!J174),'Model output'!J174&lt;1)),"",IF(OR(ISNUMBER(SEARCH("lateral",'Model output'!G174)),ISNUMBER(SEARCH("cervical",'Model output'!G174)),ISNUMBER(SEARCH("jugular",'Model output'!G174)),ISNUMBER(SEARCH("left neck",'Model output'!G174)),ISNUMBER(SEARCH("left anterior neck",'Model output'!G174)),ISNUMBER(SEARCH("left posterior neck",'Model output'!G174)),ISNUMBER(SEARCH("right neck",'Model output'!G174)),ISNUMBER(SEARCH("right anterior neck",'Model output'!G174)),ISNUMBER(SEARCH("right posterior neck",'Model output'!G174)),AND(ISNUMBER(SEARCH("level",'Model output'!G174)),OR(,ISNUMBER(SEARCH("II",'Model output'!G174)),ISNUMBER(SEARCH("two",'Model output'!G174)),AND(ISNUMBER(SEARCH("2",'Model output'!G174)),NOT(ISNUMBER(SEARCH("1 of 2",'Model output'!G174)))),ISNUMBER(SEARCH("III",'Model output'!G174)),ISNUMBER(SEARCH("three",'Model output'!G174)),ISNUMBER(SEARCH("3",'Model output'!G174)),ISNUMBER(SEARCH("IV",'Model output'!G174)),ISNUMBER(SEARCH("four",'Model output'!G174)),ISNUMBER(SEARCH("4",'Model output'!G174)),ISNUMBER(SEARCH("V ",'Model output'!G174)),ISNUMBER(SEARCH("five",'Model output'!G174)),ISNUMBER(SEARCH("5",'Model output'!G174))))), "lateral", "central"))</f>
        <v>central</v>
      </c>
      <c r="H175" t="str">
        <f>IF('Model output'!H174="","negative",IF(OR(ISNUMBER(SEARCH("lymph node",'Model output'!H174)),ISNUMBER(SEARCH("gland",'Model output'!H174)),ISNUMBER(SEARCH("lobe",'Model output'!H174)),ISNUMBER(SEARCH("isthmus",'Model output'!H174)),ISNUMBER(SEARCH("mediastinum",'Model output'!H174)),ISNUMBER(SEARCH("Not mentioned",'Model output'!H174)), ISNUMBER(SEARCH("Not applicable",'Model output'!H174)), ISNUMBER(SEARCH("paratracheal",'Model output'!H174)),ISNUMBER(SEARCH("fibroadipose tissue",'Model output'!H174)),ISNUMBER(SEARCH("thyroid node",'Model output'!H174)),ISNUMBER(SEARCH("skeletal muscle",'Model output'!H174)),ISNUMBER(SEARCH("Extranodal extension",'Model output'!H174)),ISNUMBER(SEARCH("right",'Model output'!H174)),ISNUMBER(SEARCH("left",'Model output'!H174)),ISNUMBER(SEARCH("Not specified",'Model output'!H174))),"negative","positive"))</f>
        <v>negative</v>
      </c>
      <c r="I175">
        <f>IF(OR('Model output'!I174="",'Model output'!I174="Not answered",'Model output'!I174="Not mentioned"),"",IF(ISNUMBER('Model output'!I174),'Model output'!I174,1))</f>
        <v>30</v>
      </c>
      <c r="J175">
        <f>IF(OR('Model output'!J174="",'Model output'!J174="Not answered",'Model output'!J174="Not mentioned"),"",IF(AND(ISNUMBER('Model output'!J174),'Model output'!J174&lt;=I175),'Model output'!J174,IF(AND(ISNUMBER('Model output'!J174), 'Model output'!J174&gt;=DATE(2024,1,1)), MIN(DAY('Model output'!J174), MONTH('Model output'!J174), YEAR('Model output'!J174)), IF(ISNUMBER(SEARCH("0/",'Model output'!J174)),0,IF(ISNUMBER(SEARCH("/",'Model output'!J174)), VALUE(LEFT('Model output'!J174, SEARCH("/",'Model output'!J174)-1)),1)))))</f>
        <v>4</v>
      </c>
      <c r="K175" t="str" cm="1">
        <f t="array" ref="K175">IF(COUNT(FIND({0,1,2,3,4,5,6,7,8,9},'Model output'!K174))&gt;0,'Model output'!K174,"")</f>
        <v/>
      </c>
      <c r="L175" s="25" t="str">
        <f t="shared" si="26"/>
        <v/>
      </c>
      <c r="M175" t="str" cm="1">
        <f t="array" ref="M175">IF(L175="","",IF(ISNUMBER(SEARCH("cm",L175)),MAX(VALUE(SUBSTITUTE(_xlfn.FILTERXML("&lt;t&gt;&lt;s&gt;"&amp;SUBSTITUTE(L175,",","&lt;/s&gt;&lt;s&gt;")&amp;"&lt;/s&gt;&lt;/t&gt;","//s"),"cm",""))),MAX(VALUE(SUBSTITUTE(_xlfn.FILTERXML("&lt;t&gt;&lt;s&gt;"&amp;SUBSTITUTE(L175,",","&lt;/s&gt;&lt;s&gt;")&amp;"&lt;/s&gt;&lt;/t&gt;","//s"),"mm","")))/10))</f>
        <v/>
      </c>
      <c r="N175" t="str">
        <f>IF('Model output'!L174="","",'Model output'!L174)</f>
        <v>Papillary carcinoma, follicular variant</v>
      </c>
      <c r="O175" t="str">
        <f>IF('Model output'!M174="","",'Model output'!M174)</f>
        <v>Not mentioned</v>
      </c>
      <c r="P175" t="str">
        <f>IF('Model output'!N174="","",'Model output'!N174)</f>
        <v>4.0cm</v>
      </c>
      <c r="Q175" t="str">
        <f t="shared" si="37"/>
        <v>4.0cm</v>
      </c>
      <c r="R175" cm="1">
        <f t="array" ref="R175">IF(Q175="","",IF(ISNUMBER(SEARCH("cm",Q175)),MAX(VALUE(SUBSTITUTE(_xlfn.FILTERXML("&lt;t&gt;&lt;s&gt;"&amp;SUBSTITUTE(Q175,",","&lt;/s&gt;&lt;s&gt;")&amp;"&lt;/s&gt;&lt;/t&gt;","//s"),"cm",""))),MAX(VALUE(SUBSTITUTE(_xlfn.FILTERXML("&lt;t&gt;&lt;s&gt;"&amp;SUBSTITUTE(Q175,",","&lt;/s&gt;&lt;s&gt;")&amp;"&lt;/s&gt;&lt;/t&gt;","//s"),"mm","")))/10))</f>
        <v>4</v>
      </c>
      <c r="S175" t="str">
        <f>IF(OR('Model output'!P174="",ISNUMBER(SEARCH("Not identified", 'Model output'!P174)),ISNUMBER(SEARCH("Absent",'Model output'!P174)),AND(ISNUMBER(SEARCH("No",'Model output'!P174)),NOT(ISNUMBER(SEARCH("diagnostic",'Model output'!P174)))),ISNUMBER(SEARCH("Negative",'Model output'!P174))),"negative","positive")</f>
        <v>negative</v>
      </c>
      <c r="T175">
        <f>IF('Model output'!O174="","",'Model output'!O174)</f>
        <v>1</v>
      </c>
      <c r="U175" t="str">
        <f>IF('Model output'!Q174&lt;&gt;"",'Model output'!Q174,IF('Classification result'!S175="positive",IF(ISNUMBER(SEARCH("single",'Model output'!P174)),1,IF(OR(ISNUMBER(SEARCH("&lt;4",'Model output'!P174)),ISNUMBER(SEARCH("&lt; 4",'Model output'!P174)),ISNUMBER(SEARCH("less than 4",'Model output'!P174))),"&lt;4",IF(OR(ISNUMBER(SEARCH("&gt;4",'Model output'!P174)),ISNUMBER(SEARCH("&gt; 4",'Model output'!P174)),ISNUMBER(SEARCH("4 or more",'Model output'!P174))),"&gt;4",""))), ""))</f>
        <v/>
      </c>
      <c r="V175" t="str">
        <f>IF(S175="negative","",IF(OR(ISNUMBER(SEARCH("Focal",'Model output'!P174)),'Classification result'!U175&lt;4,ISNUMBER(SEARCH("Focal",'Classification result'!U175)),ISNUMBER(SEARCH("&lt;4",'Classification result'!U175)),ISNUMBER(SEARCH("&lt; 4",'Classification result'!U175))),"minimal", IF(OR(ISNUMBER(SEARCH("Extensive",'Model output'!P174)),ISNUMBER(SEARCH("Extensive",'Classification result'!U175)),ISNUMBER(SEARCH("&gt;4",'Classification result'!U175)),ISNUMBER(SEARCH("&gt; 4",'Classification result'!U175)),ISNUMBER(SEARCH("4 or more",'Classification result'!U175))),"extensive","")))</f>
        <v/>
      </c>
      <c r="W175" t="str">
        <f>IF(OR('Model output'!R174="",ISNUMBER(SEARCH("Not identified", 'Model output'!R174)),ISNUMBER(SEARCH("Absent",'Model output'!R174)),ISNUMBER(SEARCH("No",'Model output'!R174)),ISNUMBER(SEARCH("Negative",'Model output'!R174)),ISNUMBER(SEARCH("None seen",'Model output'!R174)),ISNUMBER(SEARCH("Free",'Model output'!R174)),ISNUMBER(SEARCH("Cannot be assessed",'Model output'!R174))),"negative","positive")</f>
        <v>positive</v>
      </c>
      <c r="X175" s="16" t="str">
        <f>IF('Model output'!S174="","",'Model output'!S174)</f>
        <v>Not identified</v>
      </c>
      <c r="Y175" t="str">
        <f>IF(OR('Model output'!S174="",ISNUMBER(SEARCH("Absent",'Model output'!S174)),ISNUMBER(SEARCH("Not identified",'Model output'!S174)),AND(ISNUMBER(SEARCH("No",'Model output'!S174)),NOT(ISNUMBER(SEARCH("carcinoma",'Model output'!S174)))),ISNUMBER(SEARCH("negative",'Model output'!S174))),"negative",IF(Z175="positive","gETE", "positive"))</f>
        <v>negative</v>
      </c>
      <c r="Z175" t="str">
        <f>IF(OR('Model output'!S174="",ISNUMBER(SEARCH("Absent",'Model output'!S174)),ISNUMBER(SEARCH("Not identified",'Model output'!S174)),ISNUMBER(SEARCH("No",'Model output'!S174)),ISNUMBER(SEARCH("Minimal",'Model output'!S174)),ISNUMBER(SEARCH("negative",'Model output'!S174))),"negative",IF(OR(ISNUMBER(SEARCH("extensive",X175)),ISNUMBER(SEARCH("skeletal muscle",X175)),ISNUMBER(SEARCH("larynx",X175)),ISNUMBER(SEARCH("trachea",X175)),ISNUMBER(SEARCH("esophagus",X175)),ISNUMBER(SEARCH("recurrent laryngeal nerve",X175))),"positive","negative"))</f>
        <v>negative</v>
      </c>
      <c r="AA175" t="str">
        <f>IF('Model output'!T174="","",IF('Model output'!T174="Not mentioned", "No", "Yes"))</f>
        <v>No</v>
      </c>
      <c r="AB175" t="str">
        <f>IF(AA175&lt;&gt;"Yes","",IF(OR('Model output'!U174="",ISNUMBER(SEARCH("Not identified",'Model output'!U174))),"",'Model output'!U174))</f>
        <v/>
      </c>
      <c r="AC175" s="1" t="str">
        <f>IF(OR('Model output'!V174="", 'Model output'!V174="No", AND(ISERROR(SEARCH("Positive",'Model output'!V174)), ISNUMBER(SEARCH("Negative",'Model output'!V174))), AND(ISNUMBER(SEARCH("Uninvolved",'Model output'!V174)),NOT(ISNUMBER(SEARCH("margins involved",'Model output'!V174)))), ISNUMBER(SEARCH("None",'Model output'!V174)), ISNUMBER(SEARCH("Free",'Model output'!V174)), ISNUMBER(SEARCH("1 mm",'Model output'!V174)), ISNUMBER(SEARCH("0.1 CM",'Model output'!V174)), ISNUMBER(SEARCH("less than 0.2 mm",'Model output'!V174)), ISNUMBER(SEARCH("less than 0.5 mm",'Model output'!V174)), ISNUMBER(SEARCH("less than 1.0 mm",'Model output'!V174)), ISNUMBER(SEARCH("noted very close",'Model output'!V174)), ISNUMBER(SEARCH("abut",'Model output'!V174)), ISNUMBER(SEARCH("not mentioned",'Model output'!V174)), ISNUMBER(SEARCH("Cannot be assessed",'Model output'!V174)), ISNUMBER(SEARCH("Not specified",'Model output'!V174)), ISNUMBER(SEARCH("Lymphocyte invasion - present",'Model output'!V174))), "negative", "positive")</f>
        <v>negative</v>
      </c>
      <c r="AE175" s="35" t="str" cm="1">
        <f t="array" aca="1" ref="AE175" ca="1">IF(OR(AC175="positive",Z175="positive",AND(OR(ISNUMBER(SEARCH("Follicular carcinoma",N175)),ISNUMBER(SEARCH("Follicular thyroid carcinoma",N175))),V175="extensive"),AND(AND(ISNUMBER(J175),J175&gt;0),AND(ISNUMBER(M175),M175&gt;3)),OR(H175="positive",AH175=1)),"high",IF(OR(ISNUMBER(SEARCH("lateral",G175,1)),ISNUMBER(SEARCH("positive",Y175,1)),ISNUMBER(SEARCH("tall",O175,1)),ISNUMBER(SEARCH("hobnail",O175,1)),ISNUMBER(SEARCH("cribriform",O175,1)),ISNUMBER(SEARCH("diffuse",O175,1)),ISNUMBER(SEARCH("columnar",O175,1)),ISNUMBER(SEARCH("solid",O175,1)),ISNUMBER(SEARCH("tall",N175,1)),ISNUMBER(SEARCH("hobnail",N175,1)),ISNUMBER(SEARCH("cribriform",N175,1)),ISNUMBER(SEARCH("diffuse",N175,1)),ISNUMBER(SEARCH("columnar",N175,1)),ISNUMBER(SEARCH("solid",N175,1)),AND(ISNUMBER(SEARCH("papillary",N175,1)),S175="positive"),AND(AND(ISNUMBER(J175),J175&gt;=5),M175=""),AND(AND(ISNUMBER(J175),J175&gt;=5),AND(ISNUMBER(M175),M175&gt;=1)),AND(ISNUMBER(SERACH("papillary",N175)),OR(Y175="positive",Z175="positive"), ISNUMBER(SEARCH("BRAF",AB175)))),"intermediate","low"))</f>
        <v>low</v>
      </c>
      <c r="AF175" s="36" t="str">
        <f t="shared" si="27"/>
        <v>2</v>
      </c>
      <c r="AG175" s="36" t="str">
        <f t="shared" si="28"/>
        <v>1a</v>
      </c>
      <c r="AH175" s="36" t="str">
        <f t="shared" si="30"/>
        <v>0</v>
      </c>
      <c r="AI175" s="42" t="str">
        <f t="shared" si="31"/>
        <v>I</v>
      </c>
      <c r="AJ175" s="39" t="s">
        <v>807</v>
      </c>
      <c r="AK175" s="41" t="s">
        <v>1122</v>
      </c>
      <c r="AL175" s="41" t="s">
        <v>651</v>
      </c>
      <c r="AM175" s="41" t="s">
        <v>1123</v>
      </c>
      <c r="AN175" s="41" t="s">
        <v>68</v>
      </c>
      <c r="AO175" s="22">
        <f t="shared" ca="1" si="32"/>
        <v>1</v>
      </c>
      <c r="AP175" s="1">
        <f t="shared" si="33"/>
        <v>1</v>
      </c>
      <c r="AQ175" s="1">
        <f t="shared" si="34"/>
        <v>1</v>
      </c>
      <c r="AR175" s="1">
        <f t="shared" si="35"/>
        <v>1</v>
      </c>
      <c r="AS175" s="14">
        <f t="shared" si="36"/>
        <v>1</v>
      </c>
    </row>
    <row r="176" spans="1:45">
      <c r="A176" t="str">
        <f>'Model output'!A175</f>
        <v>TCGA-EM-A2OV</v>
      </c>
      <c r="B176" s="33">
        <v>64</v>
      </c>
      <c r="C176" s="1" t="str">
        <f>IF(OR(ISNUMBER(SEARCH("0",'Model output'!D175)), ISNUMBER(SEARCH("1",'Model output'!D175)), ISNUMBER(SEARCH("1a",'Model output'!D175)), ISNUMBER(SEARCH("1b",'Model output'!D175)), ISNUMBER(SEARCH("2",'Model output'!D175)), ISNUMBER(SEARCH("3",'Model output'!D175)), ISNUMBER(SEARCH("4a",'Model output'!D175)), ISNUMBER(SEARCH("4b",'Model output'!D175))), IF(ISNUMBER(SEARCH("pT",'Model output'!D175)),IF(OR(ISNUMBER(SEARCH("a",'Model output'!D175)),ISNUMBER(SEARCH("b",'Model output'!D175))),MID(SUBSTITUTE('Model output'!D175," ",""),SEARCH("pT",'Model output'!D175)+2,2),MID(SUBSTITUTE('Model output'!D175," ",""),SEARCH("pT",'Model output'!D175)+2,1)),IF(ISNUMBER(SEARCH("T",'Model output'!D175)),IF(OR(ISNUMBER(SEARCH("a",'Model output'!D175)),ISNUMBER(SEARCH("b",'Model output'!D175))),MID(SUBSTITUTE('Model output'!D175," ",""),SEARCH("T",'Model output'!D175)+1,2),MID(SUBSTITUTE('Model output'!D175," ",""),SEARCH("T",'Model output'!D175)+1,1)),SUBSTITUTE('Model output'!D175," ",""))),"")</f>
        <v>2</v>
      </c>
      <c r="D176" s="1" t="str">
        <f>IF(ISNUMBER(SEARCH("lymph node",'Model output'!E175)),"1", IF(AND('Model output'!E175&lt;&gt;"",ISNUMBER('Model output'!E175),'Model output'!E175&gt;0),"1",IF(OR(ISNUMBER(SEARCH("0",'Model output'!E175)), ISNUMBER(SEARCH("1",'Model output'!E175)), ISNUMBER(SEARCH("1a",'Model output'!E175)), ISNUMBER(SEARCH("1b",'Model output'!E175)), ISNUMBER(SEARCH("X",'Model output'!E175))), IF(ISNUMBER(SEARCH("pN",'Model output'!E175)),IF(OR(ISNUMBER(SEARCH("a",'Model output'!E175)),ISNUMBER(SEARCH("b",'Model output'!E175))),MID(SUBSTITUTE('Model output'!E175," ",""),SEARCH("pN",'Model output'!E175)+2,2),MID(SUBSTITUTE('Model output'!E175," ",""),SEARCH("pN",'Model output'!E175)+2,1)),IF(ISNUMBER(SEARCH("N",'Model output'!E175)),IF(OR(ISNUMBER(SEARCH("a",'Model output'!E175)),ISNUMBER(SEARCH("b",'Model output'!E175))),MID(SUBSTITUTE('Model output'!E175," ",""),SEARCH("N",'Model output'!E175)+1,2),MID(SUBSTITUTE('Model output'!E175," ",""),SEARCH("N",'Model output'!E175)+1,1)),SUBSTITUTE('Model output'!E175," ",""))),"")))</f>
        <v>0</v>
      </c>
      <c r="E176" s="1" t="str">
        <f>IF(OR(ISNUMBER(SEARCH("Not applicable",'Model output'!F175)), ISNUMBER(SEARCH("N/A",'Model output'!F175))),"0",IF(OR(ISNUMBER(SEARCH("0",'Model output'!F175)), ISNUMBER(SEARCH("1",'Model output'!F175)), ISNUMBER(SEARCH("X",'Model output'!F175))), IF(ISNUMBER(SEARCH("pM",'Model output'!F175)),MID(SUBSTITUTE('Model output'!F175," ",""),SEARCH("pM",'Model output'!F175)+2,1),IF(ISNUMBER(SEARCH("M",'Model output'!F175)),MID(SUBSTITUTE('Model output'!F175," ",""),SEARCH("M",'Model output'!F175)+1,1),SUBSTITUTE('Model output'!F175," ",""))),""))</f>
        <v/>
      </c>
      <c r="F176" t="str">
        <f t="shared" si="29"/>
        <v>negative</v>
      </c>
      <c r="G176" t="str">
        <f>IF(OR('Model output'!G175="",AND(ISNUMBER('Model output'!J175),'Model output'!J175&lt;1)),"",IF(OR(ISNUMBER(SEARCH("lateral",'Model output'!G175)),ISNUMBER(SEARCH("cervical",'Model output'!G175)),ISNUMBER(SEARCH("jugular",'Model output'!G175)),ISNUMBER(SEARCH("left neck",'Model output'!G175)),ISNUMBER(SEARCH("left anterior neck",'Model output'!G175)),ISNUMBER(SEARCH("left posterior neck",'Model output'!G175)),ISNUMBER(SEARCH("right neck",'Model output'!G175)),ISNUMBER(SEARCH("right anterior neck",'Model output'!G175)),ISNUMBER(SEARCH("right posterior neck",'Model output'!G175)),AND(ISNUMBER(SEARCH("level",'Model output'!G175)),OR(,ISNUMBER(SEARCH("II",'Model output'!G175)),ISNUMBER(SEARCH("two",'Model output'!G175)),AND(ISNUMBER(SEARCH("2",'Model output'!G175)),NOT(ISNUMBER(SEARCH("1 of 2",'Model output'!G175)))),ISNUMBER(SEARCH("III",'Model output'!G175)),ISNUMBER(SEARCH("three",'Model output'!G175)),ISNUMBER(SEARCH("3",'Model output'!G175)),ISNUMBER(SEARCH("IV",'Model output'!G175)),ISNUMBER(SEARCH("four",'Model output'!G175)),ISNUMBER(SEARCH("4",'Model output'!G175)),ISNUMBER(SEARCH("V ",'Model output'!G175)),ISNUMBER(SEARCH("five",'Model output'!G175)),ISNUMBER(SEARCH("5",'Model output'!G175))))), "lateral", "central"))</f>
        <v/>
      </c>
      <c r="H176" t="str">
        <f>IF('Model output'!H175="","negative",IF(OR(ISNUMBER(SEARCH("lymph node",'Model output'!H175)),ISNUMBER(SEARCH("gland",'Model output'!H175)),ISNUMBER(SEARCH("lobe",'Model output'!H175)),ISNUMBER(SEARCH("isthmus",'Model output'!H175)),ISNUMBER(SEARCH("mediastinum",'Model output'!H175)),ISNUMBER(SEARCH("Not mentioned",'Model output'!H175)), ISNUMBER(SEARCH("Not applicable",'Model output'!H175)), ISNUMBER(SEARCH("paratracheal",'Model output'!H175)),ISNUMBER(SEARCH("fibroadipose tissue",'Model output'!H175)),ISNUMBER(SEARCH("thyroid node",'Model output'!H175)),ISNUMBER(SEARCH("skeletal muscle",'Model output'!H175)),ISNUMBER(SEARCH("Extranodal extension",'Model output'!H175)),ISNUMBER(SEARCH("right",'Model output'!H175)),ISNUMBER(SEARCH("left",'Model output'!H175)),ISNUMBER(SEARCH("Not specified",'Model output'!H175))),"negative","positive"))</f>
        <v>negative</v>
      </c>
      <c r="I176">
        <f>IF(OR('Model output'!I175="",'Model output'!I175="Not answered",'Model output'!I175="Not mentioned"),"",IF(ISNUMBER('Model output'!I175),'Model output'!I175,1))</f>
        <v>1</v>
      </c>
      <c r="J176">
        <f>IF(OR('Model output'!J175="",'Model output'!J175="Not answered",'Model output'!J175="Not mentioned"),"",IF(AND(ISNUMBER('Model output'!J175),'Model output'!J175&lt;=I176),'Model output'!J175,IF(AND(ISNUMBER('Model output'!J175), 'Model output'!J175&gt;=DATE(2024,1,1)), MIN(DAY('Model output'!J175), MONTH('Model output'!J175), YEAR('Model output'!J175)), IF(ISNUMBER(SEARCH("0/",'Model output'!J175)),0,IF(ISNUMBER(SEARCH("/",'Model output'!J175)), VALUE(LEFT('Model output'!J175, SEARCH("/",'Model output'!J175)-1)),1)))))</f>
        <v>0</v>
      </c>
      <c r="K176" t="str" cm="1">
        <f t="array" ref="K176">IF(COUNT(FIND({0,1,2,3,4,5,6,7,8,9},'Model output'!K175))&gt;0,'Model output'!K175,"")</f>
        <v/>
      </c>
      <c r="L176" s="25" t="str">
        <f t="shared" si="26"/>
        <v/>
      </c>
      <c r="M176" t="str" cm="1">
        <f t="array" ref="M176">IF(L176="","",IF(ISNUMBER(SEARCH("cm",L176)),MAX(VALUE(SUBSTITUTE(_xlfn.FILTERXML("&lt;t&gt;&lt;s&gt;"&amp;SUBSTITUTE(L176,",","&lt;/s&gt;&lt;s&gt;")&amp;"&lt;/s&gt;&lt;/t&gt;","//s"),"cm",""))),MAX(VALUE(SUBSTITUTE(_xlfn.FILTERXML("&lt;t&gt;&lt;s&gt;"&amp;SUBSTITUTE(L176,",","&lt;/s&gt;&lt;s&gt;")&amp;"&lt;/s&gt;&lt;/t&gt;","//s"),"mm","")))/10))</f>
        <v/>
      </c>
      <c r="N176" t="str">
        <f>IF('Model output'!L175="","",'Model output'!L175)</f>
        <v>Papillary carcinoma, follicular variant</v>
      </c>
      <c r="O176" t="str">
        <f>IF('Model output'!M175="","",'Model output'!M175)</f>
        <v>Oncocytic or oxyphilic variant</v>
      </c>
      <c r="P176" t="str">
        <f>IF('Model output'!N175="","",'Model output'!N175)</f>
        <v>2.1cm</v>
      </c>
      <c r="Q176" t="str">
        <f t="shared" si="37"/>
        <v>2.1cm</v>
      </c>
      <c r="R176" cm="1">
        <f t="array" ref="R176">IF(Q176="","",IF(ISNUMBER(SEARCH("cm",Q176)),MAX(VALUE(SUBSTITUTE(_xlfn.FILTERXML("&lt;t&gt;&lt;s&gt;"&amp;SUBSTITUTE(Q176,",","&lt;/s&gt;&lt;s&gt;")&amp;"&lt;/s&gt;&lt;/t&gt;","//s"),"cm",""))),MAX(VALUE(SUBSTITUTE(_xlfn.FILTERXML("&lt;t&gt;&lt;s&gt;"&amp;SUBSTITUTE(Q176,",","&lt;/s&gt;&lt;s&gt;")&amp;"&lt;/s&gt;&lt;/t&gt;","//s"),"mm","")))/10))</f>
        <v>2.1</v>
      </c>
      <c r="S176" t="str">
        <f>IF(OR('Model output'!P175="",ISNUMBER(SEARCH("Not identified", 'Model output'!P175)),ISNUMBER(SEARCH("Absent",'Model output'!P175)),AND(ISNUMBER(SEARCH("No",'Model output'!P175)),NOT(ISNUMBER(SEARCH("diagnostic",'Model output'!P175)))),ISNUMBER(SEARCH("Negative",'Model output'!P175))),"negative","positive")</f>
        <v>negative</v>
      </c>
      <c r="T176">
        <f>IF('Model output'!O175="","",'Model output'!O175)</f>
        <v>2</v>
      </c>
      <c r="U176" t="str">
        <f>IF('Model output'!Q175&lt;&gt;"",'Model output'!Q175,IF('Classification result'!S176="positive",IF(ISNUMBER(SEARCH("single",'Model output'!P175)),1,IF(OR(ISNUMBER(SEARCH("&lt;4",'Model output'!P175)),ISNUMBER(SEARCH("&lt; 4",'Model output'!P175)),ISNUMBER(SEARCH("less than 4",'Model output'!P175))),"&lt;4",IF(OR(ISNUMBER(SEARCH("&gt;4",'Model output'!P175)),ISNUMBER(SEARCH("&gt; 4",'Model output'!P175)),ISNUMBER(SEARCH("4 or more",'Model output'!P175))),"&gt;4",""))), ""))</f>
        <v/>
      </c>
      <c r="V176" t="str">
        <f>IF(S176="negative","",IF(OR(ISNUMBER(SEARCH("Focal",'Model output'!P175)),'Classification result'!U176&lt;4,ISNUMBER(SEARCH("Focal",'Classification result'!U176)),ISNUMBER(SEARCH("&lt;4",'Classification result'!U176)),ISNUMBER(SEARCH("&lt; 4",'Classification result'!U176))),"minimal", IF(OR(ISNUMBER(SEARCH("Extensive",'Model output'!P175)),ISNUMBER(SEARCH("Extensive",'Classification result'!U176)),ISNUMBER(SEARCH("&gt;4",'Classification result'!U176)),ISNUMBER(SEARCH("&gt; 4",'Classification result'!U176)),ISNUMBER(SEARCH("4 or more",'Classification result'!U176))),"extensive","")))</f>
        <v/>
      </c>
      <c r="W176" t="str">
        <f>IF(OR('Model output'!R175="",ISNUMBER(SEARCH("Not identified", 'Model output'!R175)),ISNUMBER(SEARCH("Absent",'Model output'!R175)),ISNUMBER(SEARCH("No",'Model output'!R175)),ISNUMBER(SEARCH("Negative",'Model output'!R175)),ISNUMBER(SEARCH("None seen",'Model output'!R175)),ISNUMBER(SEARCH("Free",'Model output'!R175)),ISNUMBER(SEARCH("Cannot be assessed",'Model output'!R175))),"negative","positive")</f>
        <v>negative</v>
      </c>
      <c r="X176" s="16" t="str">
        <f>IF('Model output'!S175="","",'Model output'!S175)</f>
        <v>Not identified</v>
      </c>
      <c r="Y176" t="str">
        <f>IF(OR('Model output'!S175="",ISNUMBER(SEARCH("Absent",'Model output'!S175)),ISNUMBER(SEARCH("Not identified",'Model output'!S175)),AND(ISNUMBER(SEARCH("No",'Model output'!S175)),NOT(ISNUMBER(SEARCH("carcinoma",'Model output'!S175)))),ISNUMBER(SEARCH("negative",'Model output'!S175))),"negative",IF(Z176="positive","gETE", "positive"))</f>
        <v>negative</v>
      </c>
      <c r="Z176" t="str">
        <f>IF(OR('Model output'!S175="",ISNUMBER(SEARCH("Absent",'Model output'!S175)),ISNUMBER(SEARCH("Not identified",'Model output'!S175)),ISNUMBER(SEARCH("No",'Model output'!S175)),ISNUMBER(SEARCH("Minimal",'Model output'!S175)),ISNUMBER(SEARCH("negative",'Model output'!S175))),"negative",IF(OR(ISNUMBER(SEARCH("extensive",X176)),ISNUMBER(SEARCH("skeletal muscle",X176)),ISNUMBER(SEARCH("larynx",X176)),ISNUMBER(SEARCH("trachea",X176)),ISNUMBER(SEARCH("esophagus",X176)),ISNUMBER(SEARCH("recurrent laryngeal nerve",X176))),"positive","negative"))</f>
        <v>negative</v>
      </c>
      <c r="AA176" t="str">
        <f>IF('Model output'!T175="","",IF('Model output'!T175="Not mentioned", "No", "Yes"))</f>
        <v/>
      </c>
      <c r="AB176" t="str">
        <f>IF(AA176&lt;&gt;"Yes","",IF(OR('Model output'!U175="",ISNUMBER(SEARCH("Not identified",'Model output'!U175))),"",'Model output'!U175))</f>
        <v/>
      </c>
      <c r="AC176" s="1" t="str">
        <f>IF(OR('Model output'!V175="", 'Model output'!V175="No", AND(ISERROR(SEARCH("Positive",'Model output'!V175)), ISNUMBER(SEARCH("Negative",'Model output'!V175))), AND(ISNUMBER(SEARCH("Uninvolved",'Model output'!V175)),NOT(ISNUMBER(SEARCH("margins involved",'Model output'!V175)))), ISNUMBER(SEARCH("None",'Model output'!V175)), ISNUMBER(SEARCH("Free",'Model output'!V175)), ISNUMBER(SEARCH("1 mm",'Model output'!V175)), ISNUMBER(SEARCH("0.1 CM",'Model output'!V175)), ISNUMBER(SEARCH("less than 0.2 mm",'Model output'!V175)), ISNUMBER(SEARCH("less than 0.5 mm",'Model output'!V175)), ISNUMBER(SEARCH("less than 1.0 mm",'Model output'!V175)), ISNUMBER(SEARCH("noted very close",'Model output'!V175)), ISNUMBER(SEARCH("abut",'Model output'!V175)), ISNUMBER(SEARCH("not mentioned",'Model output'!V175)), ISNUMBER(SEARCH("Cannot be assessed",'Model output'!V175)), ISNUMBER(SEARCH("Not specified",'Model output'!V175)), ISNUMBER(SEARCH("Lymphocyte invasion - present",'Model output'!V175))), "negative", "positive")</f>
        <v>negative</v>
      </c>
      <c r="AE176" s="35" t="str" cm="1">
        <f t="array" aca="1" ref="AE176" ca="1">IF(OR(AC176="positive",Z176="positive",AND(OR(ISNUMBER(SEARCH("Follicular carcinoma",N176)),ISNUMBER(SEARCH("Follicular thyroid carcinoma",N176))),V176="extensive"),AND(AND(ISNUMBER(J176),J176&gt;0),AND(ISNUMBER(M176),M176&gt;3)),OR(H176="positive",AH176=1)),"high",IF(OR(ISNUMBER(SEARCH("lateral",G176,1)),ISNUMBER(SEARCH("positive",Y176,1)),ISNUMBER(SEARCH("tall",O176,1)),ISNUMBER(SEARCH("hobnail",O176,1)),ISNUMBER(SEARCH("cribriform",O176,1)),ISNUMBER(SEARCH("diffuse",O176,1)),ISNUMBER(SEARCH("columnar",O176,1)),ISNUMBER(SEARCH("solid",O176,1)),ISNUMBER(SEARCH("tall",N176,1)),ISNUMBER(SEARCH("hobnail",N176,1)),ISNUMBER(SEARCH("cribriform",N176,1)),ISNUMBER(SEARCH("diffuse",N176,1)),ISNUMBER(SEARCH("columnar",N176,1)),ISNUMBER(SEARCH("solid",N176,1)),AND(ISNUMBER(SEARCH("papillary",N176,1)),S176="positive"),AND(AND(ISNUMBER(J176),J176&gt;=5),M176=""),AND(AND(ISNUMBER(J176),J176&gt;=5),AND(ISNUMBER(M176),M176&gt;=1)),AND(ISNUMBER(SERACH("papillary",N176)),OR(Y176="positive",Z176="positive"), ISNUMBER(SEARCH("BRAF",AB176)))),"intermediate","low"))</f>
        <v>low</v>
      </c>
      <c r="AF176" s="36" t="str">
        <f t="shared" si="27"/>
        <v>2</v>
      </c>
      <c r="AG176" s="36" t="str">
        <f t="shared" si="28"/>
        <v>0</v>
      </c>
      <c r="AH176" s="36" t="str">
        <f t="shared" si="30"/>
        <v>0</v>
      </c>
      <c r="AI176" s="42" t="str">
        <f t="shared" si="31"/>
        <v>I</v>
      </c>
      <c r="AJ176" s="39" t="s">
        <v>807</v>
      </c>
      <c r="AK176" s="41" t="s">
        <v>1122</v>
      </c>
      <c r="AL176" s="41" t="s">
        <v>1120</v>
      </c>
      <c r="AM176" s="41" t="s">
        <v>1123</v>
      </c>
      <c r="AN176" s="41" t="s">
        <v>68</v>
      </c>
      <c r="AO176" s="22">
        <f t="shared" ca="1" si="32"/>
        <v>1</v>
      </c>
      <c r="AP176" s="1">
        <f t="shared" si="33"/>
        <v>1</v>
      </c>
      <c r="AQ176" s="1">
        <f t="shared" si="34"/>
        <v>1</v>
      </c>
      <c r="AR176" s="1">
        <f t="shared" si="35"/>
        <v>1</v>
      </c>
      <c r="AS176" s="14">
        <f t="shared" si="36"/>
        <v>1</v>
      </c>
    </row>
    <row r="177" spans="1:45">
      <c r="A177" t="str">
        <f>'Model output'!A176</f>
        <v>TCGA-EM-A2OW</v>
      </c>
      <c r="B177" s="33">
        <v>37</v>
      </c>
      <c r="C177" s="1" t="str">
        <f>IF(OR(ISNUMBER(SEARCH("0",'Model output'!D176)), ISNUMBER(SEARCH("1",'Model output'!D176)), ISNUMBER(SEARCH("1a",'Model output'!D176)), ISNUMBER(SEARCH("1b",'Model output'!D176)), ISNUMBER(SEARCH("2",'Model output'!D176)), ISNUMBER(SEARCH("3",'Model output'!D176)), ISNUMBER(SEARCH("4a",'Model output'!D176)), ISNUMBER(SEARCH("4b",'Model output'!D176))), IF(ISNUMBER(SEARCH("pT",'Model output'!D176)),IF(OR(ISNUMBER(SEARCH("a",'Model output'!D176)),ISNUMBER(SEARCH("b",'Model output'!D176))),MID(SUBSTITUTE('Model output'!D176," ",""),SEARCH("pT",'Model output'!D176)+2,2),MID(SUBSTITUTE('Model output'!D176," ",""),SEARCH("pT",'Model output'!D176)+2,1)),IF(ISNUMBER(SEARCH("T",'Model output'!D176)),IF(OR(ISNUMBER(SEARCH("a",'Model output'!D176)),ISNUMBER(SEARCH("b",'Model output'!D176))),MID(SUBSTITUTE('Model output'!D176," ",""),SEARCH("T",'Model output'!D176)+1,2),MID(SUBSTITUTE('Model output'!D176," ",""),SEARCH("T",'Model output'!D176)+1,1)),SUBSTITUTE('Model output'!D176," ",""))),"")</f>
        <v>1b</v>
      </c>
      <c r="D177" s="1" t="str">
        <f>IF(ISNUMBER(SEARCH("lymph node",'Model output'!E176)),"1", IF(AND('Model output'!E176&lt;&gt;"",ISNUMBER('Model output'!E176),'Model output'!E176&gt;0),"1",IF(OR(ISNUMBER(SEARCH("0",'Model output'!E176)), ISNUMBER(SEARCH("1",'Model output'!E176)), ISNUMBER(SEARCH("1a",'Model output'!E176)), ISNUMBER(SEARCH("1b",'Model output'!E176)), ISNUMBER(SEARCH("X",'Model output'!E176))), IF(ISNUMBER(SEARCH("pN",'Model output'!E176)),IF(OR(ISNUMBER(SEARCH("a",'Model output'!E176)),ISNUMBER(SEARCH("b",'Model output'!E176))),MID(SUBSTITUTE('Model output'!E176," ",""),SEARCH("pN",'Model output'!E176)+2,2),MID(SUBSTITUTE('Model output'!E176," ",""),SEARCH("pN",'Model output'!E176)+2,1)),IF(ISNUMBER(SEARCH("N",'Model output'!E176)),IF(OR(ISNUMBER(SEARCH("a",'Model output'!E176)),ISNUMBER(SEARCH("b",'Model output'!E176))),MID(SUBSTITUTE('Model output'!E176," ",""),SEARCH("N",'Model output'!E176)+1,2),MID(SUBSTITUTE('Model output'!E176," ",""),SEARCH("N",'Model output'!E176)+1,1)),SUBSTITUTE('Model output'!E176," ",""))),"")))</f>
        <v>X</v>
      </c>
      <c r="E177" s="1" t="str">
        <f>IF(OR(ISNUMBER(SEARCH("Not applicable",'Model output'!F176)), ISNUMBER(SEARCH("N/A",'Model output'!F176))),"0",IF(OR(ISNUMBER(SEARCH("0",'Model output'!F176)), ISNUMBER(SEARCH("1",'Model output'!F176)), ISNUMBER(SEARCH("X",'Model output'!F176))), IF(ISNUMBER(SEARCH("pM",'Model output'!F176)),MID(SUBSTITUTE('Model output'!F176," ",""),SEARCH("pM",'Model output'!F176)+2,1),IF(ISNUMBER(SEARCH("M",'Model output'!F176)),MID(SUBSTITUTE('Model output'!F176," ",""),SEARCH("M",'Model output'!F176)+1,1),SUBSTITUTE('Model output'!F176," ",""))),""))</f>
        <v/>
      </c>
      <c r="F177" t="str">
        <f t="shared" si="29"/>
        <v>negative</v>
      </c>
      <c r="G177" t="str">
        <f>IF(OR('Model output'!G176="",AND(ISNUMBER('Model output'!J176),'Model output'!J176&lt;1)),"",IF(OR(ISNUMBER(SEARCH("lateral",'Model output'!G176)),ISNUMBER(SEARCH("cervical",'Model output'!G176)),ISNUMBER(SEARCH("jugular",'Model output'!G176)),ISNUMBER(SEARCH("left neck",'Model output'!G176)),ISNUMBER(SEARCH("left anterior neck",'Model output'!G176)),ISNUMBER(SEARCH("left posterior neck",'Model output'!G176)),ISNUMBER(SEARCH("right neck",'Model output'!G176)),ISNUMBER(SEARCH("right anterior neck",'Model output'!G176)),ISNUMBER(SEARCH("right posterior neck",'Model output'!G176)),AND(ISNUMBER(SEARCH("level",'Model output'!G176)),OR(,ISNUMBER(SEARCH("II",'Model output'!G176)),ISNUMBER(SEARCH("two",'Model output'!G176)),AND(ISNUMBER(SEARCH("2",'Model output'!G176)),NOT(ISNUMBER(SEARCH("1 of 2",'Model output'!G176)))),ISNUMBER(SEARCH("III",'Model output'!G176)),ISNUMBER(SEARCH("three",'Model output'!G176)),ISNUMBER(SEARCH("3",'Model output'!G176)),ISNUMBER(SEARCH("IV",'Model output'!G176)),ISNUMBER(SEARCH("four",'Model output'!G176)),ISNUMBER(SEARCH("4",'Model output'!G176)),ISNUMBER(SEARCH("V ",'Model output'!G176)),ISNUMBER(SEARCH("five",'Model output'!G176)),ISNUMBER(SEARCH("5",'Model output'!G176))))), "lateral", "central"))</f>
        <v/>
      </c>
      <c r="H177" t="str">
        <f>IF('Model output'!H176="","negative",IF(OR(ISNUMBER(SEARCH("lymph node",'Model output'!H176)),ISNUMBER(SEARCH("gland",'Model output'!H176)),ISNUMBER(SEARCH("lobe",'Model output'!H176)),ISNUMBER(SEARCH("isthmus",'Model output'!H176)),ISNUMBER(SEARCH("mediastinum",'Model output'!H176)),ISNUMBER(SEARCH("Not mentioned",'Model output'!H176)), ISNUMBER(SEARCH("Not applicable",'Model output'!H176)), ISNUMBER(SEARCH("paratracheal",'Model output'!H176)),ISNUMBER(SEARCH("fibroadipose tissue",'Model output'!H176)),ISNUMBER(SEARCH("thyroid node",'Model output'!H176)),ISNUMBER(SEARCH("skeletal muscle",'Model output'!H176)),ISNUMBER(SEARCH("Extranodal extension",'Model output'!H176)),ISNUMBER(SEARCH("right",'Model output'!H176)),ISNUMBER(SEARCH("left",'Model output'!H176)),ISNUMBER(SEARCH("Not specified",'Model output'!H176))),"negative","positive"))</f>
        <v>negative</v>
      </c>
      <c r="I177">
        <f>IF(OR('Model output'!I176="",'Model output'!I176="Not answered",'Model output'!I176="Not mentioned"),"",IF(ISNUMBER('Model output'!I176),'Model output'!I176,1))</f>
        <v>0</v>
      </c>
      <c r="J177">
        <f>IF(OR('Model output'!J176="",'Model output'!J176="Not answered",'Model output'!J176="Not mentioned"),"",IF(AND(ISNUMBER('Model output'!J176),'Model output'!J176&lt;=I177),'Model output'!J176,IF(AND(ISNUMBER('Model output'!J176), 'Model output'!J176&gt;=DATE(2024,1,1)), MIN(DAY('Model output'!J176), MONTH('Model output'!J176), YEAR('Model output'!J176)), IF(ISNUMBER(SEARCH("0/",'Model output'!J176)),0,IF(ISNUMBER(SEARCH("/",'Model output'!J176)), VALUE(LEFT('Model output'!J176, SEARCH("/",'Model output'!J176)-1)),1)))))</f>
        <v>0</v>
      </c>
      <c r="K177" t="str" cm="1">
        <f t="array" ref="K177">IF(COUNT(FIND({0,1,2,3,4,5,6,7,8,9},'Model output'!K176))&gt;0,'Model output'!K176,"")</f>
        <v/>
      </c>
      <c r="L177" s="25" t="str">
        <f t="shared" si="26"/>
        <v/>
      </c>
      <c r="M177" t="str" cm="1">
        <f t="array" ref="M177">IF(L177="","",IF(ISNUMBER(SEARCH("cm",L177)),MAX(VALUE(SUBSTITUTE(_xlfn.FILTERXML("&lt;t&gt;&lt;s&gt;"&amp;SUBSTITUTE(L177,",","&lt;/s&gt;&lt;s&gt;")&amp;"&lt;/s&gt;&lt;/t&gt;","//s"),"cm",""))),MAX(VALUE(SUBSTITUTE(_xlfn.FILTERXML("&lt;t&gt;&lt;s&gt;"&amp;SUBSTITUTE(L177,",","&lt;/s&gt;&lt;s&gt;")&amp;"&lt;/s&gt;&lt;/t&gt;","//s"),"mm","")))/10))</f>
        <v/>
      </c>
      <c r="N177" t="str">
        <f>IF('Model output'!L176="","",'Model output'!L176)</f>
        <v>Papillary carcinoma, follicular variant, Papillary carcinoma, macrofollicular variant, Papillary carcinoma, oncocytic or oxyphilic variant</v>
      </c>
      <c r="O177" t="str">
        <f>IF('Model output'!M176="","",'Model output'!M176)</f>
        <v/>
      </c>
      <c r="P177" t="str">
        <f>IF('Model output'!N176="","",'Model output'!N176)</f>
        <v>1.3cm</v>
      </c>
      <c r="Q177" t="str">
        <f t="shared" si="37"/>
        <v>1.3cm</v>
      </c>
      <c r="R177" cm="1">
        <f t="array" ref="R177">IF(Q177="","",IF(ISNUMBER(SEARCH("cm",Q177)),MAX(VALUE(SUBSTITUTE(_xlfn.FILTERXML("&lt;t&gt;&lt;s&gt;"&amp;SUBSTITUTE(Q177,",","&lt;/s&gt;&lt;s&gt;")&amp;"&lt;/s&gt;&lt;/t&gt;","//s"),"cm",""))),MAX(VALUE(SUBSTITUTE(_xlfn.FILTERXML("&lt;t&gt;&lt;s&gt;"&amp;SUBSTITUTE(Q177,",","&lt;/s&gt;&lt;s&gt;")&amp;"&lt;/s&gt;&lt;/t&gt;","//s"),"mm","")))/10))</f>
        <v>1.3</v>
      </c>
      <c r="S177" t="str">
        <f>IF(OR('Model output'!P176="",ISNUMBER(SEARCH("Not identified", 'Model output'!P176)),ISNUMBER(SEARCH("Absent",'Model output'!P176)),AND(ISNUMBER(SEARCH("No",'Model output'!P176)),NOT(ISNUMBER(SEARCH("diagnostic",'Model output'!P176)))),ISNUMBER(SEARCH("Negative",'Model output'!P176))),"negative","positive")</f>
        <v>negative</v>
      </c>
      <c r="T177">
        <f>IF('Model output'!O176="","",'Model output'!O176)</f>
        <v>2</v>
      </c>
      <c r="U177" t="str">
        <f>IF('Model output'!Q176&lt;&gt;"",'Model output'!Q176,IF('Classification result'!S177="positive",IF(ISNUMBER(SEARCH("single",'Model output'!P176)),1,IF(OR(ISNUMBER(SEARCH("&lt;4",'Model output'!P176)),ISNUMBER(SEARCH("&lt; 4",'Model output'!P176)),ISNUMBER(SEARCH("less than 4",'Model output'!P176))),"&lt;4",IF(OR(ISNUMBER(SEARCH("&gt;4",'Model output'!P176)),ISNUMBER(SEARCH("&gt; 4",'Model output'!P176)),ISNUMBER(SEARCH("4 or more",'Model output'!P176))),"&gt;4",""))), ""))</f>
        <v/>
      </c>
      <c r="V177" t="str">
        <f>IF(S177="negative","",IF(OR(ISNUMBER(SEARCH("Focal",'Model output'!P176)),'Classification result'!U177&lt;4,ISNUMBER(SEARCH("Focal",'Classification result'!U177)),ISNUMBER(SEARCH("&lt;4",'Classification result'!U177)),ISNUMBER(SEARCH("&lt; 4",'Classification result'!U177))),"minimal", IF(OR(ISNUMBER(SEARCH("Extensive",'Model output'!P176)),ISNUMBER(SEARCH("Extensive",'Classification result'!U177)),ISNUMBER(SEARCH("&gt;4",'Classification result'!U177)),ISNUMBER(SEARCH("&gt; 4",'Classification result'!U177)),ISNUMBER(SEARCH("4 or more",'Classification result'!U177))),"extensive","")))</f>
        <v/>
      </c>
      <c r="W177" t="str">
        <f>IF(OR('Model output'!R176="",ISNUMBER(SEARCH("Not identified", 'Model output'!R176)),ISNUMBER(SEARCH("Absent",'Model output'!R176)),ISNUMBER(SEARCH("No",'Model output'!R176)),ISNUMBER(SEARCH("Negative",'Model output'!R176)),ISNUMBER(SEARCH("None seen",'Model output'!R176)),ISNUMBER(SEARCH("Free",'Model output'!R176)),ISNUMBER(SEARCH("Cannot be assessed",'Model output'!R176))),"negative","positive")</f>
        <v>negative</v>
      </c>
      <c r="X177" s="16" t="str">
        <f>IF('Model output'!S176="","",'Model output'!S176)</f>
        <v>Not identified</v>
      </c>
      <c r="Y177" t="str">
        <f>IF(OR('Model output'!S176="",ISNUMBER(SEARCH("Absent",'Model output'!S176)),ISNUMBER(SEARCH("Not identified",'Model output'!S176)),AND(ISNUMBER(SEARCH("No",'Model output'!S176)),NOT(ISNUMBER(SEARCH("carcinoma",'Model output'!S176)))),ISNUMBER(SEARCH("negative",'Model output'!S176))),"negative",IF(Z177="positive","gETE", "positive"))</f>
        <v>negative</v>
      </c>
      <c r="Z177" t="str">
        <f>IF(OR('Model output'!S176="",ISNUMBER(SEARCH("Absent",'Model output'!S176)),ISNUMBER(SEARCH("Not identified",'Model output'!S176)),ISNUMBER(SEARCH("No",'Model output'!S176)),ISNUMBER(SEARCH("Minimal",'Model output'!S176)),ISNUMBER(SEARCH("negative",'Model output'!S176))),"negative",IF(OR(ISNUMBER(SEARCH("extensive",X177)),ISNUMBER(SEARCH("skeletal muscle",X177)),ISNUMBER(SEARCH("larynx",X177)),ISNUMBER(SEARCH("trachea",X177)),ISNUMBER(SEARCH("esophagus",X177)),ISNUMBER(SEARCH("recurrent laryngeal nerve",X177))),"positive","negative"))</f>
        <v>negative</v>
      </c>
      <c r="AA177" t="str">
        <f>IF('Model output'!T176="","",IF('Model output'!T176="Not mentioned", "No", "Yes"))</f>
        <v/>
      </c>
      <c r="AB177" t="str">
        <f>IF(AA177&lt;&gt;"Yes","",IF(OR('Model output'!U176="",ISNUMBER(SEARCH("Not identified",'Model output'!U176))),"",'Model output'!U176))</f>
        <v/>
      </c>
      <c r="AC177" s="1" t="str">
        <f>IF(OR('Model output'!V176="", 'Model output'!V176="No", AND(ISERROR(SEARCH("Positive",'Model output'!V176)), ISNUMBER(SEARCH("Negative",'Model output'!V176))), AND(ISNUMBER(SEARCH("Uninvolved",'Model output'!V176)),NOT(ISNUMBER(SEARCH("margins involved",'Model output'!V176)))), ISNUMBER(SEARCH("None",'Model output'!V176)), ISNUMBER(SEARCH("Free",'Model output'!V176)), ISNUMBER(SEARCH("1 mm",'Model output'!V176)), ISNUMBER(SEARCH("0.1 CM",'Model output'!V176)), ISNUMBER(SEARCH("less than 0.2 mm",'Model output'!V176)), ISNUMBER(SEARCH("less than 0.5 mm",'Model output'!V176)), ISNUMBER(SEARCH("less than 1.0 mm",'Model output'!V176)), ISNUMBER(SEARCH("noted very close",'Model output'!V176)), ISNUMBER(SEARCH("abut",'Model output'!V176)), ISNUMBER(SEARCH("not mentioned",'Model output'!V176)), ISNUMBER(SEARCH("Cannot be assessed",'Model output'!V176)), ISNUMBER(SEARCH("Not specified",'Model output'!V176)), ISNUMBER(SEARCH("Lymphocyte invasion - present",'Model output'!V176))), "negative", "positive")</f>
        <v>negative</v>
      </c>
      <c r="AE177" s="35" t="str" cm="1">
        <f t="array" aca="1" ref="AE177" ca="1">IF(OR(AC177="positive",Z177="positive",AND(OR(ISNUMBER(SEARCH("Follicular carcinoma",N177)),ISNUMBER(SEARCH("Follicular thyroid carcinoma",N177))),V177="extensive"),AND(AND(ISNUMBER(J177),J177&gt;0),AND(ISNUMBER(M177),M177&gt;3)),OR(H177="positive",AH177=1)),"high",IF(OR(ISNUMBER(SEARCH("lateral",G177,1)),ISNUMBER(SEARCH("positive",Y177,1)),ISNUMBER(SEARCH("tall",O177,1)),ISNUMBER(SEARCH("hobnail",O177,1)),ISNUMBER(SEARCH("cribriform",O177,1)),ISNUMBER(SEARCH("diffuse",O177,1)),ISNUMBER(SEARCH("columnar",O177,1)),ISNUMBER(SEARCH("solid",O177,1)),ISNUMBER(SEARCH("tall",N177,1)),ISNUMBER(SEARCH("hobnail",N177,1)),ISNUMBER(SEARCH("cribriform",N177,1)),ISNUMBER(SEARCH("diffuse",N177,1)),ISNUMBER(SEARCH("columnar",N177,1)),ISNUMBER(SEARCH("solid",N177,1)),AND(ISNUMBER(SEARCH("papillary",N177,1)),S177="positive"),AND(AND(ISNUMBER(J177),J177&gt;=5),M177=""),AND(AND(ISNUMBER(J177),J177&gt;=5),AND(ISNUMBER(M177),M177&gt;=1)),AND(ISNUMBER(SERACH("papillary",N177)),OR(Y177="positive",Z177="positive"), ISNUMBER(SEARCH("BRAF",AB177)))),"intermediate","low"))</f>
        <v>low</v>
      </c>
      <c r="AF177" s="36" t="str">
        <f t="shared" si="27"/>
        <v>1b</v>
      </c>
      <c r="AG177" s="36" t="str">
        <f t="shared" si="28"/>
        <v>0</v>
      </c>
      <c r="AH177" s="36" t="str">
        <f t="shared" si="30"/>
        <v>0</v>
      </c>
      <c r="AI177" s="42" t="str">
        <f t="shared" si="31"/>
        <v>I</v>
      </c>
      <c r="AJ177" s="39" t="s">
        <v>807</v>
      </c>
      <c r="AK177" s="41" t="s">
        <v>1119</v>
      </c>
      <c r="AL177" s="41" t="s">
        <v>1123</v>
      </c>
      <c r="AM177" s="41" t="s">
        <v>1123</v>
      </c>
      <c r="AN177" s="41" t="s">
        <v>68</v>
      </c>
      <c r="AO177" s="22">
        <f t="shared" ca="1" si="32"/>
        <v>1</v>
      </c>
      <c r="AP177" s="1">
        <f t="shared" si="33"/>
        <v>1</v>
      </c>
      <c r="AQ177" s="1">
        <f t="shared" si="34"/>
        <v>1</v>
      </c>
      <c r="AR177" s="1">
        <f t="shared" si="35"/>
        <v>1</v>
      </c>
      <c r="AS177" s="14">
        <f t="shared" si="36"/>
        <v>1</v>
      </c>
    </row>
    <row r="178" spans="1:45">
      <c r="A178" t="str">
        <f>'Model output'!A177</f>
        <v>TCGA-EM-A2OX</v>
      </c>
      <c r="B178" s="33">
        <v>46</v>
      </c>
      <c r="C178" s="1" t="str">
        <f>IF(OR(ISNUMBER(SEARCH("0",'Model output'!D177)), ISNUMBER(SEARCH("1",'Model output'!D177)), ISNUMBER(SEARCH("1a",'Model output'!D177)), ISNUMBER(SEARCH("1b",'Model output'!D177)), ISNUMBER(SEARCH("2",'Model output'!D177)), ISNUMBER(SEARCH("3",'Model output'!D177)), ISNUMBER(SEARCH("4a",'Model output'!D177)), ISNUMBER(SEARCH("4b",'Model output'!D177))), IF(ISNUMBER(SEARCH("pT",'Model output'!D177)),IF(OR(ISNUMBER(SEARCH("a",'Model output'!D177)),ISNUMBER(SEARCH("b",'Model output'!D177))),MID(SUBSTITUTE('Model output'!D177," ",""),SEARCH("pT",'Model output'!D177)+2,2),MID(SUBSTITUTE('Model output'!D177," ",""),SEARCH("pT",'Model output'!D177)+2,1)),IF(ISNUMBER(SEARCH("T",'Model output'!D177)),IF(OR(ISNUMBER(SEARCH("a",'Model output'!D177)),ISNUMBER(SEARCH("b",'Model output'!D177))),MID(SUBSTITUTE('Model output'!D177," ",""),SEARCH("T",'Model output'!D177)+1,2),MID(SUBSTITUTE('Model output'!D177," ",""),SEARCH("T",'Model output'!D177)+1,1)),SUBSTITUTE('Model output'!D177," ",""))),"")</f>
        <v>1b</v>
      </c>
      <c r="D178" s="1" t="str">
        <f>IF(ISNUMBER(SEARCH("lymph node",'Model output'!E177)),"1", IF(AND('Model output'!E177&lt;&gt;"",ISNUMBER('Model output'!E177),'Model output'!E177&gt;0),"1",IF(OR(ISNUMBER(SEARCH("0",'Model output'!E177)), ISNUMBER(SEARCH("1",'Model output'!E177)), ISNUMBER(SEARCH("1a",'Model output'!E177)), ISNUMBER(SEARCH("1b",'Model output'!E177)), ISNUMBER(SEARCH("X",'Model output'!E177))), IF(ISNUMBER(SEARCH("pN",'Model output'!E177)),IF(OR(ISNUMBER(SEARCH("a",'Model output'!E177)),ISNUMBER(SEARCH("b",'Model output'!E177))),MID(SUBSTITUTE('Model output'!E177," ",""),SEARCH("pN",'Model output'!E177)+2,2),MID(SUBSTITUTE('Model output'!E177," ",""),SEARCH("pN",'Model output'!E177)+2,1)),IF(ISNUMBER(SEARCH("N",'Model output'!E177)),IF(OR(ISNUMBER(SEARCH("a",'Model output'!E177)),ISNUMBER(SEARCH("b",'Model output'!E177))),MID(SUBSTITUTE('Model output'!E177," ",""),SEARCH("N",'Model output'!E177)+1,2),MID(SUBSTITUTE('Model output'!E177," ",""),SEARCH("N",'Model output'!E177)+1,1)),SUBSTITUTE('Model output'!E177," ",""))),"")))</f>
        <v>1b</v>
      </c>
      <c r="E178" s="1" t="str">
        <f>IF(OR(ISNUMBER(SEARCH("Not applicable",'Model output'!F177)), ISNUMBER(SEARCH("N/A",'Model output'!F177))),"0",IF(OR(ISNUMBER(SEARCH("0",'Model output'!F177)), ISNUMBER(SEARCH("1",'Model output'!F177)), ISNUMBER(SEARCH("X",'Model output'!F177))), IF(ISNUMBER(SEARCH("pM",'Model output'!F177)),MID(SUBSTITUTE('Model output'!F177," ",""),SEARCH("pM",'Model output'!F177)+2,1),IF(ISNUMBER(SEARCH("M",'Model output'!F177)),MID(SUBSTITUTE('Model output'!F177," ",""),SEARCH("M",'Model output'!F177)+1,1),SUBSTITUTE('Model output'!F177," ",""))),""))</f>
        <v/>
      </c>
      <c r="F178" t="str">
        <f t="shared" si="29"/>
        <v>positive</v>
      </c>
      <c r="G178" t="str">
        <f>IF(OR('Model output'!G177="",AND(ISNUMBER('Model output'!J177),'Model output'!J177&lt;1)),"",IF(OR(ISNUMBER(SEARCH("lateral",'Model output'!G177)),ISNUMBER(SEARCH("cervical",'Model output'!G177)),ISNUMBER(SEARCH("jugular",'Model output'!G177)),ISNUMBER(SEARCH("left neck",'Model output'!G177)),ISNUMBER(SEARCH("left anterior neck",'Model output'!G177)),ISNUMBER(SEARCH("left posterior neck",'Model output'!G177)),ISNUMBER(SEARCH("right neck",'Model output'!G177)),ISNUMBER(SEARCH("right anterior neck",'Model output'!G177)),ISNUMBER(SEARCH("right posterior neck",'Model output'!G177)),AND(ISNUMBER(SEARCH("level",'Model output'!G177)),OR(,ISNUMBER(SEARCH("II",'Model output'!G177)),ISNUMBER(SEARCH("two",'Model output'!G177)),AND(ISNUMBER(SEARCH("2",'Model output'!G177)),NOT(ISNUMBER(SEARCH("1 of 2",'Model output'!G177)))),ISNUMBER(SEARCH("III",'Model output'!G177)),ISNUMBER(SEARCH("three",'Model output'!G177)),ISNUMBER(SEARCH("3",'Model output'!G177)),ISNUMBER(SEARCH("IV",'Model output'!G177)),ISNUMBER(SEARCH("four",'Model output'!G177)),ISNUMBER(SEARCH("4",'Model output'!G177)),ISNUMBER(SEARCH("V ",'Model output'!G177)),ISNUMBER(SEARCH("five",'Model output'!G177)),ISNUMBER(SEARCH("5",'Model output'!G177))))), "lateral", "central"))</f>
        <v>central</v>
      </c>
      <c r="H178" t="str">
        <f>IF('Model output'!H177="","negative",IF(OR(ISNUMBER(SEARCH("lymph node",'Model output'!H177)),ISNUMBER(SEARCH("gland",'Model output'!H177)),ISNUMBER(SEARCH("lobe",'Model output'!H177)),ISNUMBER(SEARCH("isthmus",'Model output'!H177)),ISNUMBER(SEARCH("mediastinum",'Model output'!H177)),ISNUMBER(SEARCH("Not mentioned",'Model output'!H177)), ISNUMBER(SEARCH("Not applicable",'Model output'!H177)), ISNUMBER(SEARCH("paratracheal",'Model output'!H177)),ISNUMBER(SEARCH("fibroadipose tissue",'Model output'!H177)),ISNUMBER(SEARCH("thyroid node",'Model output'!H177)),ISNUMBER(SEARCH("skeletal muscle",'Model output'!H177)),ISNUMBER(SEARCH("Extranodal extension",'Model output'!H177)),ISNUMBER(SEARCH("right",'Model output'!H177)),ISNUMBER(SEARCH("left",'Model output'!H177)),ISNUMBER(SEARCH("Not specified",'Model output'!H177))),"negative","positive"))</f>
        <v>negative</v>
      </c>
      <c r="I178">
        <f>IF(OR('Model output'!I177="",'Model output'!I177="Not answered",'Model output'!I177="Not mentioned"),"",IF(ISNUMBER('Model output'!I177),'Model output'!I177,1))</f>
        <v>9</v>
      </c>
      <c r="J178">
        <f>IF(OR('Model output'!J177="",'Model output'!J177="Not answered",'Model output'!J177="Not mentioned"),"",IF(AND(ISNUMBER('Model output'!J177),'Model output'!J177&lt;=I178),'Model output'!J177,IF(AND(ISNUMBER('Model output'!J177), 'Model output'!J177&gt;=DATE(2024,1,1)), MIN(DAY('Model output'!J177), MONTH('Model output'!J177), YEAR('Model output'!J177)), IF(ISNUMBER(SEARCH("0/",'Model output'!J177)),0,IF(ISNUMBER(SEARCH("/",'Model output'!J177)), VALUE(LEFT('Model output'!J177, SEARCH("/",'Model output'!J177)-1)),1)))))</f>
        <v>8</v>
      </c>
      <c r="K178" t="str" cm="1">
        <f t="array" ref="K178">IF(COUNT(FIND({0,1,2,3,4,5,6,7,8,9},'Model output'!K177))&gt;0,'Model output'!K177,"")</f>
        <v/>
      </c>
      <c r="L178" s="25" t="str">
        <f t="shared" si="26"/>
        <v/>
      </c>
      <c r="M178" t="str" cm="1">
        <f t="array" ref="M178">IF(L178="","",IF(ISNUMBER(SEARCH("cm",L178)),MAX(VALUE(SUBSTITUTE(_xlfn.FILTERXML("&lt;t&gt;&lt;s&gt;"&amp;SUBSTITUTE(L178,",","&lt;/s&gt;&lt;s&gt;")&amp;"&lt;/s&gt;&lt;/t&gt;","//s"),"cm",""))),MAX(VALUE(SUBSTITUTE(_xlfn.FILTERXML("&lt;t&gt;&lt;s&gt;"&amp;SUBSTITUTE(L178,",","&lt;/s&gt;&lt;s&gt;")&amp;"&lt;/s&gt;&lt;/t&gt;","//s"),"mm","")))/10))</f>
        <v/>
      </c>
      <c r="N178" t="str">
        <f>IF('Model output'!L177="","",'Model output'!L177)</f>
        <v>Papillary carcinoma, classical (usual)</v>
      </c>
      <c r="O178" t="str">
        <f>IF('Model output'!M177="","",'Model output'!M177)</f>
        <v>focal tall cell change (&lt;5%)</v>
      </c>
      <c r="P178" t="str">
        <f>IF('Model output'!N177="","",'Model output'!N177)</f>
        <v>1.8 cm</v>
      </c>
      <c r="Q178" t="str">
        <f t="shared" si="37"/>
        <v>1.8cm</v>
      </c>
      <c r="R178" cm="1">
        <f t="array" ref="R178">IF(Q178="","",IF(ISNUMBER(SEARCH("cm",Q178)),MAX(VALUE(SUBSTITUTE(_xlfn.FILTERXML("&lt;t&gt;&lt;s&gt;"&amp;SUBSTITUTE(Q178,",","&lt;/s&gt;&lt;s&gt;")&amp;"&lt;/s&gt;&lt;/t&gt;","//s"),"cm",""))),MAX(VALUE(SUBSTITUTE(_xlfn.FILTERXML("&lt;t&gt;&lt;s&gt;"&amp;SUBSTITUTE(Q178,",","&lt;/s&gt;&lt;s&gt;")&amp;"&lt;/s&gt;&lt;/t&gt;","//s"),"mm","")))/10))</f>
        <v>1.8</v>
      </c>
      <c r="S178" t="str">
        <f>IF(OR('Model output'!P177="",ISNUMBER(SEARCH("Not identified", 'Model output'!P177)),ISNUMBER(SEARCH("Absent",'Model output'!P177)),AND(ISNUMBER(SEARCH("No",'Model output'!P177)),NOT(ISNUMBER(SEARCH("diagnostic",'Model output'!P177)))),ISNUMBER(SEARCH("Negative",'Model output'!P177))),"negative","positive")</f>
        <v>positive</v>
      </c>
      <c r="T178">
        <f>IF('Model output'!O177="","",'Model output'!O177)</f>
        <v>2</v>
      </c>
      <c r="U178" t="str">
        <f>IF('Model output'!Q177&lt;&gt;"",'Model output'!Q177,IF('Classification result'!S178="positive",IF(ISNUMBER(SEARCH("single",'Model output'!P177)),1,IF(OR(ISNUMBER(SEARCH("&lt;4",'Model output'!P177)),ISNUMBER(SEARCH("&lt; 4",'Model output'!P177)),ISNUMBER(SEARCH("less than 4",'Model output'!P177))),"&lt;4",IF(OR(ISNUMBER(SEARCH("&gt;4",'Model output'!P177)),ISNUMBER(SEARCH("&gt; 4",'Model output'!P177)),ISNUMBER(SEARCH("4 or more",'Model output'!P177))),"&gt;4",""))), ""))</f>
        <v/>
      </c>
      <c r="V178" t="str">
        <f>IF(S178="negative","",IF(OR(ISNUMBER(SEARCH("Focal",'Model output'!P177)),'Classification result'!U178&lt;4,ISNUMBER(SEARCH("Focal",'Classification result'!U178)),ISNUMBER(SEARCH("&lt;4",'Classification result'!U178)),ISNUMBER(SEARCH("&lt; 4",'Classification result'!U178))),"minimal", IF(OR(ISNUMBER(SEARCH("Extensive",'Model output'!P177)),ISNUMBER(SEARCH("Extensive",'Classification result'!U178)),ISNUMBER(SEARCH("&gt;4",'Classification result'!U178)),ISNUMBER(SEARCH("&gt; 4",'Classification result'!U178)),ISNUMBER(SEARCH("4 or more",'Classification result'!U178))),"extensive","")))</f>
        <v/>
      </c>
      <c r="W178" t="str">
        <f>IF(OR('Model output'!R177="",ISNUMBER(SEARCH("Not identified", 'Model output'!R177)),ISNUMBER(SEARCH("Absent",'Model output'!R177)),ISNUMBER(SEARCH("No",'Model output'!R177)),ISNUMBER(SEARCH("Negative",'Model output'!R177)),ISNUMBER(SEARCH("None seen",'Model output'!R177)),ISNUMBER(SEARCH("Free",'Model output'!R177)),ISNUMBER(SEARCH("Cannot be assessed",'Model output'!R177))),"negative","positive")</f>
        <v>positive</v>
      </c>
      <c r="X178" s="16" t="str">
        <f>IF('Model output'!S177="","",'Model output'!S177)</f>
        <v/>
      </c>
      <c r="Y178" t="str">
        <f>IF(OR('Model output'!S177="",ISNUMBER(SEARCH("Absent",'Model output'!S177)),ISNUMBER(SEARCH("Not identified",'Model output'!S177)),AND(ISNUMBER(SEARCH("No",'Model output'!S177)),NOT(ISNUMBER(SEARCH("carcinoma",'Model output'!S177)))),ISNUMBER(SEARCH("negative",'Model output'!S177))),"negative",IF(Z178="positive","gETE", "positive"))</f>
        <v>negative</v>
      </c>
      <c r="Z178" t="str">
        <f>IF(OR('Model output'!S177="",ISNUMBER(SEARCH("Absent",'Model output'!S177)),ISNUMBER(SEARCH("Not identified",'Model output'!S177)),ISNUMBER(SEARCH("No",'Model output'!S177)),ISNUMBER(SEARCH("Minimal",'Model output'!S177)),ISNUMBER(SEARCH("negative",'Model output'!S177))),"negative",IF(OR(ISNUMBER(SEARCH("extensive",X178)),ISNUMBER(SEARCH("skeletal muscle",X178)),ISNUMBER(SEARCH("larynx",X178)),ISNUMBER(SEARCH("trachea",X178)),ISNUMBER(SEARCH("esophagus",X178)),ISNUMBER(SEARCH("recurrent laryngeal nerve",X178))),"positive","negative"))</f>
        <v>negative</v>
      </c>
      <c r="AA178" t="str">
        <f>IF('Model output'!T177="","",IF('Model output'!T177="Not mentioned", "No", "Yes"))</f>
        <v/>
      </c>
      <c r="AB178" t="str">
        <f>IF(AA178&lt;&gt;"Yes","",IF(OR('Model output'!U177="",ISNUMBER(SEARCH("Not identified",'Model output'!U177))),"",'Model output'!U177))</f>
        <v/>
      </c>
      <c r="AC178" s="1" t="str">
        <f>IF(OR('Model output'!V177="", 'Model output'!V177="No", AND(ISERROR(SEARCH("Positive",'Model output'!V177)), ISNUMBER(SEARCH("Negative",'Model output'!V177))), AND(ISNUMBER(SEARCH("Uninvolved",'Model output'!V177)),NOT(ISNUMBER(SEARCH("margins involved",'Model output'!V177)))), ISNUMBER(SEARCH("None",'Model output'!V177)), ISNUMBER(SEARCH("Free",'Model output'!V177)), ISNUMBER(SEARCH("1 mm",'Model output'!V177)), ISNUMBER(SEARCH("0.1 CM",'Model output'!V177)), ISNUMBER(SEARCH("less than 0.2 mm",'Model output'!V177)), ISNUMBER(SEARCH("less than 0.5 mm",'Model output'!V177)), ISNUMBER(SEARCH("less than 1.0 mm",'Model output'!V177)), ISNUMBER(SEARCH("noted very close",'Model output'!V177)), ISNUMBER(SEARCH("abut",'Model output'!V177)), ISNUMBER(SEARCH("not mentioned",'Model output'!V177)), ISNUMBER(SEARCH("Cannot be assessed",'Model output'!V177)), ISNUMBER(SEARCH("Not specified",'Model output'!V177)), ISNUMBER(SEARCH("Lymphocyte invasion - present",'Model output'!V177))), "negative", "positive")</f>
        <v>negative</v>
      </c>
      <c r="AE178" s="35" t="str" cm="1">
        <f t="array" aca="1" ref="AE178" ca="1">IF(OR(AC178="positive",Z178="positive",AND(OR(ISNUMBER(SEARCH("Follicular carcinoma",N178)),ISNUMBER(SEARCH("Follicular thyroid carcinoma",N178))),V178="extensive"),AND(AND(ISNUMBER(J178),J178&gt;0),AND(ISNUMBER(M178),M178&gt;3)),OR(H178="positive",AH178=1)),"high",IF(OR(ISNUMBER(SEARCH("lateral",G178,1)),ISNUMBER(SEARCH("positive",Y178,1)),ISNUMBER(SEARCH("tall",O178,1)),ISNUMBER(SEARCH("hobnail",O178,1)),ISNUMBER(SEARCH("cribriform",O178,1)),ISNUMBER(SEARCH("diffuse",O178,1)),ISNUMBER(SEARCH("columnar",O178,1)),ISNUMBER(SEARCH("solid",O178,1)),ISNUMBER(SEARCH("tall",N178,1)),ISNUMBER(SEARCH("hobnail",N178,1)),ISNUMBER(SEARCH("cribriform",N178,1)),ISNUMBER(SEARCH("diffuse",N178,1)),ISNUMBER(SEARCH("columnar",N178,1)),ISNUMBER(SEARCH("solid",N178,1)),AND(ISNUMBER(SEARCH("papillary",N178,1)),S178="positive"),AND(AND(ISNUMBER(J178),J178&gt;=5),M178=""),AND(AND(ISNUMBER(J178),J178&gt;=5),AND(ISNUMBER(M178),M178&gt;=1)),AND(ISNUMBER(SERACH("papillary",N178)),OR(Y178="positive",Z178="positive"), ISNUMBER(SEARCH("BRAF",AB178)))),"intermediate","low"))</f>
        <v>intermediate</v>
      </c>
      <c r="AF178" s="36" t="str">
        <f t="shared" si="27"/>
        <v>1b</v>
      </c>
      <c r="AG178" s="36" t="str">
        <f t="shared" si="28"/>
        <v>1a</v>
      </c>
      <c r="AH178" s="36" t="str">
        <f t="shared" si="30"/>
        <v>0</v>
      </c>
      <c r="AI178" s="42" t="str">
        <f t="shared" si="31"/>
        <v>I</v>
      </c>
      <c r="AJ178" s="39" t="s">
        <v>809</v>
      </c>
      <c r="AK178" s="41" t="s">
        <v>1119</v>
      </c>
      <c r="AL178" s="41" t="s">
        <v>1119</v>
      </c>
      <c r="AM178" s="41" t="s">
        <v>1123</v>
      </c>
      <c r="AN178" s="41" t="s">
        <v>68</v>
      </c>
      <c r="AO178" s="22">
        <f t="shared" ca="1" si="32"/>
        <v>1</v>
      </c>
      <c r="AP178" s="1">
        <f t="shared" si="33"/>
        <v>1</v>
      </c>
      <c r="AQ178" s="1">
        <f t="shared" si="34"/>
        <v>0</v>
      </c>
      <c r="AR178" s="1">
        <f t="shared" si="35"/>
        <v>1</v>
      </c>
      <c r="AS178" s="14">
        <f t="shared" si="36"/>
        <v>1</v>
      </c>
    </row>
    <row r="179" spans="1:45">
      <c r="A179" t="str">
        <f>'Model output'!A178</f>
        <v>TCGA-EM-A2OY</v>
      </c>
      <c r="B179" s="33">
        <v>46</v>
      </c>
      <c r="C179" s="1" t="str">
        <f>IF(OR(ISNUMBER(SEARCH("0",'Model output'!D178)), ISNUMBER(SEARCH("1",'Model output'!D178)), ISNUMBER(SEARCH("1a",'Model output'!D178)), ISNUMBER(SEARCH("1b",'Model output'!D178)), ISNUMBER(SEARCH("2",'Model output'!D178)), ISNUMBER(SEARCH("3",'Model output'!D178)), ISNUMBER(SEARCH("4a",'Model output'!D178)), ISNUMBER(SEARCH("4b",'Model output'!D178))), IF(ISNUMBER(SEARCH("pT",'Model output'!D178)),IF(OR(ISNUMBER(SEARCH("a",'Model output'!D178)),ISNUMBER(SEARCH("b",'Model output'!D178))),MID(SUBSTITUTE('Model output'!D178," ",""),SEARCH("pT",'Model output'!D178)+2,2),MID(SUBSTITUTE('Model output'!D178," ",""),SEARCH("pT",'Model output'!D178)+2,1)),IF(ISNUMBER(SEARCH("T",'Model output'!D178)),IF(OR(ISNUMBER(SEARCH("a",'Model output'!D178)),ISNUMBER(SEARCH("b",'Model output'!D178))),MID(SUBSTITUTE('Model output'!D178," ",""),SEARCH("T",'Model output'!D178)+1,2),MID(SUBSTITUTE('Model output'!D178," ",""),SEARCH("T",'Model output'!D178)+1,1)),SUBSTITUTE('Model output'!D178," ",""))),"")</f>
        <v>2</v>
      </c>
      <c r="D179" s="1" t="str">
        <f>IF(ISNUMBER(SEARCH("lymph node",'Model output'!E178)),"1", IF(AND('Model output'!E178&lt;&gt;"",ISNUMBER('Model output'!E178),'Model output'!E178&gt;0),"1",IF(OR(ISNUMBER(SEARCH("0",'Model output'!E178)), ISNUMBER(SEARCH("1",'Model output'!E178)), ISNUMBER(SEARCH("1a",'Model output'!E178)), ISNUMBER(SEARCH("1b",'Model output'!E178)), ISNUMBER(SEARCH("X",'Model output'!E178))), IF(ISNUMBER(SEARCH("pN",'Model output'!E178)),IF(OR(ISNUMBER(SEARCH("a",'Model output'!E178)),ISNUMBER(SEARCH("b",'Model output'!E178))),MID(SUBSTITUTE('Model output'!E178," ",""),SEARCH("pN",'Model output'!E178)+2,2),MID(SUBSTITUTE('Model output'!E178," ",""),SEARCH("pN",'Model output'!E178)+2,1)),IF(ISNUMBER(SEARCH("N",'Model output'!E178)),IF(OR(ISNUMBER(SEARCH("a",'Model output'!E178)),ISNUMBER(SEARCH("b",'Model output'!E178))),MID(SUBSTITUTE('Model output'!E178," ",""),SEARCH("N",'Model output'!E178)+1,2),MID(SUBSTITUTE('Model output'!E178," ",""),SEARCH("N",'Model output'!E178)+1,1)),SUBSTITUTE('Model output'!E178," ",""))),"")))</f>
        <v>0</v>
      </c>
      <c r="E179" s="1" t="str">
        <f>IF(OR(ISNUMBER(SEARCH("Not applicable",'Model output'!F178)), ISNUMBER(SEARCH("N/A",'Model output'!F178))),"0",IF(OR(ISNUMBER(SEARCH("0",'Model output'!F178)), ISNUMBER(SEARCH("1",'Model output'!F178)), ISNUMBER(SEARCH("X",'Model output'!F178))), IF(ISNUMBER(SEARCH("pM",'Model output'!F178)),MID(SUBSTITUTE('Model output'!F178," ",""),SEARCH("pM",'Model output'!F178)+2,1),IF(ISNUMBER(SEARCH("M",'Model output'!F178)),MID(SUBSTITUTE('Model output'!F178," ",""),SEARCH("M",'Model output'!F178)+1,1),SUBSTITUTE('Model output'!F178," ",""))),""))</f>
        <v/>
      </c>
      <c r="F179" t="str">
        <f t="shared" si="29"/>
        <v>negative</v>
      </c>
      <c r="G179" t="str">
        <f>IF(OR('Model output'!G178="",AND(ISNUMBER('Model output'!J178),'Model output'!J178&lt;1)),"",IF(OR(ISNUMBER(SEARCH("lateral",'Model output'!G178)),ISNUMBER(SEARCH("cervical",'Model output'!G178)),ISNUMBER(SEARCH("jugular",'Model output'!G178)),ISNUMBER(SEARCH("left neck",'Model output'!G178)),ISNUMBER(SEARCH("left anterior neck",'Model output'!G178)),ISNUMBER(SEARCH("left posterior neck",'Model output'!G178)),ISNUMBER(SEARCH("right neck",'Model output'!G178)),ISNUMBER(SEARCH("right anterior neck",'Model output'!G178)),ISNUMBER(SEARCH("right posterior neck",'Model output'!G178)),AND(ISNUMBER(SEARCH("level",'Model output'!G178)),OR(,ISNUMBER(SEARCH("II",'Model output'!G178)),ISNUMBER(SEARCH("two",'Model output'!G178)),AND(ISNUMBER(SEARCH("2",'Model output'!G178)),NOT(ISNUMBER(SEARCH("1 of 2",'Model output'!G178)))),ISNUMBER(SEARCH("III",'Model output'!G178)),ISNUMBER(SEARCH("three",'Model output'!G178)),ISNUMBER(SEARCH("3",'Model output'!G178)),ISNUMBER(SEARCH("IV",'Model output'!G178)),ISNUMBER(SEARCH("four",'Model output'!G178)),ISNUMBER(SEARCH("4",'Model output'!G178)),ISNUMBER(SEARCH("V ",'Model output'!G178)),ISNUMBER(SEARCH("five",'Model output'!G178)),ISNUMBER(SEARCH("5",'Model output'!G178))))), "lateral", "central"))</f>
        <v/>
      </c>
      <c r="H179" t="str">
        <f>IF('Model output'!H178="","negative",IF(OR(ISNUMBER(SEARCH("lymph node",'Model output'!H178)),ISNUMBER(SEARCH("gland",'Model output'!H178)),ISNUMBER(SEARCH("lobe",'Model output'!H178)),ISNUMBER(SEARCH("isthmus",'Model output'!H178)),ISNUMBER(SEARCH("mediastinum",'Model output'!H178)),ISNUMBER(SEARCH("Not mentioned",'Model output'!H178)), ISNUMBER(SEARCH("Not applicable",'Model output'!H178)), ISNUMBER(SEARCH("paratracheal",'Model output'!H178)),ISNUMBER(SEARCH("fibroadipose tissue",'Model output'!H178)),ISNUMBER(SEARCH("thyroid node",'Model output'!H178)),ISNUMBER(SEARCH("skeletal muscle",'Model output'!H178)),ISNUMBER(SEARCH("Extranodal extension",'Model output'!H178)),ISNUMBER(SEARCH("right",'Model output'!H178)),ISNUMBER(SEARCH("left",'Model output'!H178)),ISNUMBER(SEARCH("Not specified",'Model output'!H178))),"negative","positive"))</f>
        <v>negative</v>
      </c>
      <c r="I179">
        <f>IF(OR('Model output'!I178="",'Model output'!I178="Not answered",'Model output'!I178="Not mentioned"),"",IF(ISNUMBER('Model output'!I178),'Model output'!I178,1))</f>
        <v>1</v>
      </c>
      <c r="J179">
        <f>IF(OR('Model output'!J178="",'Model output'!J178="Not answered",'Model output'!J178="Not mentioned"),"",IF(AND(ISNUMBER('Model output'!J178),'Model output'!J178&lt;=I179),'Model output'!J178,IF(AND(ISNUMBER('Model output'!J178), 'Model output'!J178&gt;=DATE(2024,1,1)), MIN(DAY('Model output'!J178), MONTH('Model output'!J178), YEAR('Model output'!J178)), IF(ISNUMBER(SEARCH("0/",'Model output'!J178)),0,IF(ISNUMBER(SEARCH("/",'Model output'!J178)), VALUE(LEFT('Model output'!J178, SEARCH("/",'Model output'!J178)-1)),1)))))</f>
        <v>0</v>
      </c>
      <c r="K179" t="str" cm="1">
        <f t="array" ref="K179">IF(COUNT(FIND({0,1,2,3,4,5,6,7,8,9},'Model output'!K178))&gt;0,'Model output'!K178,"")</f>
        <v/>
      </c>
      <c r="L179" s="25" t="str">
        <f t="shared" si="26"/>
        <v/>
      </c>
      <c r="M179" t="str" cm="1">
        <f t="array" ref="M179">IF(L179="","",IF(ISNUMBER(SEARCH("cm",L179)),MAX(VALUE(SUBSTITUTE(_xlfn.FILTERXML("&lt;t&gt;&lt;s&gt;"&amp;SUBSTITUTE(L179,",","&lt;/s&gt;&lt;s&gt;")&amp;"&lt;/s&gt;&lt;/t&gt;","//s"),"cm",""))),MAX(VALUE(SUBSTITUTE(_xlfn.FILTERXML("&lt;t&gt;&lt;s&gt;"&amp;SUBSTITUTE(L179,",","&lt;/s&gt;&lt;s&gt;")&amp;"&lt;/s&gt;&lt;/t&gt;","//s"),"mm","")))/10))</f>
        <v/>
      </c>
      <c r="N179" t="str">
        <f>IF('Model output'!L178="","",'Model output'!L178)</f>
        <v>Papillary carcinoma, follicular variant</v>
      </c>
      <c r="O179" t="str">
        <f>IF('Model output'!M178="","",'Model output'!M178)</f>
        <v>Oncocytic or oxyphilic cytomorphology</v>
      </c>
      <c r="P179" t="str">
        <f>IF('Model output'!N178="","",'Model output'!N178)</f>
        <v>2.6 cm</v>
      </c>
      <c r="Q179" t="str">
        <f t="shared" si="37"/>
        <v>2.6cm</v>
      </c>
      <c r="R179" cm="1">
        <f t="array" ref="R179">IF(Q179="","",IF(ISNUMBER(SEARCH("cm",Q179)),MAX(VALUE(SUBSTITUTE(_xlfn.FILTERXML("&lt;t&gt;&lt;s&gt;"&amp;SUBSTITUTE(Q179,",","&lt;/s&gt;&lt;s&gt;")&amp;"&lt;/s&gt;&lt;/t&gt;","//s"),"cm",""))),MAX(VALUE(SUBSTITUTE(_xlfn.FILTERXML("&lt;t&gt;&lt;s&gt;"&amp;SUBSTITUTE(Q179,",","&lt;/s&gt;&lt;s&gt;")&amp;"&lt;/s&gt;&lt;/t&gt;","//s"),"mm","")))/10))</f>
        <v>2.6</v>
      </c>
      <c r="S179" t="str">
        <f>IF(OR('Model output'!P178="",ISNUMBER(SEARCH("Not identified", 'Model output'!P178)),ISNUMBER(SEARCH("Absent",'Model output'!P178)),AND(ISNUMBER(SEARCH("No",'Model output'!P178)),NOT(ISNUMBER(SEARCH("diagnostic",'Model output'!P178)))),ISNUMBER(SEARCH("Negative",'Model output'!P178))),"negative","positive")</f>
        <v>negative</v>
      </c>
      <c r="T179">
        <f>IF('Model output'!O178="","",'Model output'!O178)</f>
        <v>2</v>
      </c>
      <c r="U179" t="str">
        <f>IF('Model output'!Q178&lt;&gt;"",'Model output'!Q178,IF('Classification result'!S179="positive",IF(ISNUMBER(SEARCH("single",'Model output'!P178)),1,IF(OR(ISNUMBER(SEARCH("&lt;4",'Model output'!P178)),ISNUMBER(SEARCH("&lt; 4",'Model output'!P178)),ISNUMBER(SEARCH("less than 4",'Model output'!P178))),"&lt;4",IF(OR(ISNUMBER(SEARCH("&gt;4",'Model output'!P178)),ISNUMBER(SEARCH("&gt; 4",'Model output'!P178)),ISNUMBER(SEARCH("4 or more",'Model output'!P178))),"&gt;4",""))), ""))</f>
        <v/>
      </c>
      <c r="V179" t="str">
        <f>IF(S179="negative","",IF(OR(ISNUMBER(SEARCH("Focal",'Model output'!P178)),'Classification result'!U179&lt;4,ISNUMBER(SEARCH("Focal",'Classification result'!U179)),ISNUMBER(SEARCH("&lt;4",'Classification result'!U179)),ISNUMBER(SEARCH("&lt; 4",'Classification result'!U179))),"minimal", IF(OR(ISNUMBER(SEARCH("Extensive",'Model output'!P178)),ISNUMBER(SEARCH("Extensive",'Classification result'!U179)),ISNUMBER(SEARCH("&gt;4",'Classification result'!U179)),ISNUMBER(SEARCH("&gt; 4",'Classification result'!U179)),ISNUMBER(SEARCH("4 or more",'Classification result'!U179))),"extensive","")))</f>
        <v/>
      </c>
      <c r="W179" t="str">
        <f>IF(OR('Model output'!R178="",ISNUMBER(SEARCH("Not identified", 'Model output'!R178)),ISNUMBER(SEARCH("Absent",'Model output'!R178)),ISNUMBER(SEARCH("No",'Model output'!R178)),ISNUMBER(SEARCH("Negative",'Model output'!R178)),ISNUMBER(SEARCH("None seen",'Model output'!R178)),ISNUMBER(SEARCH("Free",'Model output'!R178)),ISNUMBER(SEARCH("Cannot be assessed",'Model output'!R178))),"negative","positive")</f>
        <v>positive</v>
      </c>
      <c r="X179" s="16" t="str">
        <f>IF('Model output'!S178="","",'Model output'!S178)</f>
        <v>Not identified</v>
      </c>
      <c r="Y179" t="str">
        <f>IF(OR('Model output'!S178="",ISNUMBER(SEARCH("Absent",'Model output'!S178)),ISNUMBER(SEARCH("Not identified",'Model output'!S178)),AND(ISNUMBER(SEARCH("No",'Model output'!S178)),NOT(ISNUMBER(SEARCH("carcinoma",'Model output'!S178)))),ISNUMBER(SEARCH("negative",'Model output'!S178))),"negative",IF(Z179="positive","gETE", "positive"))</f>
        <v>negative</v>
      </c>
      <c r="Z179" t="str">
        <f>IF(OR('Model output'!S178="",ISNUMBER(SEARCH("Absent",'Model output'!S178)),ISNUMBER(SEARCH("Not identified",'Model output'!S178)),ISNUMBER(SEARCH("No",'Model output'!S178)),ISNUMBER(SEARCH("Minimal",'Model output'!S178)),ISNUMBER(SEARCH("negative",'Model output'!S178))),"negative",IF(OR(ISNUMBER(SEARCH("extensive",X179)),ISNUMBER(SEARCH("skeletal muscle",X179)),ISNUMBER(SEARCH("larynx",X179)),ISNUMBER(SEARCH("trachea",X179)),ISNUMBER(SEARCH("esophagus",X179)),ISNUMBER(SEARCH("recurrent laryngeal nerve",X179))),"positive","negative"))</f>
        <v>negative</v>
      </c>
      <c r="AA179" t="str">
        <f>IF('Model output'!T178="","",IF('Model output'!T178="Not mentioned", "No", "Yes"))</f>
        <v/>
      </c>
      <c r="AB179" t="str">
        <f>IF(AA179&lt;&gt;"Yes","",IF(OR('Model output'!U178="",ISNUMBER(SEARCH("Not identified",'Model output'!U178))),"",'Model output'!U178))</f>
        <v/>
      </c>
      <c r="AC179" s="1" t="str">
        <f>IF(OR('Model output'!V178="", 'Model output'!V178="No", AND(ISERROR(SEARCH("Positive",'Model output'!V178)), ISNUMBER(SEARCH("Negative",'Model output'!V178))), AND(ISNUMBER(SEARCH("Uninvolved",'Model output'!V178)),NOT(ISNUMBER(SEARCH("margins involved",'Model output'!V178)))), ISNUMBER(SEARCH("None",'Model output'!V178)), ISNUMBER(SEARCH("Free",'Model output'!V178)), ISNUMBER(SEARCH("1 mm",'Model output'!V178)), ISNUMBER(SEARCH("0.1 CM",'Model output'!V178)), ISNUMBER(SEARCH("less than 0.2 mm",'Model output'!V178)), ISNUMBER(SEARCH("less than 0.5 mm",'Model output'!V178)), ISNUMBER(SEARCH("less than 1.0 mm",'Model output'!V178)), ISNUMBER(SEARCH("noted very close",'Model output'!V178)), ISNUMBER(SEARCH("abut",'Model output'!V178)), ISNUMBER(SEARCH("not mentioned",'Model output'!V178)), ISNUMBER(SEARCH("Cannot be assessed",'Model output'!V178)), ISNUMBER(SEARCH("Not specified",'Model output'!V178)), ISNUMBER(SEARCH("Lymphocyte invasion - present",'Model output'!V178))), "negative", "positive")</f>
        <v>negative</v>
      </c>
      <c r="AE179" s="35" t="str" cm="1">
        <f t="array" aca="1" ref="AE179" ca="1">IF(OR(AC179="positive",Z179="positive",AND(OR(ISNUMBER(SEARCH("Follicular carcinoma",N179)),ISNUMBER(SEARCH("Follicular thyroid carcinoma",N179))),V179="extensive"),AND(AND(ISNUMBER(J179),J179&gt;0),AND(ISNUMBER(M179),M179&gt;3)),OR(H179="positive",AH179=1)),"high",IF(OR(ISNUMBER(SEARCH("lateral",G179,1)),ISNUMBER(SEARCH("positive",Y179,1)),ISNUMBER(SEARCH("tall",O179,1)),ISNUMBER(SEARCH("hobnail",O179,1)),ISNUMBER(SEARCH("cribriform",O179,1)),ISNUMBER(SEARCH("diffuse",O179,1)),ISNUMBER(SEARCH("columnar",O179,1)),ISNUMBER(SEARCH("solid",O179,1)),ISNUMBER(SEARCH("tall",N179,1)),ISNUMBER(SEARCH("hobnail",N179,1)),ISNUMBER(SEARCH("cribriform",N179,1)),ISNUMBER(SEARCH("diffuse",N179,1)),ISNUMBER(SEARCH("columnar",N179,1)),ISNUMBER(SEARCH("solid",N179,1)),AND(ISNUMBER(SEARCH("papillary",N179,1)),S179="positive"),AND(AND(ISNUMBER(J179),J179&gt;=5),M179=""),AND(AND(ISNUMBER(J179),J179&gt;=5),AND(ISNUMBER(M179),M179&gt;=1)),AND(ISNUMBER(SERACH("papillary",N179)),OR(Y179="positive",Z179="positive"), ISNUMBER(SEARCH("BRAF",AB179)))),"intermediate","low"))</f>
        <v>low</v>
      </c>
      <c r="AF179" s="36" t="str">
        <f t="shared" si="27"/>
        <v>2</v>
      </c>
      <c r="AG179" s="36" t="str">
        <f t="shared" si="28"/>
        <v>0</v>
      </c>
      <c r="AH179" s="36" t="str">
        <f t="shared" si="30"/>
        <v>0</v>
      </c>
      <c r="AI179" s="42" t="str">
        <f t="shared" si="31"/>
        <v>I</v>
      </c>
      <c r="AJ179" s="39" t="s">
        <v>809</v>
      </c>
      <c r="AK179" s="41" t="s">
        <v>1122</v>
      </c>
      <c r="AL179" s="41" t="s">
        <v>1120</v>
      </c>
      <c r="AM179" s="41" t="s">
        <v>1123</v>
      </c>
      <c r="AN179" s="41" t="s">
        <v>68</v>
      </c>
      <c r="AO179" s="22">
        <f t="shared" ca="1" si="32"/>
        <v>0</v>
      </c>
      <c r="AP179" s="1">
        <f t="shared" si="33"/>
        <v>1</v>
      </c>
      <c r="AQ179" s="1">
        <f t="shared" si="34"/>
        <v>1</v>
      </c>
      <c r="AR179" s="1">
        <f t="shared" si="35"/>
        <v>1</v>
      </c>
      <c r="AS179" s="14">
        <f t="shared" si="36"/>
        <v>1</v>
      </c>
    </row>
    <row r="180" spans="1:45">
      <c r="A180" t="str">
        <f>'Model output'!A179</f>
        <v>TCGA-EM-A2OZ</v>
      </c>
      <c r="B180" s="33">
        <v>66</v>
      </c>
      <c r="C180" s="1" t="str">
        <f>IF(OR(ISNUMBER(SEARCH("0",'Model output'!D179)), ISNUMBER(SEARCH("1",'Model output'!D179)), ISNUMBER(SEARCH("1a",'Model output'!D179)), ISNUMBER(SEARCH("1b",'Model output'!D179)), ISNUMBER(SEARCH("2",'Model output'!D179)), ISNUMBER(SEARCH("3",'Model output'!D179)), ISNUMBER(SEARCH("4a",'Model output'!D179)), ISNUMBER(SEARCH("4b",'Model output'!D179))), IF(ISNUMBER(SEARCH("pT",'Model output'!D179)),IF(OR(ISNUMBER(SEARCH("a",'Model output'!D179)),ISNUMBER(SEARCH("b",'Model output'!D179))),MID(SUBSTITUTE('Model output'!D179," ",""),SEARCH("pT",'Model output'!D179)+2,2),MID(SUBSTITUTE('Model output'!D179," ",""),SEARCH("pT",'Model output'!D179)+2,1)),IF(ISNUMBER(SEARCH("T",'Model output'!D179)),IF(OR(ISNUMBER(SEARCH("a",'Model output'!D179)),ISNUMBER(SEARCH("b",'Model output'!D179))),MID(SUBSTITUTE('Model output'!D179," ",""),SEARCH("T",'Model output'!D179)+1,2),MID(SUBSTITUTE('Model output'!D179," ",""),SEARCH("T",'Model output'!D179)+1,1)),SUBSTITUTE('Model output'!D179," ",""))),"")</f>
        <v>1b</v>
      </c>
      <c r="D180" s="1" t="str">
        <f>IF(ISNUMBER(SEARCH("lymph node",'Model output'!E179)),"1", IF(AND('Model output'!E179&lt;&gt;"",ISNUMBER('Model output'!E179),'Model output'!E179&gt;0),"1",IF(OR(ISNUMBER(SEARCH("0",'Model output'!E179)), ISNUMBER(SEARCH("1",'Model output'!E179)), ISNUMBER(SEARCH("1a",'Model output'!E179)), ISNUMBER(SEARCH("1b",'Model output'!E179)), ISNUMBER(SEARCH("X",'Model output'!E179))), IF(ISNUMBER(SEARCH("pN",'Model output'!E179)),IF(OR(ISNUMBER(SEARCH("a",'Model output'!E179)),ISNUMBER(SEARCH("b",'Model output'!E179))),MID(SUBSTITUTE('Model output'!E179," ",""),SEARCH("pN",'Model output'!E179)+2,2),MID(SUBSTITUTE('Model output'!E179," ",""),SEARCH("pN",'Model output'!E179)+2,1)),IF(ISNUMBER(SEARCH("N",'Model output'!E179)),IF(OR(ISNUMBER(SEARCH("a",'Model output'!E179)),ISNUMBER(SEARCH("b",'Model output'!E179))),MID(SUBSTITUTE('Model output'!E179," ",""),SEARCH("N",'Model output'!E179)+1,2),MID(SUBSTITUTE('Model output'!E179," ",""),SEARCH("N",'Model output'!E179)+1,1)),SUBSTITUTE('Model output'!E179," ",""))),"")))</f>
        <v>0</v>
      </c>
      <c r="E180" s="1" t="str">
        <f>IF(OR(ISNUMBER(SEARCH("Not applicable",'Model output'!F179)), ISNUMBER(SEARCH("N/A",'Model output'!F179))),"0",IF(OR(ISNUMBER(SEARCH("0",'Model output'!F179)), ISNUMBER(SEARCH("1",'Model output'!F179)), ISNUMBER(SEARCH("X",'Model output'!F179))), IF(ISNUMBER(SEARCH("pM",'Model output'!F179)),MID(SUBSTITUTE('Model output'!F179," ",""),SEARCH("pM",'Model output'!F179)+2,1),IF(ISNUMBER(SEARCH("M",'Model output'!F179)),MID(SUBSTITUTE('Model output'!F179," ",""),SEARCH("M",'Model output'!F179)+1,1),SUBSTITUTE('Model output'!F179," ",""))),""))</f>
        <v/>
      </c>
      <c r="F180" t="str">
        <f t="shared" si="29"/>
        <v>negative</v>
      </c>
      <c r="G180" t="str">
        <f>IF(OR('Model output'!G179="",AND(ISNUMBER('Model output'!J179),'Model output'!J179&lt;1)),"",IF(OR(ISNUMBER(SEARCH("lateral",'Model output'!G179)),ISNUMBER(SEARCH("cervical",'Model output'!G179)),ISNUMBER(SEARCH("jugular",'Model output'!G179)),ISNUMBER(SEARCH("left neck",'Model output'!G179)),ISNUMBER(SEARCH("left anterior neck",'Model output'!G179)),ISNUMBER(SEARCH("left posterior neck",'Model output'!G179)),ISNUMBER(SEARCH("right neck",'Model output'!G179)),ISNUMBER(SEARCH("right anterior neck",'Model output'!G179)),ISNUMBER(SEARCH("right posterior neck",'Model output'!G179)),AND(ISNUMBER(SEARCH("level",'Model output'!G179)),OR(,ISNUMBER(SEARCH("II",'Model output'!G179)),ISNUMBER(SEARCH("two",'Model output'!G179)),AND(ISNUMBER(SEARCH("2",'Model output'!G179)),NOT(ISNUMBER(SEARCH("1 of 2",'Model output'!G179)))),ISNUMBER(SEARCH("III",'Model output'!G179)),ISNUMBER(SEARCH("three",'Model output'!G179)),ISNUMBER(SEARCH("3",'Model output'!G179)),ISNUMBER(SEARCH("IV",'Model output'!G179)),ISNUMBER(SEARCH("four",'Model output'!G179)),ISNUMBER(SEARCH("4",'Model output'!G179)),ISNUMBER(SEARCH("V ",'Model output'!G179)),ISNUMBER(SEARCH("five",'Model output'!G179)),ISNUMBER(SEARCH("5",'Model output'!G179))))), "lateral", "central"))</f>
        <v/>
      </c>
      <c r="H180" t="str">
        <f>IF('Model output'!H179="","negative",IF(OR(ISNUMBER(SEARCH("lymph node",'Model output'!H179)),ISNUMBER(SEARCH("gland",'Model output'!H179)),ISNUMBER(SEARCH("lobe",'Model output'!H179)),ISNUMBER(SEARCH("isthmus",'Model output'!H179)),ISNUMBER(SEARCH("mediastinum",'Model output'!H179)),ISNUMBER(SEARCH("Not mentioned",'Model output'!H179)), ISNUMBER(SEARCH("Not applicable",'Model output'!H179)), ISNUMBER(SEARCH("paratracheal",'Model output'!H179)),ISNUMBER(SEARCH("fibroadipose tissue",'Model output'!H179)),ISNUMBER(SEARCH("thyroid node",'Model output'!H179)),ISNUMBER(SEARCH("skeletal muscle",'Model output'!H179)),ISNUMBER(SEARCH("Extranodal extension",'Model output'!H179)),ISNUMBER(SEARCH("right",'Model output'!H179)),ISNUMBER(SEARCH("left",'Model output'!H179)),ISNUMBER(SEARCH("Not specified",'Model output'!H179))),"negative","positive"))</f>
        <v>negative</v>
      </c>
      <c r="I180">
        <f>IF(OR('Model output'!I179="",'Model output'!I179="Not answered",'Model output'!I179="Not mentioned"),"",IF(ISNUMBER('Model output'!I179),'Model output'!I179,1))</f>
        <v>2</v>
      </c>
      <c r="J180">
        <f>IF(OR('Model output'!J179="",'Model output'!J179="Not answered",'Model output'!J179="Not mentioned"),"",IF(AND(ISNUMBER('Model output'!J179),'Model output'!J179&lt;=I180),'Model output'!J179,IF(AND(ISNUMBER('Model output'!J179), 'Model output'!J179&gt;=DATE(2024,1,1)), MIN(DAY('Model output'!J179), MONTH('Model output'!J179), YEAR('Model output'!J179)), IF(ISNUMBER(SEARCH("0/",'Model output'!J179)),0,IF(ISNUMBER(SEARCH("/",'Model output'!J179)), VALUE(LEFT('Model output'!J179, SEARCH("/",'Model output'!J179)-1)),1)))))</f>
        <v>0</v>
      </c>
      <c r="K180" t="str" cm="1">
        <f t="array" ref="K180">IF(COUNT(FIND({0,1,2,3,4,5,6,7,8,9},'Model output'!K179))&gt;0,'Model output'!K179,"")</f>
        <v/>
      </c>
      <c r="L180" s="25" t="str">
        <f t="shared" si="26"/>
        <v/>
      </c>
      <c r="M180" t="str" cm="1">
        <f t="array" ref="M180">IF(L180="","",IF(ISNUMBER(SEARCH("cm",L180)),MAX(VALUE(SUBSTITUTE(_xlfn.FILTERXML("&lt;t&gt;&lt;s&gt;"&amp;SUBSTITUTE(L180,",","&lt;/s&gt;&lt;s&gt;")&amp;"&lt;/s&gt;&lt;/t&gt;","//s"),"cm",""))),MAX(VALUE(SUBSTITUTE(_xlfn.FILTERXML("&lt;t&gt;&lt;s&gt;"&amp;SUBSTITUTE(L180,",","&lt;/s&gt;&lt;s&gt;")&amp;"&lt;/s&gt;&lt;/t&gt;","//s"),"mm","")))/10))</f>
        <v/>
      </c>
      <c r="N180" t="str">
        <f>IF('Model output'!L179="","",'Model output'!L179)</f>
        <v>Papillary carcinoma</v>
      </c>
      <c r="O180" t="str">
        <f>IF('Model output'!M179="","",'Model output'!M179)</f>
        <v>Classical (usual)</v>
      </c>
      <c r="P180" t="str">
        <f>IF('Model output'!N179="","",'Model output'!N179)</f>
        <v>1.7cm</v>
      </c>
      <c r="Q180" t="str">
        <f t="shared" si="37"/>
        <v>1.7cm</v>
      </c>
      <c r="R180" cm="1">
        <f t="array" ref="R180">IF(Q180="","",IF(ISNUMBER(SEARCH("cm",Q180)),MAX(VALUE(SUBSTITUTE(_xlfn.FILTERXML("&lt;t&gt;&lt;s&gt;"&amp;SUBSTITUTE(Q180,",","&lt;/s&gt;&lt;s&gt;")&amp;"&lt;/s&gt;&lt;/t&gt;","//s"),"cm",""))),MAX(VALUE(SUBSTITUTE(_xlfn.FILTERXML("&lt;t&gt;&lt;s&gt;"&amp;SUBSTITUTE(Q180,",","&lt;/s&gt;&lt;s&gt;")&amp;"&lt;/s&gt;&lt;/t&gt;","//s"),"mm","")))/10))</f>
        <v>1.7</v>
      </c>
      <c r="S180" t="str">
        <f>IF(OR('Model output'!P179="",ISNUMBER(SEARCH("Not identified", 'Model output'!P179)),ISNUMBER(SEARCH("Absent",'Model output'!P179)),AND(ISNUMBER(SEARCH("No",'Model output'!P179)),NOT(ISNUMBER(SEARCH("diagnostic",'Model output'!P179)))),ISNUMBER(SEARCH("Negative",'Model output'!P179))),"negative","positive")</f>
        <v>negative</v>
      </c>
      <c r="T180">
        <f>IF('Model output'!O179="","",'Model output'!O179)</f>
        <v>2</v>
      </c>
      <c r="U180" t="str">
        <f>IF('Model output'!Q179&lt;&gt;"",'Model output'!Q179,IF('Classification result'!S180="positive",IF(ISNUMBER(SEARCH("single",'Model output'!P179)),1,IF(OR(ISNUMBER(SEARCH("&lt;4",'Model output'!P179)),ISNUMBER(SEARCH("&lt; 4",'Model output'!P179)),ISNUMBER(SEARCH("less than 4",'Model output'!P179))),"&lt;4",IF(OR(ISNUMBER(SEARCH("&gt;4",'Model output'!P179)),ISNUMBER(SEARCH("&gt; 4",'Model output'!P179)),ISNUMBER(SEARCH("4 or more",'Model output'!P179))),"&gt;4",""))), ""))</f>
        <v/>
      </c>
      <c r="V180" t="str">
        <f>IF(S180="negative","",IF(OR(ISNUMBER(SEARCH("Focal",'Model output'!P179)),'Classification result'!U180&lt;4,ISNUMBER(SEARCH("Focal",'Classification result'!U180)),ISNUMBER(SEARCH("&lt;4",'Classification result'!U180)),ISNUMBER(SEARCH("&lt; 4",'Classification result'!U180))),"minimal", IF(OR(ISNUMBER(SEARCH("Extensive",'Model output'!P179)),ISNUMBER(SEARCH("Extensive",'Classification result'!U180)),ISNUMBER(SEARCH("&gt;4",'Classification result'!U180)),ISNUMBER(SEARCH("&gt; 4",'Classification result'!U180)),ISNUMBER(SEARCH("4 or more",'Classification result'!U180))),"extensive","")))</f>
        <v/>
      </c>
      <c r="W180" t="str">
        <f>IF(OR('Model output'!R179="",ISNUMBER(SEARCH("Not identified", 'Model output'!R179)),ISNUMBER(SEARCH("Absent",'Model output'!R179)),ISNUMBER(SEARCH("No",'Model output'!R179)),ISNUMBER(SEARCH("Negative",'Model output'!R179)),ISNUMBER(SEARCH("None seen",'Model output'!R179)),ISNUMBER(SEARCH("Free",'Model output'!R179)),ISNUMBER(SEARCH("Cannot be assessed",'Model output'!R179))),"negative","positive")</f>
        <v>positive</v>
      </c>
      <c r="X180" s="16" t="str">
        <f>IF('Model output'!S179="","",'Model output'!S179)</f>
        <v>Not identified</v>
      </c>
      <c r="Y180" t="str">
        <f>IF(OR('Model output'!S179="",ISNUMBER(SEARCH("Absent",'Model output'!S179)),ISNUMBER(SEARCH("Not identified",'Model output'!S179)),AND(ISNUMBER(SEARCH("No",'Model output'!S179)),NOT(ISNUMBER(SEARCH("carcinoma",'Model output'!S179)))),ISNUMBER(SEARCH("negative",'Model output'!S179))),"negative",IF(Z180="positive","gETE", "positive"))</f>
        <v>negative</v>
      </c>
      <c r="Z180" t="str">
        <f>IF(OR('Model output'!S179="",ISNUMBER(SEARCH("Absent",'Model output'!S179)),ISNUMBER(SEARCH("Not identified",'Model output'!S179)),ISNUMBER(SEARCH("No",'Model output'!S179)),ISNUMBER(SEARCH("Minimal",'Model output'!S179)),ISNUMBER(SEARCH("negative",'Model output'!S179))),"negative",IF(OR(ISNUMBER(SEARCH("extensive",X180)),ISNUMBER(SEARCH("skeletal muscle",X180)),ISNUMBER(SEARCH("larynx",X180)),ISNUMBER(SEARCH("trachea",X180)),ISNUMBER(SEARCH("esophagus",X180)),ISNUMBER(SEARCH("recurrent laryngeal nerve",X180))),"positive","negative"))</f>
        <v>negative</v>
      </c>
      <c r="AA180" t="str">
        <f>IF('Model output'!T179="","",IF('Model output'!T179="Not mentioned", "No", "Yes"))</f>
        <v/>
      </c>
      <c r="AB180" t="str">
        <f>IF(AA180&lt;&gt;"Yes","",IF(OR('Model output'!U179="",ISNUMBER(SEARCH("Not identified",'Model output'!U179))),"",'Model output'!U179))</f>
        <v/>
      </c>
      <c r="AC180" s="1" t="str">
        <f>IF(OR('Model output'!V179="", 'Model output'!V179="No", AND(ISERROR(SEARCH("Positive",'Model output'!V179)), ISNUMBER(SEARCH("Negative",'Model output'!V179))), AND(ISNUMBER(SEARCH("Uninvolved",'Model output'!V179)),NOT(ISNUMBER(SEARCH("margins involved",'Model output'!V179)))), ISNUMBER(SEARCH("None",'Model output'!V179)), ISNUMBER(SEARCH("Free",'Model output'!V179)), ISNUMBER(SEARCH("1 mm",'Model output'!V179)), ISNUMBER(SEARCH("0.1 CM",'Model output'!V179)), ISNUMBER(SEARCH("less than 0.2 mm",'Model output'!V179)), ISNUMBER(SEARCH("less than 0.5 mm",'Model output'!V179)), ISNUMBER(SEARCH("less than 1.0 mm",'Model output'!V179)), ISNUMBER(SEARCH("noted very close",'Model output'!V179)), ISNUMBER(SEARCH("abut",'Model output'!V179)), ISNUMBER(SEARCH("not mentioned",'Model output'!V179)), ISNUMBER(SEARCH("Cannot be assessed",'Model output'!V179)), ISNUMBER(SEARCH("Not specified",'Model output'!V179)), ISNUMBER(SEARCH("Lymphocyte invasion - present",'Model output'!V179))), "negative", "positive")</f>
        <v>negative</v>
      </c>
      <c r="AE180" s="35" t="str" cm="1">
        <f t="array" aca="1" ref="AE180" ca="1">IF(OR(AC180="positive",Z180="positive",AND(OR(ISNUMBER(SEARCH("Follicular carcinoma",N180)),ISNUMBER(SEARCH("Follicular thyroid carcinoma",N180))),V180="extensive"),AND(AND(ISNUMBER(J180),J180&gt;0),AND(ISNUMBER(M180),M180&gt;3)),OR(H180="positive",AH180=1)),"high",IF(OR(ISNUMBER(SEARCH("lateral",G180,1)),ISNUMBER(SEARCH("positive",Y180,1)),ISNUMBER(SEARCH("tall",O180,1)),ISNUMBER(SEARCH("hobnail",O180,1)),ISNUMBER(SEARCH("cribriform",O180,1)),ISNUMBER(SEARCH("diffuse",O180,1)),ISNUMBER(SEARCH("columnar",O180,1)),ISNUMBER(SEARCH("solid",O180,1)),ISNUMBER(SEARCH("tall",N180,1)),ISNUMBER(SEARCH("hobnail",N180,1)),ISNUMBER(SEARCH("cribriform",N180,1)),ISNUMBER(SEARCH("diffuse",N180,1)),ISNUMBER(SEARCH("columnar",N180,1)),ISNUMBER(SEARCH("solid",N180,1)),AND(ISNUMBER(SEARCH("papillary",N180,1)),S180="positive"),AND(AND(ISNUMBER(J180),J180&gt;=5),M180=""),AND(AND(ISNUMBER(J180),J180&gt;=5),AND(ISNUMBER(M180),M180&gt;=1)),AND(ISNUMBER(SERACH("papillary",N180)),OR(Y180="positive",Z180="positive"), ISNUMBER(SEARCH("BRAF",AB180)))),"intermediate","low"))</f>
        <v>low</v>
      </c>
      <c r="AF180" s="36" t="str">
        <f t="shared" si="27"/>
        <v>1b</v>
      </c>
      <c r="AG180" s="36" t="str">
        <f t="shared" si="28"/>
        <v>0</v>
      </c>
      <c r="AH180" s="36" t="str">
        <f t="shared" si="30"/>
        <v>0</v>
      </c>
      <c r="AI180" s="42" t="str">
        <f t="shared" si="31"/>
        <v>I</v>
      </c>
      <c r="AJ180" s="39" t="s">
        <v>809</v>
      </c>
      <c r="AK180" s="41" t="s">
        <v>1119</v>
      </c>
      <c r="AL180" s="41" t="s">
        <v>1120</v>
      </c>
      <c r="AM180" s="41" t="s">
        <v>1123</v>
      </c>
      <c r="AN180" s="41" t="s">
        <v>68</v>
      </c>
      <c r="AO180" s="22">
        <f t="shared" ca="1" si="32"/>
        <v>0</v>
      </c>
      <c r="AP180" s="1">
        <f t="shared" si="33"/>
        <v>1</v>
      </c>
      <c r="AQ180" s="1">
        <f t="shared" si="34"/>
        <v>1</v>
      </c>
      <c r="AR180" s="1">
        <f t="shared" si="35"/>
        <v>1</v>
      </c>
      <c r="AS180" s="14">
        <f t="shared" si="36"/>
        <v>1</v>
      </c>
    </row>
    <row r="181" spans="1:45">
      <c r="A181" t="str">
        <f>'Model output'!A180</f>
        <v>TCGA-EM-A2P0</v>
      </c>
      <c r="B181" s="33">
        <v>33</v>
      </c>
      <c r="C181" s="1" t="str">
        <f>IF(OR(ISNUMBER(SEARCH("0",'Model output'!D180)), ISNUMBER(SEARCH("1",'Model output'!D180)), ISNUMBER(SEARCH("1a",'Model output'!D180)), ISNUMBER(SEARCH("1b",'Model output'!D180)), ISNUMBER(SEARCH("2",'Model output'!D180)), ISNUMBER(SEARCH("3",'Model output'!D180)), ISNUMBER(SEARCH("4a",'Model output'!D180)), ISNUMBER(SEARCH("4b",'Model output'!D180))), IF(ISNUMBER(SEARCH("pT",'Model output'!D180)),IF(OR(ISNUMBER(SEARCH("a",'Model output'!D180)),ISNUMBER(SEARCH("b",'Model output'!D180))),MID(SUBSTITUTE('Model output'!D180," ",""),SEARCH("pT",'Model output'!D180)+2,2),MID(SUBSTITUTE('Model output'!D180," ",""),SEARCH("pT",'Model output'!D180)+2,1)),IF(ISNUMBER(SEARCH("T",'Model output'!D180)),IF(OR(ISNUMBER(SEARCH("a",'Model output'!D180)),ISNUMBER(SEARCH("b",'Model output'!D180))),MID(SUBSTITUTE('Model output'!D180," ",""),SEARCH("T",'Model output'!D180)+1,2),MID(SUBSTITUTE('Model output'!D180," ",""),SEARCH("T",'Model output'!D180)+1,1)),SUBSTITUTE('Model output'!D180," ",""))),"")</f>
        <v>2</v>
      </c>
      <c r="D181" s="1" t="str">
        <f>IF(ISNUMBER(SEARCH("lymph node",'Model output'!E180)),"1", IF(AND('Model output'!E180&lt;&gt;"",ISNUMBER('Model output'!E180),'Model output'!E180&gt;0),"1",IF(OR(ISNUMBER(SEARCH("0",'Model output'!E180)), ISNUMBER(SEARCH("1",'Model output'!E180)), ISNUMBER(SEARCH("1a",'Model output'!E180)), ISNUMBER(SEARCH("1b",'Model output'!E180)), ISNUMBER(SEARCH("X",'Model output'!E180))), IF(ISNUMBER(SEARCH("pN",'Model output'!E180)),IF(OR(ISNUMBER(SEARCH("a",'Model output'!E180)),ISNUMBER(SEARCH("b",'Model output'!E180))),MID(SUBSTITUTE('Model output'!E180," ",""),SEARCH("pN",'Model output'!E180)+2,2),MID(SUBSTITUTE('Model output'!E180," ",""),SEARCH("pN",'Model output'!E180)+2,1)),IF(ISNUMBER(SEARCH("N",'Model output'!E180)),IF(OR(ISNUMBER(SEARCH("a",'Model output'!E180)),ISNUMBER(SEARCH("b",'Model output'!E180))),MID(SUBSTITUTE('Model output'!E180," ",""),SEARCH("N",'Model output'!E180)+1,2),MID(SUBSTITUTE('Model output'!E180," ",""),SEARCH("N",'Model output'!E180)+1,1)),SUBSTITUTE('Model output'!E180," ",""))),"")))</f>
        <v>1b</v>
      </c>
      <c r="E181" s="1" t="str">
        <f>IF(OR(ISNUMBER(SEARCH("Not applicable",'Model output'!F180)), ISNUMBER(SEARCH("N/A",'Model output'!F180))),"0",IF(OR(ISNUMBER(SEARCH("0",'Model output'!F180)), ISNUMBER(SEARCH("1",'Model output'!F180)), ISNUMBER(SEARCH("X",'Model output'!F180))), IF(ISNUMBER(SEARCH("pM",'Model output'!F180)),MID(SUBSTITUTE('Model output'!F180," ",""),SEARCH("pM",'Model output'!F180)+2,1),IF(ISNUMBER(SEARCH("M",'Model output'!F180)),MID(SUBSTITUTE('Model output'!F180," ",""),SEARCH("M",'Model output'!F180)+1,1),SUBSTITUTE('Model output'!F180," ",""))),""))</f>
        <v/>
      </c>
      <c r="F181" t="str">
        <f t="shared" si="29"/>
        <v>positive</v>
      </c>
      <c r="G181" t="str">
        <f>IF(OR('Model output'!G180="",AND(ISNUMBER('Model output'!J180),'Model output'!J180&lt;1)),"",IF(OR(ISNUMBER(SEARCH("lateral",'Model output'!G180)),ISNUMBER(SEARCH("cervical",'Model output'!G180)),ISNUMBER(SEARCH("jugular",'Model output'!G180)),ISNUMBER(SEARCH("left neck",'Model output'!G180)),ISNUMBER(SEARCH("left anterior neck",'Model output'!G180)),ISNUMBER(SEARCH("left posterior neck",'Model output'!G180)),ISNUMBER(SEARCH("right neck",'Model output'!G180)),ISNUMBER(SEARCH("right anterior neck",'Model output'!G180)),ISNUMBER(SEARCH("right posterior neck",'Model output'!G180)),AND(ISNUMBER(SEARCH("level",'Model output'!G180)),OR(,ISNUMBER(SEARCH("II",'Model output'!G180)),ISNUMBER(SEARCH("two",'Model output'!G180)),AND(ISNUMBER(SEARCH("2",'Model output'!G180)),NOT(ISNUMBER(SEARCH("1 of 2",'Model output'!G180)))),ISNUMBER(SEARCH("III",'Model output'!G180)),ISNUMBER(SEARCH("three",'Model output'!G180)),ISNUMBER(SEARCH("3",'Model output'!G180)),ISNUMBER(SEARCH("IV",'Model output'!G180)),ISNUMBER(SEARCH("four",'Model output'!G180)),ISNUMBER(SEARCH("4",'Model output'!G180)),ISNUMBER(SEARCH("V ",'Model output'!G180)),ISNUMBER(SEARCH("five",'Model output'!G180)),ISNUMBER(SEARCH("5",'Model output'!G180))))), "lateral", "central"))</f>
        <v>lateral</v>
      </c>
      <c r="H181" t="str">
        <f>IF('Model output'!H180="","negative",IF(OR(ISNUMBER(SEARCH("lymph node",'Model output'!H180)),ISNUMBER(SEARCH("gland",'Model output'!H180)),ISNUMBER(SEARCH("lobe",'Model output'!H180)),ISNUMBER(SEARCH("isthmus",'Model output'!H180)),ISNUMBER(SEARCH("mediastinum",'Model output'!H180)),ISNUMBER(SEARCH("Not mentioned",'Model output'!H180)), ISNUMBER(SEARCH("Not applicable",'Model output'!H180)), ISNUMBER(SEARCH("paratracheal",'Model output'!H180)),ISNUMBER(SEARCH("fibroadipose tissue",'Model output'!H180)),ISNUMBER(SEARCH("thyroid node",'Model output'!H180)),ISNUMBER(SEARCH("skeletal muscle",'Model output'!H180)),ISNUMBER(SEARCH("Extranodal extension",'Model output'!H180)),ISNUMBER(SEARCH("right",'Model output'!H180)),ISNUMBER(SEARCH("left",'Model output'!H180)),ISNUMBER(SEARCH("Not specified",'Model output'!H180))),"negative","positive"))</f>
        <v>negative</v>
      </c>
      <c r="I181">
        <f>IF(OR('Model output'!I180="",'Model output'!I180="Not answered",'Model output'!I180="Not mentioned"),"",IF(ISNUMBER('Model output'!I180),'Model output'!I180,1))</f>
        <v>34</v>
      </c>
      <c r="J181">
        <f>IF(OR('Model output'!J180="",'Model output'!J180="Not answered",'Model output'!J180="Not mentioned"),"",IF(AND(ISNUMBER('Model output'!J180),'Model output'!J180&lt;=I181),'Model output'!J180,IF(AND(ISNUMBER('Model output'!J180), 'Model output'!J180&gt;=DATE(2024,1,1)), MIN(DAY('Model output'!J180), MONTH('Model output'!J180), YEAR('Model output'!J180)), IF(ISNUMBER(SEARCH("0/",'Model output'!J180)),0,IF(ISNUMBER(SEARCH("/",'Model output'!J180)), VALUE(LEFT('Model output'!J180, SEARCH("/",'Model output'!J180)-1)),1)))))</f>
        <v>9</v>
      </c>
      <c r="K181" t="str" cm="1">
        <f t="array" ref="K181">IF(COUNT(FIND({0,1,2,3,4,5,6,7,8,9},'Model output'!K180))&gt;0,'Model output'!K180,"")</f>
        <v/>
      </c>
      <c r="L181" s="25" t="str">
        <f t="shared" ref="L181:L244" si="38">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181,"cm.","cm"), "up to", ""), "Up to", ""), "less than", ""), "Largest", ""), "largest", ""), "Level 2", ""), "Level 4", ""), "levels three and four", ""), "metastatic", ""), "deposit", ""), "tracheo-esophageal grove and", ""), "pre-tracheal", ""), "Paratracheal", ""), "Peri thyroidal", ""), "lobe", ""), "nodule", ""), "nodes", ""), "node", ""), "lymph", ""), "neck", ""), "compartment", ""), "Superior midline", ""), "superior midline", ""), "paratracheal", ""), "Additional", ""), "Suspicious", ""), "Part 2", ""), "central", ""), "right", ""), "left", ""), "Right", ""), "Left", ""), "for", ""), "the", ""), "at midline", ""), "is", ""), "x", ","), "'", ""), "[", ""), "]", ""), "(D)", ""), "(C6)", ""), "to", ","), "(", ""), ")", ""), "Not mentioned", "0"), "*", ""), "&lt;", ""), " ", "")</f>
        <v/>
      </c>
      <c r="M181" t="str" cm="1">
        <f t="array" ref="M181">IF(L181="","",IF(ISNUMBER(SEARCH("cm",L181)),MAX(VALUE(SUBSTITUTE(_xlfn.FILTERXML("&lt;t&gt;&lt;s&gt;"&amp;SUBSTITUTE(L181,",","&lt;/s&gt;&lt;s&gt;")&amp;"&lt;/s&gt;&lt;/t&gt;","//s"),"cm",""))),MAX(VALUE(SUBSTITUTE(_xlfn.FILTERXML("&lt;t&gt;&lt;s&gt;"&amp;SUBSTITUTE(L181,",","&lt;/s&gt;&lt;s&gt;")&amp;"&lt;/s&gt;&lt;/t&gt;","//s"),"mm","")))/10))</f>
        <v/>
      </c>
      <c r="N181" t="str">
        <f>IF('Model output'!L180="","",'Model output'!L180)</f>
        <v>Papillary carcinoma, classical (usual)</v>
      </c>
      <c r="O181" t="str">
        <f>IF('Model output'!M180="","",'Model output'!M180)</f>
        <v>with hobnail cell change</v>
      </c>
      <c r="P181" t="str">
        <f>IF('Model output'!N180="","",'Model output'!N180)</f>
        <v>2.1 cm</v>
      </c>
      <c r="Q181" t="str">
        <f t="shared" si="37"/>
        <v>2.1cm</v>
      </c>
      <c r="R181" cm="1">
        <f t="array" ref="R181">IF(Q181="","",IF(ISNUMBER(SEARCH("cm",Q181)),MAX(VALUE(SUBSTITUTE(_xlfn.FILTERXML("&lt;t&gt;&lt;s&gt;"&amp;SUBSTITUTE(Q181,",","&lt;/s&gt;&lt;s&gt;")&amp;"&lt;/s&gt;&lt;/t&gt;","//s"),"cm",""))),MAX(VALUE(SUBSTITUTE(_xlfn.FILTERXML("&lt;t&gt;&lt;s&gt;"&amp;SUBSTITUTE(Q181,",","&lt;/s&gt;&lt;s&gt;")&amp;"&lt;/s&gt;&lt;/t&gt;","//s"),"mm","")))/10))</f>
        <v>2.1</v>
      </c>
      <c r="S181" t="str">
        <f>IF(OR('Model output'!P180="",ISNUMBER(SEARCH("Not identified", 'Model output'!P180)),ISNUMBER(SEARCH("Absent",'Model output'!P180)),AND(ISNUMBER(SEARCH("No",'Model output'!P180)),NOT(ISNUMBER(SEARCH("diagnostic",'Model output'!P180)))),ISNUMBER(SEARCH("Negative",'Model output'!P180))),"negative","positive")</f>
        <v>positive</v>
      </c>
      <c r="T181">
        <f>IF('Model output'!O180="","",'Model output'!O180)</f>
        <v>1</v>
      </c>
      <c r="U181" t="str">
        <f>IF('Model output'!Q180&lt;&gt;"",'Model output'!Q180,IF('Classification result'!S181="positive",IF(ISNUMBER(SEARCH("single",'Model output'!P180)),1,IF(OR(ISNUMBER(SEARCH("&lt;4",'Model output'!P180)),ISNUMBER(SEARCH("&lt; 4",'Model output'!P180)),ISNUMBER(SEARCH("less than 4",'Model output'!P180))),"&lt;4",IF(OR(ISNUMBER(SEARCH("&gt;4",'Model output'!P180)),ISNUMBER(SEARCH("&gt; 4",'Model output'!P180)),ISNUMBER(SEARCH("4 or more",'Model output'!P180))),"&gt;4",""))), ""))</f>
        <v/>
      </c>
      <c r="V181" t="str">
        <f>IF(S181="negative","",IF(OR(ISNUMBER(SEARCH("Focal",'Model output'!P180)),'Classification result'!U181&lt;4,ISNUMBER(SEARCH("Focal",'Classification result'!U181)),ISNUMBER(SEARCH("&lt;4",'Classification result'!U181)),ISNUMBER(SEARCH("&lt; 4",'Classification result'!U181))),"minimal", IF(OR(ISNUMBER(SEARCH("Extensive",'Model output'!P180)),ISNUMBER(SEARCH("Extensive",'Classification result'!U181)),ISNUMBER(SEARCH("&gt;4",'Classification result'!U181)),ISNUMBER(SEARCH("&gt; 4",'Classification result'!U181)),ISNUMBER(SEARCH("4 or more",'Classification result'!U181))),"extensive","")))</f>
        <v/>
      </c>
      <c r="W181" t="str">
        <f>IF(OR('Model output'!R180="",ISNUMBER(SEARCH("Not identified", 'Model output'!R180)),ISNUMBER(SEARCH("Absent",'Model output'!R180)),ISNUMBER(SEARCH("No",'Model output'!R180)),ISNUMBER(SEARCH("Negative",'Model output'!R180)),ISNUMBER(SEARCH("None seen",'Model output'!R180)),ISNUMBER(SEARCH("Free",'Model output'!R180)),ISNUMBER(SEARCH("Cannot be assessed",'Model output'!R180))),"negative","positive")</f>
        <v>positive</v>
      </c>
      <c r="X181" s="16" t="str">
        <f>IF('Model output'!S180="","",'Model output'!S180)</f>
        <v/>
      </c>
      <c r="Y181" t="str">
        <f>IF(OR('Model output'!S180="",ISNUMBER(SEARCH("Absent",'Model output'!S180)),ISNUMBER(SEARCH("Not identified",'Model output'!S180)),AND(ISNUMBER(SEARCH("No",'Model output'!S180)),NOT(ISNUMBER(SEARCH("carcinoma",'Model output'!S180)))),ISNUMBER(SEARCH("negative",'Model output'!S180))),"negative",IF(Z181="positive","gETE", "positive"))</f>
        <v>negative</v>
      </c>
      <c r="Z181" t="str">
        <f>IF(OR('Model output'!S180="",ISNUMBER(SEARCH("Absent",'Model output'!S180)),ISNUMBER(SEARCH("Not identified",'Model output'!S180)),ISNUMBER(SEARCH("No",'Model output'!S180)),ISNUMBER(SEARCH("Minimal",'Model output'!S180)),ISNUMBER(SEARCH("negative",'Model output'!S180))),"negative",IF(OR(ISNUMBER(SEARCH("extensive",X181)),ISNUMBER(SEARCH("skeletal muscle",X181)),ISNUMBER(SEARCH("larynx",X181)),ISNUMBER(SEARCH("trachea",X181)),ISNUMBER(SEARCH("esophagus",X181)),ISNUMBER(SEARCH("recurrent laryngeal nerve",X181))),"positive","negative"))</f>
        <v>negative</v>
      </c>
      <c r="AA181" t="str">
        <f>IF('Model output'!T180="","",IF('Model output'!T180="Not mentioned", "No", "Yes"))</f>
        <v/>
      </c>
      <c r="AB181" t="str">
        <f>IF(AA181&lt;&gt;"Yes","",IF(OR('Model output'!U180="",ISNUMBER(SEARCH("Not identified",'Model output'!U180))),"",'Model output'!U180))</f>
        <v/>
      </c>
      <c r="AC181" s="1" t="str">
        <f>IF(OR('Model output'!V180="", 'Model output'!V180="No", AND(ISERROR(SEARCH("Positive",'Model output'!V180)), ISNUMBER(SEARCH("Negative",'Model output'!V180))), AND(ISNUMBER(SEARCH("Uninvolved",'Model output'!V180)),NOT(ISNUMBER(SEARCH("margins involved",'Model output'!V180)))), ISNUMBER(SEARCH("None",'Model output'!V180)), ISNUMBER(SEARCH("Free",'Model output'!V180)), ISNUMBER(SEARCH("1 mm",'Model output'!V180)), ISNUMBER(SEARCH("0.1 CM",'Model output'!V180)), ISNUMBER(SEARCH("less than 0.2 mm",'Model output'!V180)), ISNUMBER(SEARCH("less than 0.5 mm",'Model output'!V180)), ISNUMBER(SEARCH("less than 1.0 mm",'Model output'!V180)), ISNUMBER(SEARCH("noted very close",'Model output'!V180)), ISNUMBER(SEARCH("abut",'Model output'!V180)), ISNUMBER(SEARCH("not mentioned",'Model output'!V180)), ISNUMBER(SEARCH("Cannot be assessed",'Model output'!V180)), ISNUMBER(SEARCH("Not specified",'Model output'!V180)), ISNUMBER(SEARCH("Lymphocyte invasion - present",'Model output'!V180))), "negative", "positive")</f>
        <v>negative</v>
      </c>
      <c r="AE181" s="35" t="str" cm="1">
        <f t="array" aca="1" ref="AE181" ca="1">IF(OR(AC181="positive",Z181="positive",AND(OR(ISNUMBER(SEARCH("Follicular carcinoma",N181)),ISNUMBER(SEARCH("Follicular thyroid carcinoma",N181))),V181="extensive"),AND(AND(ISNUMBER(J181),J181&gt;0),AND(ISNUMBER(M181),M181&gt;3)),OR(H181="positive",AH181=1)),"high",IF(OR(ISNUMBER(SEARCH("lateral",G181,1)),ISNUMBER(SEARCH("positive",Y181,1)),ISNUMBER(SEARCH("tall",O181,1)),ISNUMBER(SEARCH("hobnail",O181,1)),ISNUMBER(SEARCH("cribriform",O181,1)),ISNUMBER(SEARCH("diffuse",O181,1)),ISNUMBER(SEARCH("columnar",O181,1)),ISNUMBER(SEARCH("solid",O181,1)),ISNUMBER(SEARCH("tall",N181,1)),ISNUMBER(SEARCH("hobnail",N181,1)),ISNUMBER(SEARCH("cribriform",N181,1)),ISNUMBER(SEARCH("diffuse",N181,1)),ISNUMBER(SEARCH("columnar",N181,1)),ISNUMBER(SEARCH("solid",N181,1)),AND(ISNUMBER(SEARCH("papillary",N181,1)),S181="positive"),AND(AND(ISNUMBER(J181),J181&gt;=5),M181=""),AND(AND(ISNUMBER(J181),J181&gt;=5),AND(ISNUMBER(M181),M181&gt;=1)),AND(ISNUMBER(SERACH("papillary",N181)),OR(Y181="positive",Z181="positive"), ISNUMBER(SEARCH("BRAF",AB181)))),"intermediate","low"))</f>
        <v>intermediate</v>
      </c>
      <c r="AF181" s="36" t="str">
        <f t="shared" si="27"/>
        <v>2</v>
      </c>
      <c r="AG181" s="36" t="str">
        <f t="shared" si="28"/>
        <v>1b</v>
      </c>
      <c r="AH181" s="36" t="str">
        <f t="shared" si="30"/>
        <v>0</v>
      </c>
      <c r="AI181" s="42" t="str">
        <f t="shared" si="31"/>
        <v>I</v>
      </c>
      <c r="AJ181" s="39" t="s">
        <v>809</v>
      </c>
      <c r="AK181" s="41" t="s">
        <v>1122</v>
      </c>
      <c r="AL181" s="41" t="s">
        <v>1119</v>
      </c>
      <c r="AM181" s="41" t="s">
        <v>1123</v>
      </c>
      <c r="AN181" s="41" t="s">
        <v>68</v>
      </c>
      <c r="AO181" s="22">
        <f t="shared" ca="1" si="32"/>
        <v>1</v>
      </c>
      <c r="AP181" s="1">
        <f t="shared" si="33"/>
        <v>1</v>
      </c>
      <c r="AQ181" s="1">
        <f t="shared" si="34"/>
        <v>1</v>
      </c>
      <c r="AR181" s="1">
        <f t="shared" si="35"/>
        <v>1</v>
      </c>
      <c r="AS181" s="14">
        <f t="shared" si="36"/>
        <v>1</v>
      </c>
    </row>
    <row r="182" spans="1:45">
      <c r="A182" t="str">
        <f>'Model output'!A181</f>
        <v>TCGA-EM-A2P1</v>
      </c>
      <c r="B182" s="33">
        <v>33</v>
      </c>
      <c r="C182" s="1" t="str">
        <f>IF(OR(ISNUMBER(SEARCH("0",'Model output'!D181)), ISNUMBER(SEARCH("1",'Model output'!D181)), ISNUMBER(SEARCH("1a",'Model output'!D181)), ISNUMBER(SEARCH("1b",'Model output'!D181)), ISNUMBER(SEARCH("2",'Model output'!D181)), ISNUMBER(SEARCH("3",'Model output'!D181)), ISNUMBER(SEARCH("4a",'Model output'!D181)), ISNUMBER(SEARCH("4b",'Model output'!D181))), IF(ISNUMBER(SEARCH("pT",'Model output'!D181)),IF(OR(ISNUMBER(SEARCH("a",'Model output'!D181)),ISNUMBER(SEARCH("b",'Model output'!D181))),MID(SUBSTITUTE('Model output'!D181," ",""),SEARCH("pT",'Model output'!D181)+2,2),MID(SUBSTITUTE('Model output'!D181," ",""),SEARCH("pT",'Model output'!D181)+2,1)),IF(ISNUMBER(SEARCH("T",'Model output'!D181)),IF(OR(ISNUMBER(SEARCH("a",'Model output'!D181)),ISNUMBER(SEARCH("b",'Model output'!D181))),MID(SUBSTITUTE('Model output'!D181," ",""),SEARCH("T",'Model output'!D181)+1,2),MID(SUBSTITUTE('Model output'!D181," ",""),SEARCH("T",'Model output'!D181)+1,1)),SUBSTITUTE('Model output'!D181," ",""))),"")</f>
        <v>2</v>
      </c>
      <c r="D182" s="1" t="str">
        <f>IF(ISNUMBER(SEARCH("lymph node",'Model output'!E181)),"1", IF(AND('Model output'!E181&lt;&gt;"",ISNUMBER('Model output'!E181),'Model output'!E181&gt;0),"1",IF(OR(ISNUMBER(SEARCH("0",'Model output'!E181)), ISNUMBER(SEARCH("1",'Model output'!E181)), ISNUMBER(SEARCH("1a",'Model output'!E181)), ISNUMBER(SEARCH("1b",'Model output'!E181)), ISNUMBER(SEARCH("X",'Model output'!E181))), IF(ISNUMBER(SEARCH("pN",'Model output'!E181)),IF(OR(ISNUMBER(SEARCH("a",'Model output'!E181)),ISNUMBER(SEARCH("b",'Model output'!E181))),MID(SUBSTITUTE('Model output'!E181," ",""),SEARCH("pN",'Model output'!E181)+2,2),MID(SUBSTITUTE('Model output'!E181," ",""),SEARCH("pN",'Model output'!E181)+2,1)),IF(ISNUMBER(SEARCH("N",'Model output'!E181)),IF(OR(ISNUMBER(SEARCH("a",'Model output'!E181)),ISNUMBER(SEARCH("b",'Model output'!E181))),MID(SUBSTITUTE('Model output'!E181," ",""),SEARCH("N",'Model output'!E181)+1,2),MID(SUBSTITUTE('Model output'!E181," ",""),SEARCH("N",'Model output'!E181)+1,1)),SUBSTITUTE('Model output'!E181," ",""))),"")))</f>
        <v>1b</v>
      </c>
      <c r="E182" s="1" t="str">
        <f>IF(OR(ISNUMBER(SEARCH("Not applicable",'Model output'!F181)), ISNUMBER(SEARCH("N/A",'Model output'!F181))),"0",IF(OR(ISNUMBER(SEARCH("0",'Model output'!F181)), ISNUMBER(SEARCH("1",'Model output'!F181)), ISNUMBER(SEARCH("X",'Model output'!F181))), IF(ISNUMBER(SEARCH("pM",'Model output'!F181)),MID(SUBSTITUTE('Model output'!F181," ",""),SEARCH("pM",'Model output'!F181)+2,1),IF(ISNUMBER(SEARCH("M",'Model output'!F181)),MID(SUBSTITUTE('Model output'!F181," ",""),SEARCH("M",'Model output'!F181)+1,1),SUBSTITUTE('Model output'!F181," ",""))),""))</f>
        <v/>
      </c>
      <c r="F182" t="str">
        <f t="shared" si="29"/>
        <v>positive</v>
      </c>
      <c r="G182" t="str">
        <f>IF(OR('Model output'!G181="",AND(ISNUMBER('Model output'!J181),'Model output'!J181&lt;1)),"",IF(OR(ISNUMBER(SEARCH("lateral",'Model output'!G181)),ISNUMBER(SEARCH("cervical",'Model output'!G181)),ISNUMBER(SEARCH("jugular",'Model output'!G181)),ISNUMBER(SEARCH("left neck",'Model output'!G181)),ISNUMBER(SEARCH("left anterior neck",'Model output'!G181)),ISNUMBER(SEARCH("left posterior neck",'Model output'!G181)),ISNUMBER(SEARCH("right neck",'Model output'!G181)),ISNUMBER(SEARCH("right anterior neck",'Model output'!G181)),ISNUMBER(SEARCH("right posterior neck",'Model output'!G181)),AND(ISNUMBER(SEARCH("level",'Model output'!G181)),OR(,ISNUMBER(SEARCH("II",'Model output'!G181)),ISNUMBER(SEARCH("two",'Model output'!G181)),AND(ISNUMBER(SEARCH("2",'Model output'!G181)),NOT(ISNUMBER(SEARCH("1 of 2",'Model output'!G181)))),ISNUMBER(SEARCH("III",'Model output'!G181)),ISNUMBER(SEARCH("three",'Model output'!G181)),ISNUMBER(SEARCH("3",'Model output'!G181)),ISNUMBER(SEARCH("IV",'Model output'!G181)),ISNUMBER(SEARCH("four",'Model output'!G181)),ISNUMBER(SEARCH("4",'Model output'!G181)),ISNUMBER(SEARCH("V ",'Model output'!G181)),ISNUMBER(SEARCH("five",'Model output'!G181)),ISNUMBER(SEARCH("5",'Model output'!G181))))), "lateral", "central"))</f>
        <v>lateral</v>
      </c>
      <c r="H182" t="str">
        <f>IF('Model output'!H181="","negative",IF(OR(ISNUMBER(SEARCH("lymph node",'Model output'!H181)),ISNUMBER(SEARCH("gland",'Model output'!H181)),ISNUMBER(SEARCH("lobe",'Model output'!H181)),ISNUMBER(SEARCH("isthmus",'Model output'!H181)),ISNUMBER(SEARCH("mediastinum",'Model output'!H181)),ISNUMBER(SEARCH("Not mentioned",'Model output'!H181)), ISNUMBER(SEARCH("Not applicable",'Model output'!H181)), ISNUMBER(SEARCH("paratracheal",'Model output'!H181)),ISNUMBER(SEARCH("fibroadipose tissue",'Model output'!H181)),ISNUMBER(SEARCH("thyroid node",'Model output'!H181)),ISNUMBER(SEARCH("skeletal muscle",'Model output'!H181)),ISNUMBER(SEARCH("Extranodal extension",'Model output'!H181)),ISNUMBER(SEARCH("right",'Model output'!H181)),ISNUMBER(SEARCH("left",'Model output'!H181)),ISNUMBER(SEARCH("Not specified",'Model output'!H181))),"negative","positive"))</f>
        <v>negative</v>
      </c>
      <c r="I182">
        <f>IF(OR('Model output'!I181="",'Model output'!I181="Not answered",'Model output'!I181="Not mentioned"),"",IF(ISNUMBER('Model output'!I181),'Model output'!I181,1))</f>
        <v>54</v>
      </c>
      <c r="J182">
        <f>IF(OR('Model output'!J181="",'Model output'!J181="Not answered",'Model output'!J181="Not mentioned"),"",IF(AND(ISNUMBER('Model output'!J181),'Model output'!J181&lt;=I182),'Model output'!J181,IF(AND(ISNUMBER('Model output'!J181), 'Model output'!J181&gt;=DATE(2024,1,1)), MIN(DAY('Model output'!J181), MONTH('Model output'!J181), YEAR('Model output'!J181)), IF(ISNUMBER(SEARCH("0/",'Model output'!J181)),0,IF(ISNUMBER(SEARCH("/",'Model output'!J181)), VALUE(LEFT('Model output'!J181, SEARCH("/",'Model output'!J181)-1)),1)))))</f>
        <v>15</v>
      </c>
      <c r="K182" t="str" cm="1">
        <f t="array" ref="K182">IF(COUNT(FIND({0,1,2,3,4,5,6,7,8,9},'Model output'!K181))&gt;0,'Model output'!K181,"")</f>
        <v/>
      </c>
      <c r="L182" s="25" t="str">
        <f t="shared" si="38"/>
        <v/>
      </c>
      <c r="M182" t="str" cm="1">
        <f t="array" ref="M182">IF(L182="","",IF(ISNUMBER(SEARCH("cm",L182)),MAX(VALUE(SUBSTITUTE(_xlfn.FILTERXML("&lt;t&gt;&lt;s&gt;"&amp;SUBSTITUTE(L182,",","&lt;/s&gt;&lt;s&gt;")&amp;"&lt;/s&gt;&lt;/t&gt;","//s"),"cm",""))),MAX(VALUE(SUBSTITUTE(_xlfn.FILTERXML("&lt;t&gt;&lt;s&gt;"&amp;SUBSTITUTE(L182,",","&lt;/s&gt;&lt;s&gt;")&amp;"&lt;/s&gt;&lt;/t&gt;","//s"),"mm","")))/10))</f>
        <v/>
      </c>
      <c r="N182" t="str">
        <f>IF('Model output'!L181="","",'Model output'!L181)</f>
        <v>Papillary carcinoma, Warthin-like variant with focal follicular growth</v>
      </c>
      <c r="O182" t="str">
        <f>IF('Model output'!M181="","",'Model output'!M181)</f>
        <v>Not mentioned</v>
      </c>
      <c r="P182" t="str">
        <f>IF('Model output'!N181="","",'Model output'!N181)</f>
        <v>3.1 cm</v>
      </c>
      <c r="Q182" t="str">
        <f t="shared" si="37"/>
        <v>3.1cm</v>
      </c>
      <c r="R182" cm="1">
        <f t="array" ref="R182">IF(Q182="","",IF(ISNUMBER(SEARCH("cm",Q182)),MAX(VALUE(SUBSTITUTE(_xlfn.FILTERXML("&lt;t&gt;&lt;s&gt;"&amp;SUBSTITUTE(Q182,",","&lt;/s&gt;&lt;s&gt;")&amp;"&lt;/s&gt;&lt;/t&gt;","//s"),"cm",""))),MAX(VALUE(SUBSTITUTE(_xlfn.FILTERXML("&lt;t&gt;&lt;s&gt;"&amp;SUBSTITUTE(Q182,",","&lt;/s&gt;&lt;s&gt;")&amp;"&lt;/s&gt;&lt;/t&gt;","//s"),"mm","")))/10))</f>
        <v>3.1</v>
      </c>
      <c r="S182" t="str">
        <f>IF(OR('Model output'!P181="",ISNUMBER(SEARCH("Not identified", 'Model output'!P181)),ISNUMBER(SEARCH("Absent",'Model output'!P181)),AND(ISNUMBER(SEARCH("No",'Model output'!P181)),NOT(ISNUMBER(SEARCH("diagnostic",'Model output'!P181)))),ISNUMBER(SEARCH("Negative",'Model output'!P181))),"negative","positive")</f>
        <v>positive</v>
      </c>
      <c r="T182">
        <f>IF('Model output'!O181="","",'Model output'!O181)</f>
        <v>1</v>
      </c>
      <c r="U182" t="str">
        <f>IF('Model output'!Q181&lt;&gt;"",'Model output'!Q181,IF('Classification result'!S182="positive",IF(ISNUMBER(SEARCH("single",'Model output'!P181)),1,IF(OR(ISNUMBER(SEARCH("&lt;4",'Model output'!P181)),ISNUMBER(SEARCH("&lt; 4",'Model output'!P181)),ISNUMBER(SEARCH("less than 4",'Model output'!P181))),"&lt;4",IF(OR(ISNUMBER(SEARCH("&gt;4",'Model output'!P181)),ISNUMBER(SEARCH("&gt; 4",'Model output'!P181)),ISNUMBER(SEARCH("4 or more",'Model output'!P181))),"&gt;4",""))), ""))</f>
        <v/>
      </c>
      <c r="V182" t="str">
        <f>IF(S182="negative","",IF(OR(ISNUMBER(SEARCH("Focal",'Model output'!P181)),'Classification result'!U182&lt;4,ISNUMBER(SEARCH("Focal",'Classification result'!U182)),ISNUMBER(SEARCH("&lt;4",'Classification result'!U182)),ISNUMBER(SEARCH("&lt; 4",'Classification result'!U182))),"minimal", IF(OR(ISNUMBER(SEARCH("Extensive",'Model output'!P181)),ISNUMBER(SEARCH("Extensive",'Classification result'!U182)),ISNUMBER(SEARCH("&gt;4",'Classification result'!U182)),ISNUMBER(SEARCH("&gt; 4",'Classification result'!U182)),ISNUMBER(SEARCH("4 or more",'Classification result'!U182))),"extensive","")))</f>
        <v/>
      </c>
      <c r="W182" t="str">
        <f>IF(OR('Model output'!R181="",ISNUMBER(SEARCH("Not identified", 'Model output'!R181)),ISNUMBER(SEARCH("Absent",'Model output'!R181)),ISNUMBER(SEARCH("No",'Model output'!R181)),ISNUMBER(SEARCH("Negative",'Model output'!R181)),ISNUMBER(SEARCH("None seen",'Model output'!R181)),ISNUMBER(SEARCH("Free",'Model output'!R181)),ISNUMBER(SEARCH("Cannot be assessed",'Model output'!R181))),"negative","positive")</f>
        <v>positive</v>
      </c>
      <c r="X182" s="16" t="str">
        <f>IF('Model output'!S181="","",'Model output'!S181)</f>
        <v>Not identified</v>
      </c>
      <c r="Y182" t="str">
        <f>IF(OR('Model output'!S181="",ISNUMBER(SEARCH("Absent",'Model output'!S181)),ISNUMBER(SEARCH("Not identified",'Model output'!S181)),AND(ISNUMBER(SEARCH("No",'Model output'!S181)),NOT(ISNUMBER(SEARCH("carcinoma",'Model output'!S181)))),ISNUMBER(SEARCH("negative",'Model output'!S181))),"negative",IF(Z182="positive","gETE", "positive"))</f>
        <v>negative</v>
      </c>
      <c r="Z182" t="str">
        <f>IF(OR('Model output'!S181="",ISNUMBER(SEARCH("Absent",'Model output'!S181)),ISNUMBER(SEARCH("Not identified",'Model output'!S181)),ISNUMBER(SEARCH("No",'Model output'!S181)),ISNUMBER(SEARCH("Minimal",'Model output'!S181)),ISNUMBER(SEARCH("negative",'Model output'!S181))),"negative",IF(OR(ISNUMBER(SEARCH("extensive",X182)),ISNUMBER(SEARCH("skeletal muscle",X182)),ISNUMBER(SEARCH("larynx",X182)),ISNUMBER(SEARCH("trachea",X182)),ISNUMBER(SEARCH("esophagus",X182)),ISNUMBER(SEARCH("recurrent laryngeal nerve",X182))),"positive","negative"))</f>
        <v>negative</v>
      </c>
      <c r="AA182" t="str">
        <f>IF('Model output'!T181="","",IF('Model output'!T181="Not mentioned", "No", "Yes"))</f>
        <v>No</v>
      </c>
      <c r="AB182" t="str">
        <f>IF(AA182&lt;&gt;"Yes","",IF(OR('Model output'!U181="",ISNUMBER(SEARCH("Not identified",'Model output'!U181))),"",'Model output'!U181))</f>
        <v/>
      </c>
      <c r="AC182" s="1" t="str">
        <f>IF(OR('Model output'!V181="", 'Model output'!V181="No", AND(ISERROR(SEARCH("Positive",'Model output'!V181)), ISNUMBER(SEARCH("Negative",'Model output'!V181))), AND(ISNUMBER(SEARCH("Uninvolved",'Model output'!V181)),NOT(ISNUMBER(SEARCH("margins involved",'Model output'!V181)))), ISNUMBER(SEARCH("None",'Model output'!V181)), ISNUMBER(SEARCH("Free",'Model output'!V181)), ISNUMBER(SEARCH("1 mm",'Model output'!V181)), ISNUMBER(SEARCH("0.1 CM",'Model output'!V181)), ISNUMBER(SEARCH("less than 0.2 mm",'Model output'!V181)), ISNUMBER(SEARCH("less than 0.5 mm",'Model output'!V181)), ISNUMBER(SEARCH("less than 1.0 mm",'Model output'!V181)), ISNUMBER(SEARCH("noted very close",'Model output'!V181)), ISNUMBER(SEARCH("abut",'Model output'!V181)), ISNUMBER(SEARCH("not mentioned",'Model output'!V181)), ISNUMBER(SEARCH("Cannot be assessed",'Model output'!V181)), ISNUMBER(SEARCH("Not specified",'Model output'!V181)), ISNUMBER(SEARCH("Lymphocyte invasion - present",'Model output'!V181))), "negative", "positive")</f>
        <v>negative</v>
      </c>
      <c r="AE182" s="35" t="str" cm="1">
        <f t="array" aca="1" ref="AE182" ca="1">IF(OR(AC182="positive",Z182="positive",AND(OR(ISNUMBER(SEARCH("Follicular carcinoma",N182)),ISNUMBER(SEARCH("Follicular thyroid carcinoma",N182))),V182="extensive"),AND(AND(ISNUMBER(J182),J182&gt;0),AND(ISNUMBER(M182),M182&gt;3)),OR(H182="positive",AH182=1)),"high",IF(OR(ISNUMBER(SEARCH("lateral",G182,1)),ISNUMBER(SEARCH("positive",Y182,1)),ISNUMBER(SEARCH("tall",O182,1)),ISNUMBER(SEARCH("hobnail",O182,1)),ISNUMBER(SEARCH("cribriform",O182,1)),ISNUMBER(SEARCH("diffuse",O182,1)),ISNUMBER(SEARCH("columnar",O182,1)),ISNUMBER(SEARCH("solid",O182,1)),ISNUMBER(SEARCH("tall",N182,1)),ISNUMBER(SEARCH("hobnail",N182,1)),ISNUMBER(SEARCH("cribriform",N182,1)),ISNUMBER(SEARCH("diffuse",N182,1)),ISNUMBER(SEARCH("columnar",N182,1)),ISNUMBER(SEARCH("solid",N182,1)),AND(ISNUMBER(SEARCH("papillary",N182,1)),S182="positive"),AND(AND(ISNUMBER(J182),J182&gt;=5),M182=""),AND(AND(ISNUMBER(J182),J182&gt;=5),AND(ISNUMBER(M182),M182&gt;=1)),AND(ISNUMBER(SERACH("papillary",N182)),OR(Y182="positive",Z182="positive"), ISNUMBER(SEARCH("BRAF",AB182)))),"intermediate","low"))</f>
        <v>intermediate</v>
      </c>
      <c r="AF182" s="36" t="str">
        <f t="shared" si="27"/>
        <v>2</v>
      </c>
      <c r="AG182" s="36" t="str">
        <f t="shared" si="28"/>
        <v>1b</v>
      </c>
      <c r="AH182" s="36" t="str">
        <f t="shared" si="30"/>
        <v>0</v>
      </c>
      <c r="AI182" s="42" t="str">
        <f t="shared" si="31"/>
        <v>I</v>
      </c>
      <c r="AJ182" s="39" t="s">
        <v>809</v>
      </c>
      <c r="AK182" s="41" t="s">
        <v>1122</v>
      </c>
      <c r="AL182" s="41" t="s">
        <v>1119</v>
      </c>
      <c r="AM182" s="41" t="s">
        <v>1123</v>
      </c>
      <c r="AN182" s="41" t="s">
        <v>68</v>
      </c>
      <c r="AO182" s="22">
        <f t="shared" ca="1" si="32"/>
        <v>1</v>
      </c>
      <c r="AP182" s="1">
        <f t="shared" si="33"/>
        <v>1</v>
      </c>
      <c r="AQ182" s="1">
        <f t="shared" si="34"/>
        <v>1</v>
      </c>
      <c r="AR182" s="1">
        <f t="shared" si="35"/>
        <v>1</v>
      </c>
      <c r="AS182" s="14">
        <f t="shared" si="36"/>
        <v>1</v>
      </c>
    </row>
    <row r="183" spans="1:45">
      <c r="A183" t="str">
        <f>'Model output'!A182</f>
        <v>TCGA-EM-A2P2</v>
      </c>
      <c r="B183" s="33">
        <v>46</v>
      </c>
      <c r="C183" s="1" t="str">
        <f>IF(OR(ISNUMBER(SEARCH("0",'Model output'!D182)), ISNUMBER(SEARCH("1",'Model output'!D182)), ISNUMBER(SEARCH("1a",'Model output'!D182)), ISNUMBER(SEARCH("1b",'Model output'!D182)), ISNUMBER(SEARCH("2",'Model output'!D182)), ISNUMBER(SEARCH("3",'Model output'!D182)), ISNUMBER(SEARCH("4a",'Model output'!D182)), ISNUMBER(SEARCH("4b",'Model output'!D182))), IF(ISNUMBER(SEARCH("pT",'Model output'!D182)),IF(OR(ISNUMBER(SEARCH("a",'Model output'!D182)),ISNUMBER(SEARCH("b",'Model output'!D182))),MID(SUBSTITUTE('Model output'!D182," ",""),SEARCH("pT",'Model output'!D182)+2,2),MID(SUBSTITUTE('Model output'!D182," ",""),SEARCH("pT",'Model output'!D182)+2,1)),IF(ISNUMBER(SEARCH("T",'Model output'!D182)),IF(OR(ISNUMBER(SEARCH("a",'Model output'!D182)),ISNUMBER(SEARCH("b",'Model output'!D182))),MID(SUBSTITUTE('Model output'!D182," ",""),SEARCH("T",'Model output'!D182)+1,2),MID(SUBSTITUTE('Model output'!D182," ",""),SEARCH("T",'Model output'!D182)+1,1)),SUBSTITUTE('Model output'!D182," ",""))),"")</f>
        <v>3</v>
      </c>
      <c r="D183" s="1" t="str">
        <f>IF(ISNUMBER(SEARCH("lymph node",'Model output'!E182)),"1", IF(AND('Model output'!E182&lt;&gt;"",ISNUMBER('Model output'!E182),'Model output'!E182&gt;0),"1",IF(OR(ISNUMBER(SEARCH("0",'Model output'!E182)), ISNUMBER(SEARCH("1",'Model output'!E182)), ISNUMBER(SEARCH("1a",'Model output'!E182)), ISNUMBER(SEARCH("1b",'Model output'!E182)), ISNUMBER(SEARCH("X",'Model output'!E182))), IF(ISNUMBER(SEARCH("pN",'Model output'!E182)),IF(OR(ISNUMBER(SEARCH("a",'Model output'!E182)),ISNUMBER(SEARCH("b",'Model output'!E182))),MID(SUBSTITUTE('Model output'!E182," ",""),SEARCH("pN",'Model output'!E182)+2,2),MID(SUBSTITUTE('Model output'!E182," ",""),SEARCH("pN",'Model output'!E182)+2,1)),IF(ISNUMBER(SEARCH("N",'Model output'!E182)),IF(OR(ISNUMBER(SEARCH("a",'Model output'!E182)),ISNUMBER(SEARCH("b",'Model output'!E182))),MID(SUBSTITUTE('Model output'!E182," ",""),SEARCH("N",'Model output'!E182)+1,2),MID(SUBSTITUTE('Model output'!E182," ",""),SEARCH("N",'Model output'!E182)+1,1)),SUBSTITUTE('Model output'!E182," ",""))),"")))</f>
        <v>0</v>
      </c>
      <c r="E183" s="1" t="str">
        <f>IF(OR(ISNUMBER(SEARCH("Not applicable",'Model output'!F182)), ISNUMBER(SEARCH("N/A",'Model output'!F182))),"0",IF(OR(ISNUMBER(SEARCH("0",'Model output'!F182)), ISNUMBER(SEARCH("1",'Model output'!F182)), ISNUMBER(SEARCH("X",'Model output'!F182))), IF(ISNUMBER(SEARCH("pM",'Model output'!F182)),MID(SUBSTITUTE('Model output'!F182," ",""),SEARCH("pM",'Model output'!F182)+2,1),IF(ISNUMBER(SEARCH("M",'Model output'!F182)),MID(SUBSTITUTE('Model output'!F182," ",""),SEARCH("M",'Model output'!F182)+1,1),SUBSTITUTE('Model output'!F182," ",""))),""))</f>
        <v/>
      </c>
      <c r="F183" t="str">
        <f t="shared" si="29"/>
        <v>negative</v>
      </c>
      <c r="G183" t="str">
        <f>IF(OR('Model output'!G182="",AND(ISNUMBER('Model output'!J182),'Model output'!J182&lt;1)),"",IF(OR(ISNUMBER(SEARCH("lateral",'Model output'!G182)),ISNUMBER(SEARCH("cervical",'Model output'!G182)),ISNUMBER(SEARCH("jugular",'Model output'!G182)),ISNUMBER(SEARCH("left neck",'Model output'!G182)),ISNUMBER(SEARCH("left anterior neck",'Model output'!G182)),ISNUMBER(SEARCH("left posterior neck",'Model output'!G182)),ISNUMBER(SEARCH("right neck",'Model output'!G182)),ISNUMBER(SEARCH("right anterior neck",'Model output'!G182)),ISNUMBER(SEARCH("right posterior neck",'Model output'!G182)),AND(ISNUMBER(SEARCH("level",'Model output'!G182)),OR(,ISNUMBER(SEARCH("II",'Model output'!G182)),ISNUMBER(SEARCH("two",'Model output'!G182)),AND(ISNUMBER(SEARCH("2",'Model output'!G182)),NOT(ISNUMBER(SEARCH("1 of 2",'Model output'!G182)))),ISNUMBER(SEARCH("III",'Model output'!G182)),ISNUMBER(SEARCH("three",'Model output'!G182)),ISNUMBER(SEARCH("3",'Model output'!G182)),ISNUMBER(SEARCH("IV",'Model output'!G182)),ISNUMBER(SEARCH("four",'Model output'!G182)),ISNUMBER(SEARCH("4",'Model output'!G182)),ISNUMBER(SEARCH("V ",'Model output'!G182)),ISNUMBER(SEARCH("five",'Model output'!G182)),ISNUMBER(SEARCH("5",'Model output'!G182))))), "lateral", "central"))</f>
        <v/>
      </c>
      <c r="H183" t="str">
        <f>IF('Model output'!H182="","negative",IF(OR(ISNUMBER(SEARCH("lymph node",'Model output'!H182)),ISNUMBER(SEARCH("gland",'Model output'!H182)),ISNUMBER(SEARCH("lobe",'Model output'!H182)),ISNUMBER(SEARCH("isthmus",'Model output'!H182)),ISNUMBER(SEARCH("mediastinum",'Model output'!H182)),ISNUMBER(SEARCH("Not mentioned",'Model output'!H182)), ISNUMBER(SEARCH("Not applicable",'Model output'!H182)), ISNUMBER(SEARCH("paratracheal",'Model output'!H182)),ISNUMBER(SEARCH("fibroadipose tissue",'Model output'!H182)),ISNUMBER(SEARCH("thyroid node",'Model output'!H182)),ISNUMBER(SEARCH("skeletal muscle",'Model output'!H182)),ISNUMBER(SEARCH("Extranodal extension",'Model output'!H182)),ISNUMBER(SEARCH("right",'Model output'!H182)),ISNUMBER(SEARCH("left",'Model output'!H182)),ISNUMBER(SEARCH("Not specified",'Model output'!H182))),"negative","positive"))</f>
        <v>negative</v>
      </c>
      <c r="I183">
        <f>IF(OR('Model output'!I182="",'Model output'!I182="Not answered",'Model output'!I182="Not mentioned"),"",IF(ISNUMBER('Model output'!I182),'Model output'!I182,1))</f>
        <v>5</v>
      </c>
      <c r="J183">
        <f>IF(OR('Model output'!J182="",'Model output'!J182="Not answered",'Model output'!J182="Not mentioned"),"",IF(AND(ISNUMBER('Model output'!J182),'Model output'!J182&lt;=I183),'Model output'!J182,IF(AND(ISNUMBER('Model output'!J182), 'Model output'!J182&gt;=DATE(2024,1,1)), MIN(DAY('Model output'!J182), MONTH('Model output'!J182), YEAR('Model output'!J182)), IF(ISNUMBER(SEARCH("0/",'Model output'!J182)),0,IF(ISNUMBER(SEARCH("/",'Model output'!J182)), VALUE(LEFT('Model output'!J182, SEARCH("/",'Model output'!J182)-1)),1)))))</f>
        <v>0</v>
      </c>
      <c r="K183" t="str" cm="1">
        <f t="array" ref="K183">IF(COUNT(FIND({0,1,2,3,4,5,6,7,8,9},'Model output'!K182))&gt;0,'Model output'!K182,"")</f>
        <v/>
      </c>
      <c r="L183" s="25" t="str">
        <f t="shared" si="38"/>
        <v/>
      </c>
      <c r="M183" t="str" cm="1">
        <f t="array" ref="M183">IF(L183="","",IF(ISNUMBER(SEARCH("cm",L183)),MAX(VALUE(SUBSTITUTE(_xlfn.FILTERXML("&lt;t&gt;&lt;s&gt;"&amp;SUBSTITUTE(L183,",","&lt;/s&gt;&lt;s&gt;")&amp;"&lt;/s&gt;&lt;/t&gt;","//s"),"cm",""))),MAX(VALUE(SUBSTITUTE(_xlfn.FILTERXML("&lt;t&gt;&lt;s&gt;"&amp;SUBSTITUTE(L183,",","&lt;/s&gt;&lt;s&gt;")&amp;"&lt;/s&gt;&lt;/t&gt;","//s"),"mm","")))/10))</f>
        <v/>
      </c>
      <c r="N183" t="str">
        <f>IF('Model output'!L182="","",'Model output'!L182)</f>
        <v>Papillary carcinoma, follicular variant, Papillary carcinoma, solid variant, Papillary carcinoma, other variant: trabecular Pet</v>
      </c>
      <c r="O183" t="str">
        <f>IF('Model output'!M182="","",'Model output'!M182)</f>
        <v>Classical cytomorphology</v>
      </c>
      <c r="P183" t="str">
        <f>IF('Model output'!N182="","",'Model output'!N182)</f>
        <v>5.0cm</v>
      </c>
      <c r="Q183" t="str">
        <f t="shared" si="37"/>
        <v>5.0cm</v>
      </c>
      <c r="R183" cm="1">
        <f t="array" ref="R183">IF(Q183="","",IF(ISNUMBER(SEARCH("cm",Q183)),MAX(VALUE(SUBSTITUTE(_xlfn.FILTERXML("&lt;t&gt;&lt;s&gt;"&amp;SUBSTITUTE(Q183,",","&lt;/s&gt;&lt;s&gt;")&amp;"&lt;/s&gt;&lt;/t&gt;","//s"),"cm",""))),MAX(VALUE(SUBSTITUTE(_xlfn.FILTERXML("&lt;t&gt;&lt;s&gt;"&amp;SUBSTITUTE(Q183,",","&lt;/s&gt;&lt;s&gt;")&amp;"&lt;/s&gt;&lt;/t&gt;","//s"),"mm","")))/10))</f>
        <v>5</v>
      </c>
      <c r="S183" t="str">
        <f>IF(OR('Model output'!P182="",ISNUMBER(SEARCH("Not identified", 'Model output'!P182)),ISNUMBER(SEARCH("Absent",'Model output'!P182)),AND(ISNUMBER(SEARCH("No",'Model output'!P182)),NOT(ISNUMBER(SEARCH("diagnostic",'Model output'!P182)))),ISNUMBER(SEARCH("Negative",'Model output'!P182))),"negative","positive")</f>
        <v>positive</v>
      </c>
      <c r="T183">
        <f>IF('Model output'!O182="","",'Model output'!O182)</f>
        <v>2</v>
      </c>
      <c r="U183" t="str">
        <f>IF('Model output'!Q182&lt;&gt;"",'Model output'!Q182,IF('Classification result'!S183="positive",IF(ISNUMBER(SEARCH("single",'Model output'!P182)),1,IF(OR(ISNUMBER(SEARCH("&lt;4",'Model output'!P182)),ISNUMBER(SEARCH("&lt; 4",'Model output'!P182)),ISNUMBER(SEARCH("less than 4",'Model output'!P182))),"&lt;4",IF(OR(ISNUMBER(SEARCH("&gt;4",'Model output'!P182)),ISNUMBER(SEARCH("&gt; 4",'Model output'!P182)),ISNUMBER(SEARCH("4 or more",'Model output'!P182))),"&gt;4",""))), ""))</f>
        <v/>
      </c>
      <c r="V183" t="str">
        <f>IF(S183="negative","",IF(OR(ISNUMBER(SEARCH("Focal",'Model output'!P182)),'Classification result'!U183&lt;4,ISNUMBER(SEARCH("Focal",'Classification result'!U183)),ISNUMBER(SEARCH("&lt;4",'Classification result'!U183)),ISNUMBER(SEARCH("&lt; 4",'Classification result'!U183))),"minimal", IF(OR(ISNUMBER(SEARCH("Extensive",'Model output'!P182)),ISNUMBER(SEARCH("Extensive",'Classification result'!U183)),ISNUMBER(SEARCH("&gt;4",'Classification result'!U183)),ISNUMBER(SEARCH("&gt; 4",'Classification result'!U183)),ISNUMBER(SEARCH("4 or more",'Classification result'!U183))),"extensive","")))</f>
        <v/>
      </c>
      <c r="W183" t="str">
        <f>IF(OR('Model output'!R182="",ISNUMBER(SEARCH("Not identified", 'Model output'!R182)),ISNUMBER(SEARCH("Absent",'Model output'!R182)),ISNUMBER(SEARCH("No",'Model output'!R182)),ISNUMBER(SEARCH("Negative",'Model output'!R182)),ISNUMBER(SEARCH("None seen",'Model output'!R182)),ISNUMBER(SEARCH("Free",'Model output'!R182)),ISNUMBER(SEARCH("Cannot be assessed",'Model output'!R182))),"negative","positive")</f>
        <v>positive</v>
      </c>
      <c r="X183" s="16" t="str">
        <f>IF('Model output'!S182="","",'Model output'!S182)</f>
        <v/>
      </c>
      <c r="Y183" t="str">
        <f>IF(OR('Model output'!S182="",ISNUMBER(SEARCH("Absent",'Model output'!S182)),ISNUMBER(SEARCH("Not identified",'Model output'!S182)),AND(ISNUMBER(SEARCH("No",'Model output'!S182)),NOT(ISNUMBER(SEARCH("carcinoma",'Model output'!S182)))),ISNUMBER(SEARCH("negative",'Model output'!S182))),"negative",IF(Z183="positive","gETE", "positive"))</f>
        <v>negative</v>
      </c>
      <c r="Z183" t="str">
        <f>IF(OR('Model output'!S182="",ISNUMBER(SEARCH("Absent",'Model output'!S182)),ISNUMBER(SEARCH("Not identified",'Model output'!S182)),ISNUMBER(SEARCH("No",'Model output'!S182)),ISNUMBER(SEARCH("Minimal",'Model output'!S182)),ISNUMBER(SEARCH("negative",'Model output'!S182))),"negative",IF(OR(ISNUMBER(SEARCH("extensive",X183)),ISNUMBER(SEARCH("skeletal muscle",X183)),ISNUMBER(SEARCH("larynx",X183)),ISNUMBER(SEARCH("trachea",X183)),ISNUMBER(SEARCH("esophagus",X183)),ISNUMBER(SEARCH("recurrent laryngeal nerve",X183))),"positive","negative"))</f>
        <v>negative</v>
      </c>
      <c r="AA183" t="str">
        <f>IF('Model output'!T182="","",IF('Model output'!T182="Not mentioned", "No", "Yes"))</f>
        <v/>
      </c>
      <c r="AB183" t="str">
        <f>IF(AA183&lt;&gt;"Yes","",IF(OR('Model output'!U182="",ISNUMBER(SEARCH("Not identified",'Model output'!U182))),"",'Model output'!U182))</f>
        <v/>
      </c>
      <c r="AC183" s="1" t="str">
        <f>IF(OR('Model output'!V182="", 'Model output'!V182="No", AND(ISERROR(SEARCH("Positive",'Model output'!V182)), ISNUMBER(SEARCH("Negative",'Model output'!V182))), AND(ISNUMBER(SEARCH("Uninvolved",'Model output'!V182)),NOT(ISNUMBER(SEARCH("margins involved",'Model output'!V182)))), ISNUMBER(SEARCH("None",'Model output'!V182)), ISNUMBER(SEARCH("Free",'Model output'!V182)), ISNUMBER(SEARCH("1 mm",'Model output'!V182)), ISNUMBER(SEARCH("0.1 CM",'Model output'!V182)), ISNUMBER(SEARCH("less than 0.2 mm",'Model output'!V182)), ISNUMBER(SEARCH("less than 0.5 mm",'Model output'!V182)), ISNUMBER(SEARCH("less than 1.0 mm",'Model output'!V182)), ISNUMBER(SEARCH("noted very close",'Model output'!V182)), ISNUMBER(SEARCH("abut",'Model output'!V182)), ISNUMBER(SEARCH("not mentioned",'Model output'!V182)), ISNUMBER(SEARCH("Cannot be assessed",'Model output'!V182)), ISNUMBER(SEARCH("Not specified",'Model output'!V182)), ISNUMBER(SEARCH("Lymphocyte invasion - present",'Model output'!V182))), "negative", "positive")</f>
        <v>negative</v>
      </c>
      <c r="AE183" s="35" t="str" cm="1">
        <f t="array" aca="1" ref="AE183" ca="1">IF(OR(AC183="positive",Z183="positive",AND(OR(ISNUMBER(SEARCH("Follicular carcinoma",N183)),ISNUMBER(SEARCH("Follicular thyroid carcinoma",N183))),V183="extensive"),AND(AND(ISNUMBER(J183),J183&gt;0),AND(ISNUMBER(M183),M183&gt;3)),OR(H183="positive",AH183=1)),"high",IF(OR(ISNUMBER(SEARCH("lateral",G183,1)),ISNUMBER(SEARCH("positive",Y183,1)),ISNUMBER(SEARCH("tall",O183,1)),ISNUMBER(SEARCH("hobnail",O183,1)),ISNUMBER(SEARCH("cribriform",O183,1)),ISNUMBER(SEARCH("diffuse",O183,1)),ISNUMBER(SEARCH("columnar",O183,1)),ISNUMBER(SEARCH("solid",O183,1)),ISNUMBER(SEARCH("tall",N183,1)),ISNUMBER(SEARCH("hobnail",N183,1)),ISNUMBER(SEARCH("cribriform",N183,1)),ISNUMBER(SEARCH("diffuse",N183,1)),ISNUMBER(SEARCH("columnar",N183,1)),ISNUMBER(SEARCH("solid",N183,1)),AND(ISNUMBER(SEARCH("papillary",N183,1)),S183="positive"),AND(AND(ISNUMBER(J183),J183&gt;=5),M183=""),AND(AND(ISNUMBER(J183),J183&gt;=5),AND(ISNUMBER(M183),M183&gt;=1)),AND(ISNUMBER(SERACH("papillary",N183)),OR(Y183="positive",Z183="positive"), ISNUMBER(SEARCH("BRAF",AB183)))),"intermediate","low"))</f>
        <v>intermediate</v>
      </c>
      <c r="AF183" s="36" t="str">
        <f t="shared" si="27"/>
        <v>3a</v>
      </c>
      <c r="AG183" s="36" t="str">
        <f t="shared" si="28"/>
        <v>0</v>
      </c>
      <c r="AH183" s="36" t="str">
        <f t="shared" si="30"/>
        <v>0</v>
      </c>
      <c r="AI183" s="42" t="str">
        <f t="shared" si="31"/>
        <v>I</v>
      </c>
      <c r="AJ183" s="39" t="s">
        <v>809</v>
      </c>
      <c r="AK183" s="41" t="s">
        <v>1124</v>
      </c>
      <c r="AL183" s="41" t="s">
        <v>1120</v>
      </c>
      <c r="AM183" s="41" t="s">
        <v>1123</v>
      </c>
      <c r="AN183" s="41" t="s">
        <v>68</v>
      </c>
      <c r="AO183" s="22">
        <f t="shared" ca="1" si="32"/>
        <v>1</v>
      </c>
      <c r="AP183" s="1">
        <f t="shared" si="33"/>
        <v>1</v>
      </c>
      <c r="AQ183" s="1">
        <f t="shared" si="34"/>
        <v>1</v>
      </c>
      <c r="AR183" s="1">
        <f t="shared" si="35"/>
        <v>1</v>
      </c>
      <c r="AS183" s="14">
        <f t="shared" si="36"/>
        <v>1</v>
      </c>
    </row>
    <row r="184" spans="1:45">
      <c r="A184" t="str">
        <f>'Model output'!A183</f>
        <v>TCGA-EM-A2P3</v>
      </c>
      <c r="B184" s="33">
        <v>47</v>
      </c>
      <c r="C184" s="1" t="str">
        <f>IF(OR(ISNUMBER(SEARCH("0",'Model output'!D183)), ISNUMBER(SEARCH("1",'Model output'!D183)), ISNUMBER(SEARCH("1a",'Model output'!D183)), ISNUMBER(SEARCH("1b",'Model output'!D183)), ISNUMBER(SEARCH("2",'Model output'!D183)), ISNUMBER(SEARCH("3",'Model output'!D183)), ISNUMBER(SEARCH("4a",'Model output'!D183)), ISNUMBER(SEARCH("4b",'Model output'!D183))), IF(ISNUMBER(SEARCH("pT",'Model output'!D183)),IF(OR(ISNUMBER(SEARCH("a",'Model output'!D183)),ISNUMBER(SEARCH("b",'Model output'!D183))),MID(SUBSTITUTE('Model output'!D183," ",""),SEARCH("pT",'Model output'!D183)+2,2),MID(SUBSTITUTE('Model output'!D183," ",""),SEARCH("pT",'Model output'!D183)+2,1)),IF(ISNUMBER(SEARCH("T",'Model output'!D183)),IF(OR(ISNUMBER(SEARCH("a",'Model output'!D183)),ISNUMBER(SEARCH("b",'Model output'!D183))),MID(SUBSTITUTE('Model output'!D183," ",""),SEARCH("T",'Model output'!D183)+1,2),MID(SUBSTITUTE('Model output'!D183," ",""),SEARCH("T",'Model output'!D183)+1,1)),SUBSTITUTE('Model output'!D183," ",""))),"")</f>
        <v>1b</v>
      </c>
      <c r="D184" s="1" t="str">
        <f>IF(ISNUMBER(SEARCH("lymph node",'Model output'!E183)),"1", IF(AND('Model output'!E183&lt;&gt;"",ISNUMBER('Model output'!E183),'Model output'!E183&gt;0),"1",IF(OR(ISNUMBER(SEARCH("0",'Model output'!E183)), ISNUMBER(SEARCH("1",'Model output'!E183)), ISNUMBER(SEARCH("1a",'Model output'!E183)), ISNUMBER(SEARCH("1b",'Model output'!E183)), ISNUMBER(SEARCH("X",'Model output'!E183))), IF(ISNUMBER(SEARCH("pN",'Model output'!E183)),IF(OR(ISNUMBER(SEARCH("a",'Model output'!E183)),ISNUMBER(SEARCH("b",'Model output'!E183))),MID(SUBSTITUTE('Model output'!E183," ",""),SEARCH("pN",'Model output'!E183)+2,2),MID(SUBSTITUTE('Model output'!E183," ",""),SEARCH("pN",'Model output'!E183)+2,1)),IF(ISNUMBER(SEARCH("N",'Model output'!E183)),IF(OR(ISNUMBER(SEARCH("a",'Model output'!E183)),ISNUMBER(SEARCH("b",'Model output'!E183))),MID(SUBSTITUTE('Model output'!E183," ",""),SEARCH("N",'Model output'!E183)+1,2),MID(SUBSTITUTE('Model output'!E183," ",""),SEARCH("N",'Model output'!E183)+1,1)),SUBSTITUTE('Model output'!E183," ",""))),"")))</f>
        <v>X</v>
      </c>
      <c r="E184" s="1" t="str">
        <f>IF(OR(ISNUMBER(SEARCH("Not applicable",'Model output'!F183)), ISNUMBER(SEARCH("N/A",'Model output'!F183))),"0",IF(OR(ISNUMBER(SEARCH("0",'Model output'!F183)), ISNUMBER(SEARCH("1",'Model output'!F183)), ISNUMBER(SEARCH("X",'Model output'!F183))), IF(ISNUMBER(SEARCH("pM",'Model output'!F183)),MID(SUBSTITUTE('Model output'!F183," ",""),SEARCH("pM",'Model output'!F183)+2,1),IF(ISNUMBER(SEARCH("M",'Model output'!F183)),MID(SUBSTITUTE('Model output'!F183," ",""),SEARCH("M",'Model output'!F183)+1,1),SUBSTITUTE('Model output'!F183," ",""))),""))</f>
        <v/>
      </c>
      <c r="F184" t="str">
        <f t="shared" si="29"/>
        <v>negative</v>
      </c>
      <c r="G184" t="str">
        <f>IF(OR('Model output'!G183="",AND(ISNUMBER('Model output'!J183),'Model output'!J183&lt;1)),"",IF(OR(ISNUMBER(SEARCH("lateral",'Model output'!G183)),ISNUMBER(SEARCH("cervical",'Model output'!G183)),ISNUMBER(SEARCH("jugular",'Model output'!G183)),ISNUMBER(SEARCH("left neck",'Model output'!G183)),ISNUMBER(SEARCH("left anterior neck",'Model output'!G183)),ISNUMBER(SEARCH("left posterior neck",'Model output'!G183)),ISNUMBER(SEARCH("right neck",'Model output'!G183)),ISNUMBER(SEARCH("right anterior neck",'Model output'!G183)),ISNUMBER(SEARCH("right posterior neck",'Model output'!G183)),AND(ISNUMBER(SEARCH("level",'Model output'!G183)),OR(,ISNUMBER(SEARCH("II",'Model output'!G183)),ISNUMBER(SEARCH("two",'Model output'!G183)),AND(ISNUMBER(SEARCH("2",'Model output'!G183)),NOT(ISNUMBER(SEARCH("1 of 2",'Model output'!G183)))),ISNUMBER(SEARCH("III",'Model output'!G183)),ISNUMBER(SEARCH("three",'Model output'!G183)),ISNUMBER(SEARCH("3",'Model output'!G183)),ISNUMBER(SEARCH("IV",'Model output'!G183)),ISNUMBER(SEARCH("four",'Model output'!G183)),ISNUMBER(SEARCH("4",'Model output'!G183)),ISNUMBER(SEARCH("V ",'Model output'!G183)),ISNUMBER(SEARCH("five",'Model output'!G183)),ISNUMBER(SEARCH("5",'Model output'!G183))))), "lateral", "central"))</f>
        <v/>
      </c>
      <c r="H184" t="str">
        <f>IF('Model output'!H183="","negative",IF(OR(ISNUMBER(SEARCH("lymph node",'Model output'!H183)),ISNUMBER(SEARCH("gland",'Model output'!H183)),ISNUMBER(SEARCH("lobe",'Model output'!H183)),ISNUMBER(SEARCH("isthmus",'Model output'!H183)),ISNUMBER(SEARCH("mediastinum",'Model output'!H183)),ISNUMBER(SEARCH("Not mentioned",'Model output'!H183)), ISNUMBER(SEARCH("Not applicable",'Model output'!H183)), ISNUMBER(SEARCH("paratracheal",'Model output'!H183)),ISNUMBER(SEARCH("fibroadipose tissue",'Model output'!H183)),ISNUMBER(SEARCH("thyroid node",'Model output'!H183)),ISNUMBER(SEARCH("skeletal muscle",'Model output'!H183)),ISNUMBER(SEARCH("Extranodal extension",'Model output'!H183)),ISNUMBER(SEARCH("right",'Model output'!H183)),ISNUMBER(SEARCH("left",'Model output'!H183)),ISNUMBER(SEARCH("Not specified",'Model output'!H183))),"negative","positive"))</f>
        <v>negative</v>
      </c>
      <c r="I184">
        <f>IF(OR('Model output'!I183="",'Model output'!I183="Not answered",'Model output'!I183="Not mentioned"),"",IF(ISNUMBER('Model output'!I183),'Model output'!I183,1))</f>
        <v>0</v>
      </c>
      <c r="J184">
        <f>IF(OR('Model output'!J183="",'Model output'!J183="Not answered",'Model output'!J183="Not mentioned"),"",IF(AND(ISNUMBER('Model output'!J183),'Model output'!J183&lt;=I184),'Model output'!J183,IF(AND(ISNUMBER('Model output'!J183), 'Model output'!J183&gt;=DATE(2024,1,1)), MIN(DAY('Model output'!J183), MONTH('Model output'!J183), YEAR('Model output'!J183)), IF(ISNUMBER(SEARCH("0/",'Model output'!J183)),0,IF(ISNUMBER(SEARCH("/",'Model output'!J183)), VALUE(LEFT('Model output'!J183, SEARCH("/",'Model output'!J183)-1)),1)))))</f>
        <v>0</v>
      </c>
      <c r="K184" t="str" cm="1">
        <f t="array" ref="K184">IF(COUNT(FIND({0,1,2,3,4,5,6,7,8,9},'Model output'!K183))&gt;0,'Model output'!K183,"")</f>
        <v/>
      </c>
      <c r="L184" s="25" t="str">
        <f t="shared" si="38"/>
        <v/>
      </c>
      <c r="M184" t="str" cm="1">
        <f t="array" ref="M184">IF(L184="","",IF(ISNUMBER(SEARCH("cm",L184)),MAX(VALUE(SUBSTITUTE(_xlfn.FILTERXML("&lt;t&gt;&lt;s&gt;"&amp;SUBSTITUTE(L184,",","&lt;/s&gt;&lt;s&gt;")&amp;"&lt;/s&gt;&lt;/t&gt;","//s"),"cm",""))),MAX(VALUE(SUBSTITUTE(_xlfn.FILTERXML("&lt;t&gt;&lt;s&gt;"&amp;SUBSTITUTE(L184,",","&lt;/s&gt;&lt;s&gt;")&amp;"&lt;/s&gt;&lt;/t&gt;","//s"),"mm","")))/10))</f>
        <v/>
      </c>
      <c r="N184" t="str">
        <f>IF('Model output'!L183="","",'Model output'!L183)</f>
        <v>Papillary carcinoma, classical (usual), Papillary carcinoma, follicular variant</v>
      </c>
      <c r="O184" t="str">
        <f>IF('Model output'!M183="","",'Model output'!M183)</f>
        <v/>
      </c>
      <c r="P184" t="str">
        <f>IF('Model output'!N183="","",'Model output'!N183)</f>
        <v>1.4cm</v>
      </c>
      <c r="Q184" t="str">
        <f t="shared" si="37"/>
        <v>1.4cm</v>
      </c>
      <c r="R184" cm="1">
        <f t="array" ref="R184">IF(Q184="","",IF(ISNUMBER(SEARCH("cm",Q184)),MAX(VALUE(SUBSTITUTE(_xlfn.FILTERXML("&lt;t&gt;&lt;s&gt;"&amp;SUBSTITUTE(Q184,",","&lt;/s&gt;&lt;s&gt;")&amp;"&lt;/s&gt;&lt;/t&gt;","//s"),"cm",""))),MAX(VALUE(SUBSTITUTE(_xlfn.FILTERXML("&lt;t&gt;&lt;s&gt;"&amp;SUBSTITUTE(Q184,",","&lt;/s&gt;&lt;s&gt;")&amp;"&lt;/s&gt;&lt;/t&gt;","//s"),"mm","")))/10))</f>
        <v>1.4</v>
      </c>
      <c r="S184" t="str">
        <f>IF(OR('Model output'!P183="",ISNUMBER(SEARCH("Not identified", 'Model output'!P183)),ISNUMBER(SEARCH("Absent",'Model output'!P183)),AND(ISNUMBER(SEARCH("No",'Model output'!P183)),NOT(ISNUMBER(SEARCH("diagnostic",'Model output'!P183)))),ISNUMBER(SEARCH("Negative",'Model output'!P183))),"negative","positive")</f>
        <v>negative</v>
      </c>
      <c r="T184">
        <f>IF('Model output'!O183="","",'Model output'!O183)</f>
        <v>2</v>
      </c>
      <c r="U184" t="str">
        <f>IF('Model output'!Q183&lt;&gt;"",'Model output'!Q183,IF('Classification result'!S184="positive",IF(ISNUMBER(SEARCH("single",'Model output'!P183)),1,IF(OR(ISNUMBER(SEARCH("&lt;4",'Model output'!P183)),ISNUMBER(SEARCH("&lt; 4",'Model output'!P183)),ISNUMBER(SEARCH("less than 4",'Model output'!P183))),"&lt;4",IF(OR(ISNUMBER(SEARCH("&gt;4",'Model output'!P183)),ISNUMBER(SEARCH("&gt; 4",'Model output'!P183)),ISNUMBER(SEARCH("4 or more",'Model output'!P183))),"&gt;4",""))), ""))</f>
        <v/>
      </c>
      <c r="V184" t="str">
        <f>IF(S184="negative","",IF(OR(ISNUMBER(SEARCH("Focal",'Model output'!P183)),'Classification result'!U184&lt;4,ISNUMBER(SEARCH("Focal",'Classification result'!U184)),ISNUMBER(SEARCH("&lt;4",'Classification result'!U184)),ISNUMBER(SEARCH("&lt; 4",'Classification result'!U184))),"minimal", IF(OR(ISNUMBER(SEARCH("Extensive",'Model output'!P183)),ISNUMBER(SEARCH("Extensive",'Classification result'!U184)),ISNUMBER(SEARCH("&gt;4",'Classification result'!U184)),ISNUMBER(SEARCH("&gt; 4",'Classification result'!U184)),ISNUMBER(SEARCH("4 or more",'Classification result'!U184))),"extensive","")))</f>
        <v/>
      </c>
      <c r="W184" t="str">
        <f>IF(OR('Model output'!R183="",ISNUMBER(SEARCH("Not identified", 'Model output'!R183)),ISNUMBER(SEARCH("Absent",'Model output'!R183)),ISNUMBER(SEARCH("No",'Model output'!R183)),ISNUMBER(SEARCH("Negative",'Model output'!R183)),ISNUMBER(SEARCH("None seen",'Model output'!R183)),ISNUMBER(SEARCH("Free",'Model output'!R183)),ISNUMBER(SEARCH("Cannot be assessed",'Model output'!R183))),"negative","positive")</f>
        <v>positive</v>
      </c>
      <c r="X184" s="16" t="str">
        <f>IF('Model output'!S183="","",'Model output'!S183)</f>
        <v>Not identified</v>
      </c>
      <c r="Y184" t="str">
        <f>IF(OR('Model output'!S183="",ISNUMBER(SEARCH("Absent",'Model output'!S183)),ISNUMBER(SEARCH("Not identified",'Model output'!S183)),AND(ISNUMBER(SEARCH("No",'Model output'!S183)),NOT(ISNUMBER(SEARCH("carcinoma",'Model output'!S183)))),ISNUMBER(SEARCH("negative",'Model output'!S183))),"negative",IF(Z184="positive","gETE", "positive"))</f>
        <v>negative</v>
      </c>
      <c r="Z184" t="str">
        <f>IF(OR('Model output'!S183="",ISNUMBER(SEARCH("Absent",'Model output'!S183)),ISNUMBER(SEARCH("Not identified",'Model output'!S183)),ISNUMBER(SEARCH("No",'Model output'!S183)),ISNUMBER(SEARCH("Minimal",'Model output'!S183)),ISNUMBER(SEARCH("negative",'Model output'!S183))),"negative",IF(OR(ISNUMBER(SEARCH("extensive",X184)),ISNUMBER(SEARCH("skeletal muscle",X184)),ISNUMBER(SEARCH("larynx",X184)),ISNUMBER(SEARCH("trachea",X184)),ISNUMBER(SEARCH("esophagus",X184)),ISNUMBER(SEARCH("recurrent laryngeal nerve",X184))),"positive","negative"))</f>
        <v>negative</v>
      </c>
      <c r="AA184" t="str">
        <f>IF('Model output'!T183="","",IF('Model output'!T183="Not mentioned", "No", "Yes"))</f>
        <v/>
      </c>
      <c r="AB184" t="str">
        <f>IF(AA184&lt;&gt;"Yes","",IF(OR('Model output'!U183="",ISNUMBER(SEARCH("Not identified",'Model output'!U183))),"",'Model output'!U183))</f>
        <v/>
      </c>
      <c r="AC184" s="1" t="str">
        <f>IF(OR('Model output'!V183="", 'Model output'!V183="No", AND(ISERROR(SEARCH("Positive",'Model output'!V183)), ISNUMBER(SEARCH("Negative",'Model output'!V183))), AND(ISNUMBER(SEARCH("Uninvolved",'Model output'!V183)),NOT(ISNUMBER(SEARCH("margins involved",'Model output'!V183)))), ISNUMBER(SEARCH("None",'Model output'!V183)), ISNUMBER(SEARCH("Free",'Model output'!V183)), ISNUMBER(SEARCH("1 mm",'Model output'!V183)), ISNUMBER(SEARCH("0.1 CM",'Model output'!V183)), ISNUMBER(SEARCH("less than 0.2 mm",'Model output'!V183)), ISNUMBER(SEARCH("less than 0.5 mm",'Model output'!V183)), ISNUMBER(SEARCH("less than 1.0 mm",'Model output'!V183)), ISNUMBER(SEARCH("noted very close",'Model output'!V183)), ISNUMBER(SEARCH("abut",'Model output'!V183)), ISNUMBER(SEARCH("not mentioned",'Model output'!V183)), ISNUMBER(SEARCH("Cannot be assessed",'Model output'!V183)), ISNUMBER(SEARCH("Not specified",'Model output'!V183)), ISNUMBER(SEARCH("Lymphocyte invasion - present",'Model output'!V183))), "negative", "positive")</f>
        <v>negative</v>
      </c>
      <c r="AE184" s="35" t="str" cm="1">
        <f t="array" aca="1" ref="AE184" ca="1">IF(OR(AC184="positive",Z184="positive",AND(OR(ISNUMBER(SEARCH("Follicular carcinoma",N184)),ISNUMBER(SEARCH("Follicular thyroid carcinoma",N184))),V184="extensive"),AND(AND(ISNUMBER(J184),J184&gt;0),AND(ISNUMBER(M184),M184&gt;3)),OR(H184="positive",AH184=1)),"high",IF(OR(ISNUMBER(SEARCH("lateral",G184,1)),ISNUMBER(SEARCH("positive",Y184,1)),ISNUMBER(SEARCH("tall",O184,1)),ISNUMBER(SEARCH("hobnail",O184,1)),ISNUMBER(SEARCH("cribriform",O184,1)),ISNUMBER(SEARCH("diffuse",O184,1)),ISNUMBER(SEARCH("columnar",O184,1)),ISNUMBER(SEARCH("solid",O184,1)),ISNUMBER(SEARCH("tall",N184,1)),ISNUMBER(SEARCH("hobnail",N184,1)),ISNUMBER(SEARCH("cribriform",N184,1)),ISNUMBER(SEARCH("diffuse",N184,1)),ISNUMBER(SEARCH("columnar",N184,1)),ISNUMBER(SEARCH("solid",N184,1)),AND(ISNUMBER(SEARCH("papillary",N184,1)),S184="positive"),AND(AND(ISNUMBER(J184),J184&gt;=5),M184=""),AND(AND(ISNUMBER(J184),J184&gt;=5),AND(ISNUMBER(M184),M184&gt;=1)),AND(ISNUMBER(SERACH("papillary",N184)),OR(Y184="positive",Z184="positive"), ISNUMBER(SEARCH("BRAF",AB184)))),"intermediate","low"))</f>
        <v>low</v>
      </c>
      <c r="AF184" s="36" t="str">
        <f t="shared" si="27"/>
        <v>1b</v>
      </c>
      <c r="AG184" s="36" t="str">
        <f t="shared" si="28"/>
        <v>0</v>
      </c>
      <c r="AH184" s="36" t="str">
        <f t="shared" si="30"/>
        <v>0</v>
      </c>
      <c r="AI184" s="42" t="str">
        <f t="shared" si="31"/>
        <v>I</v>
      </c>
      <c r="AJ184" s="39" t="s">
        <v>807</v>
      </c>
      <c r="AK184" s="41" t="s">
        <v>1119</v>
      </c>
      <c r="AL184" s="41" t="s">
        <v>1123</v>
      </c>
      <c r="AM184" s="41" t="s">
        <v>1123</v>
      </c>
      <c r="AN184" s="41" t="s">
        <v>68</v>
      </c>
      <c r="AO184" s="22">
        <f t="shared" ca="1" si="32"/>
        <v>1</v>
      </c>
      <c r="AP184" s="1">
        <f t="shared" si="33"/>
        <v>1</v>
      </c>
      <c r="AQ184" s="1">
        <f t="shared" si="34"/>
        <v>1</v>
      </c>
      <c r="AR184" s="1">
        <f t="shared" si="35"/>
        <v>1</v>
      </c>
      <c r="AS184" s="14">
        <f t="shared" si="36"/>
        <v>1</v>
      </c>
    </row>
    <row r="185" spans="1:45">
      <c r="A185" t="str">
        <f>'Model output'!A184</f>
        <v>TCGA-EM-A3AI</v>
      </c>
      <c r="B185" s="33">
        <v>67</v>
      </c>
      <c r="C185" s="1" t="str">
        <f>IF(OR(ISNUMBER(SEARCH("0",'Model output'!D184)), ISNUMBER(SEARCH("1",'Model output'!D184)), ISNUMBER(SEARCH("1a",'Model output'!D184)), ISNUMBER(SEARCH("1b",'Model output'!D184)), ISNUMBER(SEARCH("2",'Model output'!D184)), ISNUMBER(SEARCH("3",'Model output'!D184)), ISNUMBER(SEARCH("4a",'Model output'!D184)), ISNUMBER(SEARCH("4b",'Model output'!D184))), IF(ISNUMBER(SEARCH("pT",'Model output'!D184)),IF(OR(ISNUMBER(SEARCH("a",'Model output'!D184)),ISNUMBER(SEARCH("b",'Model output'!D184))),MID(SUBSTITUTE('Model output'!D184," ",""),SEARCH("pT",'Model output'!D184)+2,2),MID(SUBSTITUTE('Model output'!D184," ",""),SEARCH("pT",'Model output'!D184)+2,1)),IF(ISNUMBER(SEARCH("T",'Model output'!D184)),IF(OR(ISNUMBER(SEARCH("a",'Model output'!D184)),ISNUMBER(SEARCH("b",'Model output'!D184))),MID(SUBSTITUTE('Model output'!D184," ",""),SEARCH("T",'Model output'!D184)+1,2),MID(SUBSTITUTE('Model output'!D184," ",""),SEARCH("T",'Model output'!D184)+1,1)),SUBSTITUTE('Model output'!D184," ",""))),"")</f>
        <v>2</v>
      </c>
      <c r="D185" s="1" t="str">
        <f>IF(ISNUMBER(SEARCH("lymph node",'Model output'!E184)),"1", IF(AND('Model output'!E184&lt;&gt;"",ISNUMBER('Model output'!E184),'Model output'!E184&gt;0),"1",IF(OR(ISNUMBER(SEARCH("0",'Model output'!E184)), ISNUMBER(SEARCH("1",'Model output'!E184)), ISNUMBER(SEARCH("1a",'Model output'!E184)), ISNUMBER(SEARCH("1b",'Model output'!E184)), ISNUMBER(SEARCH("X",'Model output'!E184))), IF(ISNUMBER(SEARCH("pN",'Model output'!E184)),IF(OR(ISNUMBER(SEARCH("a",'Model output'!E184)),ISNUMBER(SEARCH("b",'Model output'!E184))),MID(SUBSTITUTE('Model output'!E184," ",""),SEARCH("pN",'Model output'!E184)+2,2),MID(SUBSTITUTE('Model output'!E184," ",""),SEARCH("pN",'Model output'!E184)+2,1)),IF(ISNUMBER(SEARCH("N",'Model output'!E184)),IF(OR(ISNUMBER(SEARCH("a",'Model output'!E184)),ISNUMBER(SEARCH("b",'Model output'!E184))),MID(SUBSTITUTE('Model output'!E184," ",""),SEARCH("N",'Model output'!E184)+1,2),MID(SUBSTITUTE('Model output'!E184," ",""),SEARCH("N",'Model output'!E184)+1,1)),SUBSTITUTE('Model output'!E184," ",""))),"")))</f>
        <v>X</v>
      </c>
      <c r="E185" s="1" t="str">
        <f>IF(OR(ISNUMBER(SEARCH("Not applicable",'Model output'!F184)), ISNUMBER(SEARCH("N/A",'Model output'!F184))),"0",IF(OR(ISNUMBER(SEARCH("0",'Model output'!F184)), ISNUMBER(SEARCH("1",'Model output'!F184)), ISNUMBER(SEARCH("X",'Model output'!F184))), IF(ISNUMBER(SEARCH("pM",'Model output'!F184)),MID(SUBSTITUTE('Model output'!F184," ",""),SEARCH("pM",'Model output'!F184)+2,1),IF(ISNUMBER(SEARCH("M",'Model output'!F184)),MID(SUBSTITUTE('Model output'!F184," ",""),SEARCH("M",'Model output'!F184)+1,1),SUBSTITUTE('Model output'!F184," ",""))),""))</f>
        <v/>
      </c>
      <c r="F185" t="str">
        <f t="shared" si="29"/>
        <v>negative</v>
      </c>
      <c r="G185" t="str">
        <f>IF(OR('Model output'!G184="",AND(ISNUMBER('Model output'!J184),'Model output'!J184&lt;1)),"",IF(OR(ISNUMBER(SEARCH("lateral",'Model output'!G184)),ISNUMBER(SEARCH("cervical",'Model output'!G184)),ISNUMBER(SEARCH("jugular",'Model output'!G184)),ISNUMBER(SEARCH("left neck",'Model output'!G184)),ISNUMBER(SEARCH("left anterior neck",'Model output'!G184)),ISNUMBER(SEARCH("left posterior neck",'Model output'!G184)),ISNUMBER(SEARCH("right neck",'Model output'!G184)),ISNUMBER(SEARCH("right anterior neck",'Model output'!G184)),ISNUMBER(SEARCH("right posterior neck",'Model output'!G184)),AND(ISNUMBER(SEARCH("level",'Model output'!G184)),OR(,ISNUMBER(SEARCH("II",'Model output'!G184)),ISNUMBER(SEARCH("two",'Model output'!G184)),AND(ISNUMBER(SEARCH("2",'Model output'!G184)),NOT(ISNUMBER(SEARCH("1 of 2",'Model output'!G184)))),ISNUMBER(SEARCH("III",'Model output'!G184)),ISNUMBER(SEARCH("three",'Model output'!G184)),ISNUMBER(SEARCH("3",'Model output'!G184)),ISNUMBER(SEARCH("IV",'Model output'!G184)),ISNUMBER(SEARCH("four",'Model output'!G184)),ISNUMBER(SEARCH("4",'Model output'!G184)),ISNUMBER(SEARCH("V ",'Model output'!G184)),ISNUMBER(SEARCH("five",'Model output'!G184)),ISNUMBER(SEARCH("5",'Model output'!G184))))), "lateral", "central"))</f>
        <v/>
      </c>
      <c r="H185" t="str">
        <f>IF('Model output'!H184="","negative",IF(OR(ISNUMBER(SEARCH("lymph node",'Model output'!H184)),ISNUMBER(SEARCH("gland",'Model output'!H184)),ISNUMBER(SEARCH("lobe",'Model output'!H184)),ISNUMBER(SEARCH("isthmus",'Model output'!H184)),ISNUMBER(SEARCH("mediastinum",'Model output'!H184)),ISNUMBER(SEARCH("Not mentioned",'Model output'!H184)), ISNUMBER(SEARCH("Not applicable",'Model output'!H184)), ISNUMBER(SEARCH("paratracheal",'Model output'!H184)),ISNUMBER(SEARCH("fibroadipose tissue",'Model output'!H184)),ISNUMBER(SEARCH("thyroid node",'Model output'!H184)),ISNUMBER(SEARCH("skeletal muscle",'Model output'!H184)),ISNUMBER(SEARCH("Extranodal extension",'Model output'!H184)),ISNUMBER(SEARCH("right",'Model output'!H184)),ISNUMBER(SEARCH("left",'Model output'!H184)),ISNUMBER(SEARCH("Not specified",'Model output'!H184))),"negative","positive"))</f>
        <v>negative</v>
      </c>
      <c r="I185">
        <f>IF(OR('Model output'!I184="",'Model output'!I184="Not answered",'Model output'!I184="Not mentioned"),"",IF(ISNUMBER('Model output'!I184),'Model output'!I184,1))</f>
        <v>0</v>
      </c>
      <c r="J185">
        <f>IF(OR('Model output'!J184="",'Model output'!J184="Not answered",'Model output'!J184="Not mentioned"),"",IF(AND(ISNUMBER('Model output'!J184),'Model output'!J184&lt;=I185),'Model output'!J184,IF(AND(ISNUMBER('Model output'!J184), 'Model output'!J184&gt;=DATE(2024,1,1)), MIN(DAY('Model output'!J184), MONTH('Model output'!J184), YEAR('Model output'!J184)), IF(ISNUMBER(SEARCH("0/",'Model output'!J184)),0,IF(ISNUMBER(SEARCH("/",'Model output'!J184)), VALUE(LEFT('Model output'!J184, SEARCH("/",'Model output'!J184)-1)),1)))))</f>
        <v>0</v>
      </c>
      <c r="K185" t="str" cm="1">
        <f t="array" ref="K185">IF(COUNT(FIND({0,1,2,3,4,5,6,7,8,9},'Model output'!K184))&gt;0,'Model output'!K184,"")</f>
        <v/>
      </c>
      <c r="L185" s="25" t="str">
        <f t="shared" si="38"/>
        <v/>
      </c>
      <c r="M185" t="str" cm="1">
        <f t="array" ref="M185">IF(L185="","",IF(ISNUMBER(SEARCH("cm",L185)),MAX(VALUE(SUBSTITUTE(_xlfn.FILTERXML("&lt;t&gt;&lt;s&gt;"&amp;SUBSTITUTE(L185,",","&lt;/s&gt;&lt;s&gt;")&amp;"&lt;/s&gt;&lt;/t&gt;","//s"),"cm",""))),MAX(VALUE(SUBSTITUTE(_xlfn.FILTERXML("&lt;t&gt;&lt;s&gt;"&amp;SUBSTITUTE(L185,",","&lt;/s&gt;&lt;s&gt;")&amp;"&lt;/s&gt;&lt;/t&gt;","//s"),"mm","")))/10))</f>
        <v/>
      </c>
      <c r="N185" t="str">
        <f>IF('Model output'!L184="","",'Model output'!L184)</f>
        <v>Papillary carcinoma, follicular variant</v>
      </c>
      <c r="O185" t="str">
        <f>IF('Model output'!M184="","",'Model output'!M184)</f>
        <v/>
      </c>
      <c r="P185" t="str">
        <f>IF('Model output'!N184="","",'Model output'!N184)</f>
        <v>2.3cm</v>
      </c>
      <c r="Q185" t="str">
        <f t="shared" si="37"/>
        <v>2.3cm</v>
      </c>
      <c r="R185" cm="1">
        <f t="array" ref="R185">IF(Q185="","",IF(ISNUMBER(SEARCH("cm",Q185)),MAX(VALUE(SUBSTITUTE(_xlfn.FILTERXML("&lt;t&gt;&lt;s&gt;"&amp;SUBSTITUTE(Q185,",","&lt;/s&gt;&lt;s&gt;")&amp;"&lt;/s&gt;&lt;/t&gt;","//s"),"cm",""))),MAX(VALUE(SUBSTITUTE(_xlfn.FILTERXML("&lt;t&gt;&lt;s&gt;"&amp;SUBSTITUTE(Q185,",","&lt;/s&gt;&lt;s&gt;")&amp;"&lt;/s&gt;&lt;/t&gt;","//s"),"mm","")))/10))</f>
        <v>2.2999999999999998</v>
      </c>
      <c r="S185" t="str">
        <f>IF(OR('Model output'!P184="",ISNUMBER(SEARCH("Not identified", 'Model output'!P184)),ISNUMBER(SEARCH("Absent",'Model output'!P184)),AND(ISNUMBER(SEARCH("No",'Model output'!P184)),NOT(ISNUMBER(SEARCH("diagnostic",'Model output'!P184)))),ISNUMBER(SEARCH("Negative",'Model output'!P184))),"negative","positive")</f>
        <v>negative</v>
      </c>
      <c r="T185">
        <f>IF('Model output'!O184="","",'Model output'!O184)</f>
        <v>2</v>
      </c>
      <c r="U185" t="str">
        <f>IF('Model output'!Q184&lt;&gt;"",'Model output'!Q184,IF('Classification result'!S185="positive",IF(ISNUMBER(SEARCH("single",'Model output'!P184)),1,IF(OR(ISNUMBER(SEARCH("&lt;4",'Model output'!P184)),ISNUMBER(SEARCH("&lt; 4",'Model output'!P184)),ISNUMBER(SEARCH("less than 4",'Model output'!P184))),"&lt;4",IF(OR(ISNUMBER(SEARCH("&gt;4",'Model output'!P184)),ISNUMBER(SEARCH("&gt; 4",'Model output'!P184)),ISNUMBER(SEARCH("4 or more",'Model output'!P184))),"&gt;4",""))), ""))</f>
        <v/>
      </c>
      <c r="V185" t="str">
        <f>IF(S185="negative","",IF(OR(ISNUMBER(SEARCH("Focal",'Model output'!P184)),'Classification result'!U185&lt;4,ISNUMBER(SEARCH("Focal",'Classification result'!U185)),ISNUMBER(SEARCH("&lt;4",'Classification result'!U185)),ISNUMBER(SEARCH("&lt; 4",'Classification result'!U185))),"minimal", IF(OR(ISNUMBER(SEARCH("Extensive",'Model output'!P184)),ISNUMBER(SEARCH("Extensive",'Classification result'!U185)),ISNUMBER(SEARCH("&gt;4",'Classification result'!U185)),ISNUMBER(SEARCH("&gt; 4",'Classification result'!U185)),ISNUMBER(SEARCH("4 or more",'Classification result'!U185))),"extensive","")))</f>
        <v/>
      </c>
      <c r="W185" t="str">
        <f>IF(OR('Model output'!R184="",ISNUMBER(SEARCH("Not identified", 'Model output'!R184)),ISNUMBER(SEARCH("Absent",'Model output'!R184)),ISNUMBER(SEARCH("No",'Model output'!R184)),ISNUMBER(SEARCH("Negative",'Model output'!R184)),ISNUMBER(SEARCH("None seen",'Model output'!R184)),ISNUMBER(SEARCH("Free",'Model output'!R184)),ISNUMBER(SEARCH("Cannot be assessed",'Model output'!R184))),"negative","positive")</f>
        <v>negative</v>
      </c>
      <c r="X185" s="16" t="str">
        <f>IF('Model output'!S184="","",'Model output'!S184)</f>
        <v>Not Identified</v>
      </c>
      <c r="Y185" t="str">
        <f>IF(OR('Model output'!S184="",ISNUMBER(SEARCH("Absent",'Model output'!S184)),ISNUMBER(SEARCH("Not identified",'Model output'!S184)),AND(ISNUMBER(SEARCH("No",'Model output'!S184)),NOT(ISNUMBER(SEARCH("carcinoma",'Model output'!S184)))),ISNUMBER(SEARCH("negative",'Model output'!S184))),"negative",IF(Z185="positive","gETE", "positive"))</f>
        <v>negative</v>
      </c>
      <c r="Z185" t="str">
        <f>IF(OR('Model output'!S184="",ISNUMBER(SEARCH("Absent",'Model output'!S184)),ISNUMBER(SEARCH("Not identified",'Model output'!S184)),ISNUMBER(SEARCH("No",'Model output'!S184)),ISNUMBER(SEARCH("Minimal",'Model output'!S184)),ISNUMBER(SEARCH("negative",'Model output'!S184))),"negative",IF(OR(ISNUMBER(SEARCH("extensive",X185)),ISNUMBER(SEARCH("skeletal muscle",X185)),ISNUMBER(SEARCH("larynx",X185)),ISNUMBER(SEARCH("trachea",X185)),ISNUMBER(SEARCH("esophagus",X185)),ISNUMBER(SEARCH("recurrent laryngeal nerve",X185))),"positive","negative"))</f>
        <v>negative</v>
      </c>
      <c r="AA185" t="str">
        <f>IF('Model output'!T184="","",IF('Model output'!T184="Not mentioned", "No", "Yes"))</f>
        <v/>
      </c>
      <c r="AB185" t="str">
        <f>IF(AA185&lt;&gt;"Yes","",IF(OR('Model output'!U184="",ISNUMBER(SEARCH("Not identified",'Model output'!U184))),"",'Model output'!U184))</f>
        <v/>
      </c>
      <c r="AC185" s="1" t="str">
        <f>IF(OR('Model output'!V184="", 'Model output'!V184="No", AND(ISERROR(SEARCH("Positive",'Model output'!V184)), ISNUMBER(SEARCH("Negative",'Model output'!V184))), AND(ISNUMBER(SEARCH("Uninvolved",'Model output'!V184)),NOT(ISNUMBER(SEARCH("margins involved",'Model output'!V184)))), ISNUMBER(SEARCH("None",'Model output'!V184)), ISNUMBER(SEARCH("Free",'Model output'!V184)), ISNUMBER(SEARCH("1 mm",'Model output'!V184)), ISNUMBER(SEARCH("0.1 CM",'Model output'!V184)), ISNUMBER(SEARCH("less than 0.2 mm",'Model output'!V184)), ISNUMBER(SEARCH("less than 0.5 mm",'Model output'!V184)), ISNUMBER(SEARCH("less than 1.0 mm",'Model output'!V184)), ISNUMBER(SEARCH("noted very close",'Model output'!V184)), ISNUMBER(SEARCH("abut",'Model output'!V184)), ISNUMBER(SEARCH("not mentioned",'Model output'!V184)), ISNUMBER(SEARCH("Cannot be assessed",'Model output'!V184)), ISNUMBER(SEARCH("Not specified",'Model output'!V184)), ISNUMBER(SEARCH("Lymphocyte invasion - present",'Model output'!V184))), "negative", "positive")</f>
        <v>negative</v>
      </c>
      <c r="AE185" s="35" t="str" cm="1">
        <f t="array" aca="1" ref="AE185" ca="1">IF(OR(AC185="positive",Z185="positive",AND(OR(ISNUMBER(SEARCH("Follicular carcinoma",N185)),ISNUMBER(SEARCH("Follicular thyroid carcinoma",N185))),V185="extensive"),AND(AND(ISNUMBER(J185),J185&gt;0),AND(ISNUMBER(M185),M185&gt;3)),OR(H185="positive",AH185=1)),"high",IF(OR(ISNUMBER(SEARCH("lateral",G185,1)),ISNUMBER(SEARCH("positive",Y185,1)),ISNUMBER(SEARCH("tall",O185,1)),ISNUMBER(SEARCH("hobnail",O185,1)),ISNUMBER(SEARCH("cribriform",O185,1)),ISNUMBER(SEARCH("diffuse",O185,1)),ISNUMBER(SEARCH("columnar",O185,1)),ISNUMBER(SEARCH("solid",O185,1)),ISNUMBER(SEARCH("tall",N185,1)),ISNUMBER(SEARCH("hobnail",N185,1)),ISNUMBER(SEARCH("cribriform",N185,1)),ISNUMBER(SEARCH("diffuse",N185,1)),ISNUMBER(SEARCH("columnar",N185,1)),ISNUMBER(SEARCH("solid",N185,1)),AND(ISNUMBER(SEARCH("papillary",N185,1)),S185="positive"),AND(AND(ISNUMBER(J185),J185&gt;=5),M185=""),AND(AND(ISNUMBER(J185),J185&gt;=5),AND(ISNUMBER(M185),M185&gt;=1)),AND(ISNUMBER(SERACH("papillary",N185)),OR(Y185="positive",Z185="positive"), ISNUMBER(SEARCH("BRAF",AB185)))),"intermediate","low"))</f>
        <v>low</v>
      </c>
      <c r="AF185" s="36" t="str">
        <f t="shared" si="27"/>
        <v>2</v>
      </c>
      <c r="AG185" s="36" t="str">
        <f t="shared" si="28"/>
        <v>0</v>
      </c>
      <c r="AH185" s="36" t="str">
        <f t="shared" si="30"/>
        <v>0</v>
      </c>
      <c r="AI185" s="42" t="str">
        <f t="shared" si="31"/>
        <v>I</v>
      </c>
      <c r="AJ185" s="39" t="s">
        <v>807</v>
      </c>
      <c r="AK185" s="41" t="s">
        <v>1122</v>
      </c>
      <c r="AL185" s="41" t="s">
        <v>1123</v>
      </c>
      <c r="AM185" s="41" t="s">
        <v>1123</v>
      </c>
      <c r="AN185" s="41" t="s">
        <v>68</v>
      </c>
      <c r="AO185" s="22">
        <f t="shared" ca="1" si="32"/>
        <v>1</v>
      </c>
      <c r="AP185" s="1">
        <f t="shared" si="33"/>
        <v>1</v>
      </c>
      <c r="AQ185" s="1">
        <f t="shared" si="34"/>
        <v>1</v>
      </c>
      <c r="AR185" s="1">
        <f t="shared" si="35"/>
        <v>1</v>
      </c>
      <c r="AS185" s="14">
        <f t="shared" si="36"/>
        <v>1</v>
      </c>
    </row>
    <row r="186" spans="1:45">
      <c r="A186" t="str">
        <f>'Model output'!A185</f>
        <v>TCGA-EM-A3AJ</v>
      </c>
      <c r="B186" s="33">
        <v>39</v>
      </c>
      <c r="C186" s="1" t="str">
        <f>IF(OR(ISNUMBER(SEARCH("0",'Model output'!D185)), ISNUMBER(SEARCH("1",'Model output'!D185)), ISNUMBER(SEARCH("1a",'Model output'!D185)), ISNUMBER(SEARCH("1b",'Model output'!D185)), ISNUMBER(SEARCH("2",'Model output'!D185)), ISNUMBER(SEARCH("3",'Model output'!D185)), ISNUMBER(SEARCH("4a",'Model output'!D185)), ISNUMBER(SEARCH("4b",'Model output'!D185))), IF(ISNUMBER(SEARCH("pT",'Model output'!D185)),IF(OR(ISNUMBER(SEARCH("a",'Model output'!D185)),ISNUMBER(SEARCH("b",'Model output'!D185))),MID(SUBSTITUTE('Model output'!D185," ",""),SEARCH("pT",'Model output'!D185)+2,2),MID(SUBSTITUTE('Model output'!D185," ",""),SEARCH("pT",'Model output'!D185)+2,1)),IF(ISNUMBER(SEARCH("T",'Model output'!D185)),IF(OR(ISNUMBER(SEARCH("a",'Model output'!D185)),ISNUMBER(SEARCH("b",'Model output'!D185))),MID(SUBSTITUTE('Model output'!D185," ",""),SEARCH("T",'Model output'!D185)+1,2),MID(SUBSTITUTE('Model output'!D185," ",""),SEARCH("T",'Model output'!D185)+1,1)),SUBSTITUTE('Model output'!D185," ",""))),"")</f>
        <v>3</v>
      </c>
      <c r="D186" s="1" t="str">
        <f>IF(ISNUMBER(SEARCH("lymph node",'Model output'!E185)),"1", IF(AND('Model output'!E185&lt;&gt;"",ISNUMBER('Model output'!E185),'Model output'!E185&gt;0),"1",IF(OR(ISNUMBER(SEARCH("0",'Model output'!E185)), ISNUMBER(SEARCH("1",'Model output'!E185)), ISNUMBER(SEARCH("1a",'Model output'!E185)), ISNUMBER(SEARCH("1b",'Model output'!E185)), ISNUMBER(SEARCH("X",'Model output'!E185))), IF(ISNUMBER(SEARCH("pN",'Model output'!E185)),IF(OR(ISNUMBER(SEARCH("a",'Model output'!E185)),ISNUMBER(SEARCH("b",'Model output'!E185))),MID(SUBSTITUTE('Model output'!E185," ",""),SEARCH("pN",'Model output'!E185)+2,2),MID(SUBSTITUTE('Model output'!E185," ",""),SEARCH("pN",'Model output'!E185)+2,1)),IF(ISNUMBER(SEARCH("N",'Model output'!E185)),IF(OR(ISNUMBER(SEARCH("a",'Model output'!E185)),ISNUMBER(SEARCH("b",'Model output'!E185))),MID(SUBSTITUTE('Model output'!E185," ",""),SEARCH("N",'Model output'!E185)+1,2),MID(SUBSTITUTE('Model output'!E185," ",""),SEARCH("N",'Model output'!E185)+1,1)),SUBSTITUTE('Model output'!E185," ",""))),"")))</f>
        <v>1a</v>
      </c>
      <c r="E186" s="1" t="str">
        <f>IF(OR(ISNUMBER(SEARCH("Not applicable",'Model output'!F185)), ISNUMBER(SEARCH("N/A",'Model output'!F185))),"0",IF(OR(ISNUMBER(SEARCH("0",'Model output'!F185)), ISNUMBER(SEARCH("1",'Model output'!F185)), ISNUMBER(SEARCH("X",'Model output'!F185))), IF(ISNUMBER(SEARCH("pM",'Model output'!F185)),MID(SUBSTITUTE('Model output'!F185," ",""),SEARCH("pM",'Model output'!F185)+2,1),IF(ISNUMBER(SEARCH("M",'Model output'!F185)),MID(SUBSTITUTE('Model output'!F185," ",""),SEARCH("M",'Model output'!F185)+1,1),SUBSTITUTE('Model output'!F185," ",""))),""))</f>
        <v/>
      </c>
      <c r="F186" t="str">
        <f t="shared" si="29"/>
        <v>positive</v>
      </c>
      <c r="G186" t="str">
        <f>IF(OR('Model output'!G185="",AND(ISNUMBER('Model output'!J185),'Model output'!J185&lt;1)),"",IF(OR(ISNUMBER(SEARCH("lateral",'Model output'!G185)),ISNUMBER(SEARCH("cervical",'Model output'!G185)),ISNUMBER(SEARCH("jugular",'Model output'!G185)),ISNUMBER(SEARCH("left neck",'Model output'!G185)),ISNUMBER(SEARCH("left anterior neck",'Model output'!G185)),ISNUMBER(SEARCH("left posterior neck",'Model output'!G185)),ISNUMBER(SEARCH("right neck",'Model output'!G185)),ISNUMBER(SEARCH("right anterior neck",'Model output'!G185)),ISNUMBER(SEARCH("right posterior neck",'Model output'!G185)),AND(ISNUMBER(SEARCH("level",'Model output'!G185)),OR(,ISNUMBER(SEARCH("II",'Model output'!G185)),ISNUMBER(SEARCH("two",'Model output'!G185)),AND(ISNUMBER(SEARCH("2",'Model output'!G185)),NOT(ISNUMBER(SEARCH("1 of 2",'Model output'!G185)))),ISNUMBER(SEARCH("III",'Model output'!G185)),ISNUMBER(SEARCH("three",'Model output'!G185)),ISNUMBER(SEARCH("3",'Model output'!G185)),ISNUMBER(SEARCH("IV",'Model output'!G185)),ISNUMBER(SEARCH("four",'Model output'!G185)),ISNUMBER(SEARCH("4",'Model output'!G185)),ISNUMBER(SEARCH("V ",'Model output'!G185)),ISNUMBER(SEARCH("five",'Model output'!G185)),ISNUMBER(SEARCH("5",'Model output'!G185))))), "lateral", "central"))</f>
        <v>central</v>
      </c>
      <c r="H186" t="str">
        <f>IF('Model output'!H185="","negative",IF(OR(ISNUMBER(SEARCH("lymph node",'Model output'!H185)),ISNUMBER(SEARCH("gland",'Model output'!H185)),ISNUMBER(SEARCH("lobe",'Model output'!H185)),ISNUMBER(SEARCH("isthmus",'Model output'!H185)),ISNUMBER(SEARCH("mediastinum",'Model output'!H185)),ISNUMBER(SEARCH("Not mentioned",'Model output'!H185)), ISNUMBER(SEARCH("Not applicable",'Model output'!H185)), ISNUMBER(SEARCH("paratracheal",'Model output'!H185)),ISNUMBER(SEARCH("fibroadipose tissue",'Model output'!H185)),ISNUMBER(SEARCH("thyroid node",'Model output'!H185)),ISNUMBER(SEARCH("skeletal muscle",'Model output'!H185)),ISNUMBER(SEARCH("Extranodal extension",'Model output'!H185)),ISNUMBER(SEARCH("right",'Model output'!H185)),ISNUMBER(SEARCH("left",'Model output'!H185)),ISNUMBER(SEARCH("Not specified",'Model output'!H185))),"negative","positive"))</f>
        <v>negative</v>
      </c>
      <c r="I186">
        <f>IF(OR('Model output'!I185="",'Model output'!I185="Not answered",'Model output'!I185="Not mentioned"),"",IF(ISNUMBER('Model output'!I185),'Model output'!I185,1))</f>
        <v>24</v>
      </c>
      <c r="J186">
        <f>IF(OR('Model output'!J185="",'Model output'!J185="Not answered",'Model output'!J185="Not mentioned"),"",IF(AND(ISNUMBER('Model output'!J185),'Model output'!J185&lt;=I186),'Model output'!J185,IF(AND(ISNUMBER('Model output'!J185), 'Model output'!J185&gt;=DATE(2024,1,1)), MIN(DAY('Model output'!J185), MONTH('Model output'!J185), YEAR('Model output'!J185)), IF(ISNUMBER(SEARCH("0/",'Model output'!J185)),0,IF(ISNUMBER(SEARCH("/",'Model output'!J185)), VALUE(LEFT('Model output'!J185, SEARCH("/",'Model output'!J185)-1)),1)))))</f>
        <v>4</v>
      </c>
      <c r="K186" t="str" cm="1">
        <f t="array" ref="K186">IF(COUNT(FIND({0,1,2,3,4,5,6,7,8,9},'Model output'!K185))&gt;0,'Model output'!K185,"")</f>
        <v/>
      </c>
      <c r="L186" s="25" t="str">
        <f t="shared" si="38"/>
        <v/>
      </c>
      <c r="M186" t="str" cm="1">
        <f t="array" ref="M186">IF(L186="","",IF(ISNUMBER(SEARCH("cm",L186)),MAX(VALUE(SUBSTITUTE(_xlfn.FILTERXML("&lt;t&gt;&lt;s&gt;"&amp;SUBSTITUTE(L186,",","&lt;/s&gt;&lt;s&gt;")&amp;"&lt;/s&gt;&lt;/t&gt;","//s"),"cm",""))),MAX(VALUE(SUBSTITUTE(_xlfn.FILTERXML("&lt;t&gt;&lt;s&gt;"&amp;SUBSTITUTE(L186,",","&lt;/s&gt;&lt;s&gt;")&amp;"&lt;/s&gt;&lt;/t&gt;","//s"),"mm","")))/10))</f>
        <v/>
      </c>
      <c r="N186" t="str">
        <f>IF('Model output'!L185="","",'Model output'!L185)</f>
        <v>Papillary carcinoma, follicular variant (for dominant tumor), Papillary carcinoma, classical (usual) (for second tumor)</v>
      </c>
      <c r="O186" t="str">
        <f>IF('Model output'!M185="","",'Model output'!M185)</f>
        <v>Classical cytomorphology (for both tumors)</v>
      </c>
      <c r="P186" t="str">
        <f>IF('Model output'!N185="","",'Model output'!N185)</f>
        <v>4.1cm (for dominant tumor), 0.9cm (for second tumor)</v>
      </c>
      <c r="Q186" t="str">
        <f t="shared" si="37"/>
        <v>4.1cm,0.9cm</v>
      </c>
      <c r="R186" cm="1">
        <f t="array" ref="R186">IF(Q186="","",IF(ISNUMBER(SEARCH("cm",Q186)),MAX(VALUE(SUBSTITUTE(_xlfn.FILTERXML("&lt;t&gt;&lt;s&gt;"&amp;SUBSTITUTE(Q186,",","&lt;/s&gt;&lt;s&gt;")&amp;"&lt;/s&gt;&lt;/t&gt;","//s"),"cm",""))),MAX(VALUE(SUBSTITUTE(_xlfn.FILTERXML("&lt;t&gt;&lt;s&gt;"&amp;SUBSTITUTE(Q186,",","&lt;/s&gt;&lt;s&gt;")&amp;"&lt;/s&gt;&lt;/t&gt;","//s"),"mm","")))/10))</f>
        <v>4.0999999999999996</v>
      </c>
      <c r="S186" t="str">
        <f>IF(OR('Model output'!P185="",ISNUMBER(SEARCH("Not identified", 'Model output'!P185)),ISNUMBER(SEARCH("Absent",'Model output'!P185)),AND(ISNUMBER(SEARCH("No",'Model output'!P185)),NOT(ISNUMBER(SEARCH("diagnostic",'Model output'!P185)))),ISNUMBER(SEARCH("Negative",'Model output'!P185))),"negative","positive")</f>
        <v>negative</v>
      </c>
      <c r="T186">
        <f>IF('Model output'!O185="","",'Model output'!O185)</f>
        <v>2</v>
      </c>
      <c r="U186" t="str">
        <f>IF('Model output'!Q185&lt;&gt;"",'Model output'!Q185,IF('Classification result'!S186="positive",IF(ISNUMBER(SEARCH("single",'Model output'!P185)),1,IF(OR(ISNUMBER(SEARCH("&lt;4",'Model output'!P185)),ISNUMBER(SEARCH("&lt; 4",'Model output'!P185)),ISNUMBER(SEARCH("less than 4",'Model output'!P185))),"&lt;4",IF(OR(ISNUMBER(SEARCH("&gt;4",'Model output'!P185)),ISNUMBER(SEARCH("&gt; 4",'Model output'!P185)),ISNUMBER(SEARCH("4 or more",'Model output'!P185))),"&gt;4",""))), ""))</f>
        <v/>
      </c>
      <c r="V186" t="str">
        <f>IF(S186="negative","",IF(OR(ISNUMBER(SEARCH("Focal",'Model output'!P185)),'Classification result'!U186&lt;4,ISNUMBER(SEARCH("Focal",'Classification result'!U186)),ISNUMBER(SEARCH("&lt;4",'Classification result'!U186)),ISNUMBER(SEARCH("&lt; 4",'Classification result'!U186))),"minimal", IF(OR(ISNUMBER(SEARCH("Extensive",'Model output'!P185)),ISNUMBER(SEARCH("Extensive",'Classification result'!U186)),ISNUMBER(SEARCH("&gt;4",'Classification result'!U186)),ISNUMBER(SEARCH("&gt; 4",'Classification result'!U186)),ISNUMBER(SEARCH("4 or more",'Classification result'!U186))),"extensive","")))</f>
        <v/>
      </c>
      <c r="W186" t="str">
        <f>IF(OR('Model output'!R185="",ISNUMBER(SEARCH("Not identified", 'Model output'!R185)),ISNUMBER(SEARCH("Absent",'Model output'!R185)),ISNUMBER(SEARCH("No",'Model output'!R185)),ISNUMBER(SEARCH("Negative",'Model output'!R185)),ISNUMBER(SEARCH("None seen",'Model output'!R185)),ISNUMBER(SEARCH("Free",'Model output'!R185)),ISNUMBER(SEARCH("Cannot be assessed",'Model output'!R185))),"negative","positive")</f>
        <v>positive</v>
      </c>
      <c r="X186" s="16" t="str">
        <f>IF('Model output'!S185="","",'Model output'!S185)</f>
        <v>Not identified (for both tumors)</v>
      </c>
      <c r="Y186" t="str">
        <f>IF(OR('Model output'!S185="",ISNUMBER(SEARCH("Absent",'Model output'!S185)),ISNUMBER(SEARCH("Not identified",'Model output'!S185)),AND(ISNUMBER(SEARCH("No",'Model output'!S185)),NOT(ISNUMBER(SEARCH("carcinoma",'Model output'!S185)))),ISNUMBER(SEARCH("negative",'Model output'!S185))),"negative",IF(Z186="positive","gETE", "positive"))</f>
        <v>negative</v>
      </c>
      <c r="Z186" t="str">
        <f>IF(OR('Model output'!S185="",ISNUMBER(SEARCH("Absent",'Model output'!S185)),ISNUMBER(SEARCH("Not identified",'Model output'!S185)),ISNUMBER(SEARCH("No",'Model output'!S185)),ISNUMBER(SEARCH("Minimal",'Model output'!S185)),ISNUMBER(SEARCH("negative",'Model output'!S185))),"negative",IF(OR(ISNUMBER(SEARCH("extensive",X186)),ISNUMBER(SEARCH("skeletal muscle",X186)),ISNUMBER(SEARCH("larynx",X186)),ISNUMBER(SEARCH("trachea",X186)),ISNUMBER(SEARCH("esophagus",X186)),ISNUMBER(SEARCH("recurrent laryngeal nerve",X186))),"positive","negative"))</f>
        <v>negative</v>
      </c>
      <c r="AA186" t="str">
        <f>IF('Model output'!T185="","",IF('Model output'!T185="Not mentioned", "No", "Yes"))</f>
        <v/>
      </c>
      <c r="AB186" t="str">
        <f>IF(AA186&lt;&gt;"Yes","",IF(OR('Model output'!U185="",ISNUMBER(SEARCH("Not identified",'Model output'!U185))),"",'Model output'!U185))</f>
        <v/>
      </c>
      <c r="AC186" s="1" t="str">
        <f>IF(OR('Model output'!V185="", 'Model output'!V185="No", AND(ISERROR(SEARCH("Positive",'Model output'!V185)), ISNUMBER(SEARCH("Negative",'Model output'!V185))), AND(ISNUMBER(SEARCH("Uninvolved",'Model output'!V185)),NOT(ISNUMBER(SEARCH("margins involved",'Model output'!V185)))), ISNUMBER(SEARCH("None",'Model output'!V185)), ISNUMBER(SEARCH("Free",'Model output'!V185)), ISNUMBER(SEARCH("1 mm",'Model output'!V185)), ISNUMBER(SEARCH("0.1 CM",'Model output'!V185)), ISNUMBER(SEARCH("less than 0.2 mm",'Model output'!V185)), ISNUMBER(SEARCH("less than 0.5 mm",'Model output'!V185)), ISNUMBER(SEARCH("less than 1.0 mm",'Model output'!V185)), ISNUMBER(SEARCH("noted very close",'Model output'!V185)), ISNUMBER(SEARCH("abut",'Model output'!V185)), ISNUMBER(SEARCH("not mentioned",'Model output'!V185)), ISNUMBER(SEARCH("Cannot be assessed",'Model output'!V185)), ISNUMBER(SEARCH("Not specified",'Model output'!V185)), ISNUMBER(SEARCH("Lymphocyte invasion - present",'Model output'!V185))), "negative", "positive")</f>
        <v>positive</v>
      </c>
      <c r="AE186" s="35" t="str" cm="1">
        <f t="array" ref="AE186">IF(OR(AC186="positive",Z186="positive",AND(OR(ISNUMBER(SEARCH("Follicular carcinoma",N186)),ISNUMBER(SEARCH("Follicular thyroid carcinoma",N186))),V186="extensive"),AND(AND(ISNUMBER(J186),J186&gt;0),AND(ISNUMBER(M186),M186&gt;3)),OR(H186="positive",AH186=1)),"high",IF(OR(ISNUMBER(SEARCH("lateral",G186,1)),ISNUMBER(SEARCH("positive",Y186,1)),ISNUMBER(SEARCH("tall",O186,1)),ISNUMBER(SEARCH("hobnail",O186,1)),ISNUMBER(SEARCH("cribriform",O186,1)),ISNUMBER(SEARCH("diffuse",O186,1)),ISNUMBER(SEARCH("columnar",O186,1)),ISNUMBER(SEARCH("solid",O186,1)),ISNUMBER(SEARCH("tall",N186,1)),ISNUMBER(SEARCH("hobnail",N186,1)),ISNUMBER(SEARCH("cribriform",N186,1)),ISNUMBER(SEARCH("diffuse",N186,1)),ISNUMBER(SEARCH("columnar",N186,1)),ISNUMBER(SEARCH("solid",N186,1)),AND(ISNUMBER(SEARCH("papillary",N186,1)),S186="positive"),AND(AND(ISNUMBER(J186),J186&gt;=5),M186=""),AND(AND(ISNUMBER(J186),J186&gt;=5),AND(ISNUMBER(M186),M186&gt;=1)),AND(ISNUMBER(SERACH("papillary",N186)),OR(Y186="positive",Z186="positive"), ISNUMBER(SEARCH("BRAF",AB186)))),"intermediate","low"))</f>
        <v>high</v>
      </c>
      <c r="AF186" s="36" t="str">
        <f t="shared" si="27"/>
        <v>3a</v>
      </c>
      <c r="AG186" s="36" t="str">
        <f t="shared" si="28"/>
        <v>1a</v>
      </c>
      <c r="AH186" s="36" t="str">
        <f t="shared" si="30"/>
        <v>0</v>
      </c>
      <c r="AI186" s="42" t="str">
        <f t="shared" si="31"/>
        <v>I</v>
      </c>
      <c r="AJ186" s="39" t="s">
        <v>805</v>
      </c>
      <c r="AK186" s="41" t="s">
        <v>1124</v>
      </c>
      <c r="AL186" s="41" t="s">
        <v>651</v>
      </c>
      <c r="AM186" s="41" t="s">
        <v>1123</v>
      </c>
      <c r="AN186" s="41" t="s">
        <v>68</v>
      </c>
      <c r="AO186" s="22">
        <f t="shared" si="32"/>
        <v>1</v>
      </c>
      <c r="AP186" s="1">
        <f t="shared" si="33"/>
        <v>1</v>
      </c>
      <c r="AQ186" s="1">
        <f t="shared" si="34"/>
        <v>1</v>
      </c>
      <c r="AR186" s="1">
        <f t="shared" si="35"/>
        <v>1</v>
      </c>
      <c r="AS186" s="14">
        <f t="shared" si="36"/>
        <v>1</v>
      </c>
    </row>
    <row r="187" spans="1:45">
      <c r="A187" t="str">
        <f>'Model output'!A186</f>
        <v>TCGA-EM-A3AK</v>
      </c>
      <c r="B187" s="33">
        <v>62</v>
      </c>
      <c r="C187" s="1" t="str">
        <f>IF(OR(ISNUMBER(SEARCH("0",'Model output'!D186)), ISNUMBER(SEARCH("1",'Model output'!D186)), ISNUMBER(SEARCH("1a",'Model output'!D186)), ISNUMBER(SEARCH("1b",'Model output'!D186)), ISNUMBER(SEARCH("2",'Model output'!D186)), ISNUMBER(SEARCH("3",'Model output'!D186)), ISNUMBER(SEARCH("4a",'Model output'!D186)), ISNUMBER(SEARCH("4b",'Model output'!D186))), IF(ISNUMBER(SEARCH("pT",'Model output'!D186)),IF(OR(ISNUMBER(SEARCH("a",'Model output'!D186)),ISNUMBER(SEARCH("b",'Model output'!D186))),MID(SUBSTITUTE('Model output'!D186," ",""),SEARCH("pT",'Model output'!D186)+2,2),MID(SUBSTITUTE('Model output'!D186," ",""),SEARCH("pT",'Model output'!D186)+2,1)),IF(ISNUMBER(SEARCH("T",'Model output'!D186)),IF(OR(ISNUMBER(SEARCH("a",'Model output'!D186)),ISNUMBER(SEARCH("b",'Model output'!D186))),MID(SUBSTITUTE('Model output'!D186," ",""),SEARCH("T",'Model output'!D186)+1,2),MID(SUBSTITUTE('Model output'!D186," ",""),SEARCH("T",'Model output'!D186)+1,1)),SUBSTITUTE('Model output'!D186," ",""))),"")</f>
        <v>1b</v>
      </c>
      <c r="D187" s="1" t="str">
        <f>IF(ISNUMBER(SEARCH("lymph node",'Model output'!E186)),"1", IF(AND('Model output'!E186&lt;&gt;"",ISNUMBER('Model output'!E186),'Model output'!E186&gt;0),"1",IF(OR(ISNUMBER(SEARCH("0",'Model output'!E186)), ISNUMBER(SEARCH("1",'Model output'!E186)), ISNUMBER(SEARCH("1a",'Model output'!E186)), ISNUMBER(SEARCH("1b",'Model output'!E186)), ISNUMBER(SEARCH("X",'Model output'!E186))), IF(ISNUMBER(SEARCH("pN",'Model output'!E186)),IF(OR(ISNUMBER(SEARCH("a",'Model output'!E186)),ISNUMBER(SEARCH("b",'Model output'!E186))),MID(SUBSTITUTE('Model output'!E186," ",""),SEARCH("pN",'Model output'!E186)+2,2),MID(SUBSTITUTE('Model output'!E186," ",""),SEARCH("pN",'Model output'!E186)+2,1)),IF(ISNUMBER(SEARCH("N",'Model output'!E186)),IF(OR(ISNUMBER(SEARCH("a",'Model output'!E186)),ISNUMBER(SEARCH("b",'Model output'!E186))),MID(SUBSTITUTE('Model output'!E186," ",""),SEARCH("N",'Model output'!E186)+1,2),MID(SUBSTITUTE('Model output'!E186," ",""),SEARCH("N",'Model output'!E186)+1,1)),SUBSTITUTE('Model output'!E186," ",""))),"")))</f>
        <v>0</v>
      </c>
      <c r="E187" s="1" t="str">
        <f>IF(OR(ISNUMBER(SEARCH("Not applicable",'Model output'!F186)), ISNUMBER(SEARCH("N/A",'Model output'!F186))),"0",IF(OR(ISNUMBER(SEARCH("0",'Model output'!F186)), ISNUMBER(SEARCH("1",'Model output'!F186)), ISNUMBER(SEARCH("X",'Model output'!F186))), IF(ISNUMBER(SEARCH("pM",'Model output'!F186)),MID(SUBSTITUTE('Model output'!F186," ",""),SEARCH("pM",'Model output'!F186)+2,1),IF(ISNUMBER(SEARCH("M",'Model output'!F186)),MID(SUBSTITUTE('Model output'!F186," ",""),SEARCH("M",'Model output'!F186)+1,1),SUBSTITUTE('Model output'!F186," ",""))),""))</f>
        <v/>
      </c>
      <c r="F187" t="str">
        <f t="shared" si="29"/>
        <v>negative</v>
      </c>
      <c r="G187" t="str">
        <f>IF(OR('Model output'!G186="",AND(ISNUMBER('Model output'!J186),'Model output'!J186&lt;1)),"",IF(OR(ISNUMBER(SEARCH("lateral",'Model output'!G186)),ISNUMBER(SEARCH("cervical",'Model output'!G186)),ISNUMBER(SEARCH("jugular",'Model output'!G186)),ISNUMBER(SEARCH("left neck",'Model output'!G186)),ISNUMBER(SEARCH("left anterior neck",'Model output'!G186)),ISNUMBER(SEARCH("left posterior neck",'Model output'!G186)),ISNUMBER(SEARCH("right neck",'Model output'!G186)),ISNUMBER(SEARCH("right anterior neck",'Model output'!G186)),ISNUMBER(SEARCH("right posterior neck",'Model output'!G186)),AND(ISNUMBER(SEARCH("level",'Model output'!G186)),OR(,ISNUMBER(SEARCH("II",'Model output'!G186)),ISNUMBER(SEARCH("two",'Model output'!G186)),AND(ISNUMBER(SEARCH("2",'Model output'!G186)),NOT(ISNUMBER(SEARCH("1 of 2",'Model output'!G186)))),ISNUMBER(SEARCH("III",'Model output'!G186)),ISNUMBER(SEARCH("three",'Model output'!G186)),ISNUMBER(SEARCH("3",'Model output'!G186)),ISNUMBER(SEARCH("IV",'Model output'!G186)),ISNUMBER(SEARCH("four",'Model output'!G186)),ISNUMBER(SEARCH("4",'Model output'!G186)),ISNUMBER(SEARCH("V ",'Model output'!G186)),ISNUMBER(SEARCH("five",'Model output'!G186)),ISNUMBER(SEARCH("5",'Model output'!G186))))), "lateral", "central"))</f>
        <v/>
      </c>
      <c r="H187" t="str">
        <f>IF('Model output'!H186="","negative",IF(OR(ISNUMBER(SEARCH("lymph node",'Model output'!H186)),ISNUMBER(SEARCH("gland",'Model output'!H186)),ISNUMBER(SEARCH("lobe",'Model output'!H186)),ISNUMBER(SEARCH("isthmus",'Model output'!H186)),ISNUMBER(SEARCH("mediastinum",'Model output'!H186)),ISNUMBER(SEARCH("Not mentioned",'Model output'!H186)), ISNUMBER(SEARCH("Not applicable",'Model output'!H186)), ISNUMBER(SEARCH("paratracheal",'Model output'!H186)),ISNUMBER(SEARCH("fibroadipose tissue",'Model output'!H186)),ISNUMBER(SEARCH("thyroid node",'Model output'!H186)),ISNUMBER(SEARCH("skeletal muscle",'Model output'!H186)),ISNUMBER(SEARCH("Extranodal extension",'Model output'!H186)),ISNUMBER(SEARCH("right",'Model output'!H186)),ISNUMBER(SEARCH("left",'Model output'!H186)),ISNUMBER(SEARCH("Not specified",'Model output'!H186))),"negative","positive"))</f>
        <v>negative</v>
      </c>
      <c r="I187">
        <f>IF(OR('Model output'!I186="",'Model output'!I186="Not answered",'Model output'!I186="Not mentioned"),"",IF(ISNUMBER('Model output'!I186),'Model output'!I186,1))</f>
        <v>2</v>
      </c>
      <c r="J187">
        <f>IF(OR('Model output'!J186="",'Model output'!J186="Not answered",'Model output'!J186="Not mentioned"),"",IF(AND(ISNUMBER('Model output'!J186),'Model output'!J186&lt;=I187),'Model output'!J186,IF(AND(ISNUMBER('Model output'!J186), 'Model output'!J186&gt;=DATE(2024,1,1)), MIN(DAY('Model output'!J186), MONTH('Model output'!J186), YEAR('Model output'!J186)), IF(ISNUMBER(SEARCH("0/",'Model output'!J186)),0,IF(ISNUMBER(SEARCH("/",'Model output'!J186)), VALUE(LEFT('Model output'!J186, SEARCH("/",'Model output'!J186)-1)),1)))))</f>
        <v>0</v>
      </c>
      <c r="K187" t="str" cm="1">
        <f t="array" ref="K187">IF(COUNT(FIND({0,1,2,3,4,5,6,7,8,9},'Model output'!K186))&gt;0,'Model output'!K186,"")</f>
        <v/>
      </c>
      <c r="L187" s="25" t="str">
        <f t="shared" si="38"/>
        <v/>
      </c>
      <c r="M187" t="str" cm="1">
        <f t="array" ref="M187">IF(L187="","",IF(ISNUMBER(SEARCH("cm",L187)),MAX(VALUE(SUBSTITUTE(_xlfn.FILTERXML("&lt;t&gt;&lt;s&gt;"&amp;SUBSTITUTE(L187,",","&lt;/s&gt;&lt;s&gt;")&amp;"&lt;/s&gt;&lt;/t&gt;","//s"),"cm",""))),MAX(VALUE(SUBSTITUTE(_xlfn.FILTERXML("&lt;t&gt;&lt;s&gt;"&amp;SUBSTITUTE(L187,",","&lt;/s&gt;&lt;s&gt;")&amp;"&lt;/s&gt;&lt;/t&gt;","//s"),"mm","")))/10))</f>
        <v/>
      </c>
      <c r="N187" t="str">
        <f>IF('Model output'!L186="","",'Model output'!L186)</f>
        <v>Papillary carcinoma, classical (usual)</v>
      </c>
      <c r="O187" t="str">
        <f>IF('Model output'!M186="","",'Model output'!M186)</f>
        <v>focal hobnail change (&lt;5% of tumor)</v>
      </c>
      <c r="P187" t="str">
        <f>IF('Model output'!N186="","",'Model output'!N186)</f>
        <v>2.0cm</v>
      </c>
      <c r="Q187" t="str">
        <f t="shared" si="37"/>
        <v>2.0cm</v>
      </c>
      <c r="R187" cm="1">
        <f t="array" ref="R187">IF(Q187="","",IF(ISNUMBER(SEARCH("cm",Q187)),MAX(VALUE(SUBSTITUTE(_xlfn.FILTERXML("&lt;t&gt;&lt;s&gt;"&amp;SUBSTITUTE(Q187,",","&lt;/s&gt;&lt;s&gt;")&amp;"&lt;/s&gt;&lt;/t&gt;","//s"),"cm",""))),MAX(VALUE(SUBSTITUTE(_xlfn.FILTERXML("&lt;t&gt;&lt;s&gt;"&amp;SUBSTITUTE(Q187,",","&lt;/s&gt;&lt;s&gt;")&amp;"&lt;/s&gt;&lt;/t&gt;","//s"),"mm","")))/10))</f>
        <v>2</v>
      </c>
      <c r="S187" t="str">
        <f>IF(OR('Model output'!P186="",ISNUMBER(SEARCH("Not identified", 'Model output'!P186)),ISNUMBER(SEARCH("Absent",'Model output'!P186)),AND(ISNUMBER(SEARCH("No",'Model output'!P186)),NOT(ISNUMBER(SEARCH("diagnostic",'Model output'!P186)))),ISNUMBER(SEARCH("Negative",'Model output'!P186))),"negative","positive")</f>
        <v>negative</v>
      </c>
      <c r="T187">
        <f>IF('Model output'!O186="","",'Model output'!O186)</f>
        <v>2</v>
      </c>
      <c r="U187" t="str">
        <f>IF('Model output'!Q186&lt;&gt;"",'Model output'!Q186,IF('Classification result'!S187="positive",IF(ISNUMBER(SEARCH("single",'Model output'!P186)),1,IF(OR(ISNUMBER(SEARCH("&lt;4",'Model output'!P186)),ISNUMBER(SEARCH("&lt; 4",'Model output'!P186)),ISNUMBER(SEARCH("less than 4",'Model output'!P186))),"&lt;4",IF(OR(ISNUMBER(SEARCH("&gt;4",'Model output'!P186)),ISNUMBER(SEARCH("&gt; 4",'Model output'!P186)),ISNUMBER(SEARCH("4 or more",'Model output'!P186))),"&gt;4",""))), ""))</f>
        <v/>
      </c>
      <c r="V187" t="str">
        <f>IF(S187="negative","",IF(OR(ISNUMBER(SEARCH("Focal",'Model output'!P186)),'Classification result'!U187&lt;4,ISNUMBER(SEARCH("Focal",'Classification result'!U187)),ISNUMBER(SEARCH("&lt;4",'Classification result'!U187)),ISNUMBER(SEARCH("&lt; 4",'Classification result'!U187))),"minimal", IF(OR(ISNUMBER(SEARCH("Extensive",'Model output'!P186)),ISNUMBER(SEARCH("Extensive",'Classification result'!U187)),ISNUMBER(SEARCH("&gt;4",'Classification result'!U187)),ISNUMBER(SEARCH("&gt; 4",'Classification result'!U187)),ISNUMBER(SEARCH("4 or more",'Classification result'!U187))),"extensive","")))</f>
        <v/>
      </c>
      <c r="W187" t="str">
        <f>IF(OR('Model output'!R186="",ISNUMBER(SEARCH("Not identified", 'Model output'!R186)),ISNUMBER(SEARCH("Absent",'Model output'!R186)),ISNUMBER(SEARCH("No",'Model output'!R186)),ISNUMBER(SEARCH("Negative",'Model output'!R186)),ISNUMBER(SEARCH("None seen",'Model output'!R186)),ISNUMBER(SEARCH("Free",'Model output'!R186)),ISNUMBER(SEARCH("Cannot be assessed",'Model output'!R186))),"negative","positive")</f>
        <v>positive</v>
      </c>
      <c r="X187" s="16" t="str">
        <f>IF('Model output'!S186="","",'Model output'!S186)</f>
        <v/>
      </c>
      <c r="Y187" t="str">
        <f>IF(OR('Model output'!S186="",ISNUMBER(SEARCH("Absent",'Model output'!S186)),ISNUMBER(SEARCH("Not identified",'Model output'!S186)),AND(ISNUMBER(SEARCH("No",'Model output'!S186)),NOT(ISNUMBER(SEARCH("carcinoma",'Model output'!S186)))),ISNUMBER(SEARCH("negative",'Model output'!S186))),"negative",IF(Z187="positive","gETE", "positive"))</f>
        <v>negative</v>
      </c>
      <c r="Z187" t="str">
        <f>IF(OR('Model output'!S186="",ISNUMBER(SEARCH("Absent",'Model output'!S186)),ISNUMBER(SEARCH("Not identified",'Model output'!S186)),ISNUMBER(SEARCH("No",'Model output'!S186)),ISNUMBER(SEARCH("Minimal",'Model output'!S186)),ISNUMBER(SEARCH("negative",'Model output'!S186))),"negative",IF(OR(ISNUMBER(SEARCH("extensive",X187)),ISNUMBER(SEARCH("skeletal muscle",X187)),ISNUMBER(SEARCH("larynx",X187)),ISNUMBER(SEARCH("trachea",X187)),ISNUMBER(SEARCH("esophagus",X187)),ISNUMBER(SEARCH("recurrent laryngeal nerve",X187))),"positive","negative"))</f>
        <v>negative</v>
      </c>
      <c r="AA187" t="str">
        <f>IF('Model output'!T186="","",IF('Model output'!T186="Not mentioned", "No", "Yes"))</f>
        <v/>
      </c>
      <c r="AB187" t="str">
        <f>IF(AA187&lt;&gt;"Yes","",IF(OR('Model output'!U186="",ISNUMBER(SEARCH("Not identified",'Model output'!U186))),"",'Model output'!U186))</f>
        <v/>
      </c>
      <c r="AC187" s="1" t="str">
        <f>IF(OR('Model output'!V186="", 'Model output'!V186="No", AND(ISERROR(SEARCH("Positive",'Model output'!V186)), ISNUMBER(SEARCH("Negative",'Model output'!V186))), AND(ISNUMBER(SEARCH("Uninvolved",'Model output'!V186)),NOT(ISNUMBER(SEARCH("margins involved",'Model output'!V186)))), ISNUMBER(SEARCH("None",'Model output'!V186)), ISNUMBER(SEARCH("Free",'Model output'!V186)), ISNUMBER(SEARCH("1 mm",'Model output'!V186)), ISNUMBER(SEARCH("0.1 CM",'Model output'!V186)), ISNUMBER(SEARCH("less than 0.2 mm",'Model output'!V186)), ISNUMBER(SEARCH("less than 0.5 mm",'Model output'!V186)), ISNUMBER(SEARCH("less than 1.0 mm",'Model output'!V186)), ISNUMBER(SEARCH("noted very close",'Model output'!V186)), ISNUMBER(SEARCH("abut",'Model output'!V186)), ISNUMBER(SEARCH("not mentioned",'Model output'!V186)), ISNUMBER(SEARCH("Cannot be assessed",'Model output'!V186)), ISNUMBER(SEARCH("Not specified",'Model output'!V186)), ISNUMBER(SEARCH("Lymphocyte invasion - present",'Model output'!V186))), "negative", "positive")</f>
        <v>negative</v>
      </c>
      <c r="AE187" s="35" t="str" cm="1">
        <f t="array" aca="1" ref="AE187" ca="1">IF(OR(AC187="positive",Z187="positive",AND(OR(ISNUMBER(SEARCH("Follicular carcinoma",N187)),ISNUMBER(SEARCH("Follicular thyroid carcinoma",N187))),V187="extensive"),AND(AND(ISNUMBER(J187),J187&gt;0),AND(ISNUMBER(M187),M187&gt;3)),OR(H187="positive",AH187=1)),"high",IF(OR(ISNUMBER(SEARCH("lateral",G187,1)),ISNUMBER(SEARCH("positive",Y187,1)),ISNUMBER(SEARCH("tall",O187,1)),ISNUMBER(SEARCH("hobnail",O187,1)),ISNUMBER(SEARCH("cribriform",O187,1)),ISNUMBER(SEARCH("diffuse",O187,1)),ISNUMBER(SEARCH("columnar",O187,1)),ISNUMBER(SEARCH("solid",O187,1)),ISNUMBER(SEARCH("tall",N187,1)),ISNUMBER(SEARCH("hobnail",N187,1)),ISNUMBER(SEARCH("cribriform",N187,1)),ISNUMBER(SEARCH("diffuse",N187,1)),ISNUMBER(SEARCH("columnar",N187,1)),ISNUMBER(SEARCH("solid",N187,1)),AND(ISNUMBER(SEARCH("papillary",N187,1)),S187="positive"),AND(AND(ISNUMBER(J187),J187&gt;=5),M187=""),AND(AND(ISNUMBER(J187),J187&gt;=5),AND(ISNUMBER(M187),M187&gt;=1)),AND(ISNUMBER(SERACH("papillary",N187)),OR(Y187="positive",Z187="positive"), ISNUMBER(SEARCH("BRAF",AB187)))),"intermediate","low"))</f>
        <v>intermediate</v>
      </c>
      <c r="AF187" s="36" t="str">
        <f t="shared" si="27"/>
        <v>1b</v>
      </c>
      <c r="AG187" s="36" t="str">
        <f t="shared" si="28"/>
        <v>0</v>
      </c>
      <c r="AH187" s="36" t="str">
        <f t="shared" si="30"/>
        <v>0</v>
      </c>
      <c r="AI187" s="42" t="str">
        <f t="shared" si="31"/>
        <v>I</v>
      </c>
      <c r="AJ187" s="39" t="s">
        <v>809</v>
      </c>
      <c r="AK187" s="41" t="s">
        <v>1119</v>
      </c>
      <c r="AL187" s="41" t="s">
        <v>1120</v>
      </c>
      <c r="AM187" s="41" t="s">
        <v>1123</v>
      </c>
      <c r="AN187" s="41" t="s">
        <v>68</v>
      </c>
      <c r="AO187" s="22">
        <f t="shared" ca="1" si="32"/>
        <v>1</v>
      </c>
      <c r="AP187" s="1">
        <f t="shared" si="33"/>
        <v>1</v>
      </c>
      <c r="AQ187" s="1">
        <f t="shared" si="34"/>
        <v>1</v>
      </c>
      <c r="AR187" s="1">
        <f t="shared" si="35"/>
        <v>1</v>
      </c>
      <c r="AS187" s="14">
        <f t="shared" si="36"/>
        <v>1</v>
      </c>
    </row>
    <row r="188" spans="1:45">
      <c r="A188" t="str">
        <f>'Model output'!A187</f>
        <v>TCGA-EM-A3AL</v>
      </c>
      <c r="B188" s="33">
        <v>45</v>
      </c>
      <c r="C188" s="1" t="str">
        <f>IF(OR(ISNUMBER(SEARCH("0",'Model output'!D187)), ISNUMBER(SEARCH("1",'Model output'!D187)), ISNUMBER(SEARCH("1a",'Model output'!D187)), ISNUMBER(SEARCH("1b",'Model output'!D187)), ISNUMBER(SEARCH("2",'Model output'!D187)), ISNUMBER(SEARCH("3",'Model output'!D187)), ISNUMBER(SEARCH("4a",'Model output'!D187)), ISNUMBER(SEARCH("4b",'Model output'!D187))), IF(ISNUMBER(SEARCH("pT",'Model output'!D187)),IF(OR(ISNUMBER(SEARCH("a",'Model output'!D187)),ISNUMBER(SEARCH("b",'Model output'!D187))),MID(SUBSTITUTE('Model output'!D187," ",""),SEARCH("pT",'Model output'!D187)+2,2),MID(SUBSTITUTE('Model output'!D187," ",""),SEARCH("pT",'Model output'!D187)+2,1)),IF(ISNUMBER(SEARCH("T",'Model output'!D187)),IF(OR(ISNUMBER(SEARCH("a",'Model output'!D187)),ISNUMBER(SEARCH("b",'Model output'!D187))),MID(SUBSTITUTE('Model output'!D187," ",""),SEARCH("T",'Model output'!D187)+1,2),MID(SUBSTITUTE('Model output'!D187," ",""),SEARCH("T",'Model output'!D187)+1,1)),SUBSTITUTE('Model output'!D187," ",""))),"")</f>
        <v>1b</v>
      </c>
      <c r="D188" s="1" t="str">
        <f>IF(ISNUMBER(SEARCH("lymph node",'Model output'!E187)),"1", IF(AND('Model output'!E187&lt;&gt;"",ISNUMBER('Model output'!E187),'Model output'!E187&gt;0),"1",IF(OR(ISNUMBER(SEARCH("0",'Model output'!E187)), ISNUMBER(SEARCH("1",'Model output'!E187)), ISNUMBER(SEARCH("1a",'Model output'!E187)), ISNUMBER(SEARCH("1b",'Model output'!E187)), ISNUMBER(SEARCH("X",'Model output'!E187))), IF(ISNUMBER(SEARCH("pN",'Model output'!E187)),IF(OR(ISNUMBER(SEARCH("a",'Model output'!E187)),ISNUMBER(SEARCH("b",'Model output'!E187))),MID(SUBSTITUTE('Model output'!E187," ",""),SEARCH("pN",'Model output'!E187)+2,2),MID(SUBSTITUTE('Model output'!E187," ",""),SEARCH("pN",'Model output'!E187)+2,1)),IF(ISNUMBER(SEARCH("N",'Model output'!E187)),IF(OR(ISNUMBER(SEARCH("a",'Model output'!E187)),ISNUMBER(SEARCH("b",'Model output'!E187))),MID(SUBSTITUTE('Model output'!E187," ",""),SEARCH("N",'Model output'!E187)+1,2),MID(SUBSTITUTE('Model output'!E187," ",""),SEARCH("N",'Model output'!E187)+1,1)),SUBSTITUTE('Model output'!E187," ",""))),"")))</f>
        <v>0</v>
      </c>
      <c r="E188" s="1" t="str">
        <f>IF(OR(ISNUMBER(SEARCH("Not applicable",'Model output'!F187)), ISNUMBER(SEARCH("N/A",'Model output'!F187))),"0",IF(OR(ISNUMBER(SEARCH("0",'Model output'!F187)), ISNUMBER(SEARCH("1",'Model output'!F187)), ISNUMBER(SEARCH("X",'Model output'!F187))), IF(ISNUMBER(SEARCH("pM",'Model output'!F187)),MID(SUBSTITUTE('Model output'!F187," ",""),SEARCH("pM",'Model output'!F187)+2,1),IF(ISNUMBER(SEARCH("M",'Model output'!F187)),MID(SUBSTITUTE('Model output'!F187," ",""),SEARCH("M",'Model output'!F187)+1,1),SUBSTITUTE('Model output'!F187," ",""))),""))</f>
        <v/>
      </c>
      <c r="F188" t="str">
        <f t="shared" si="29"/>
        <v>negative</v>
      </c>
      <c r="G188" t="str">
        <f>IF(OR('Model output'!G187="",AND(ISNUMBER('Model output'!J187),'Model output'!J187&lt;1)),"",IF(OR(ISNUMBER(SEARCH("lateral",'Model output'!G187)),ISNUMBER(SEARCH("cervical",'Model output'!G187)),ISNUMBER(SEARCH("jugular",'Model output'!G187)),ISNUMBER(SEARCH("left neck",'Model output'!G187)),ISNUMBER(SEARCH("left anterior neck",'Model output'!G187)),ISNUMBER(SEARCH("left posterior neck",'Model output'!G187)),ISNUMBER(SEARCH("right neck",'Model output'!G187)),ISNUMBER(SEARCH("right anterior neck",'Model output'!G187)),ISNUMBER(SEARCH("right posterior neck",'Model output'!G187)),AND(ISNUMBER(SEARCH("level",'Model output'!G187)),OR(,ISNUMBER(SEARCH("II",'Model output'!G187)),ISNUMBER(SEARCH("two",'Model output'!G187)),AND(ISNUMBER(SEARCH("2",'Model output'!G187)),NOT(ISNUMBER(SEARCH("1 of 2",'Model output'!G187)))),ISNUMBER(SEARCH("III",'Model output'!G187)),ISNUMBER(SEARCH("three",'Model output'!G187)),ISNUMBER(SEARCH("3",'Model output'!G187)),ISNUMBER(SEARCH("IV",'Model output'!G187)),ISNUMBER(SEARCH("four",'Model output'!G187)),ISNUMBER(SEARCH("4",'Model output'!G187)),ISNUMBER(SEARCH("V ",'Model output'!G187)),ISNUMBER(SEARCH("five",'Model output'!G187)),ISNUMBER(SEARCH("5",'Model output'!G187))))), "lateral", "central"))</f>
        <v/>
      </c>
      <c r="H188" t="str">
        <f>IF('Model output'!H187="","negative",IF(OR(ISNUMBER(SEARCH("lymph node",'Model output'!H187)),ISNUMBER(SEARCH("gland",'Model output'!H187)),ISNUMBER(SEARCH("lobe",'Model output'!H187)),ISNUMBER(SEARCH("isthmus",'Model output'!H187)),ISNUMBER(SEARCH("mediastinum",'Model output'!H187)),ISNUMBER(SEARCH("Not mentioned",'Model output'!H187)), ISNUMBER(SEARCH("Not applicable",'Model output'!H187)), ISNUMBER(SEARCH("paratracheal",'Model output'!H187)),ISNUMBER(SEARCH("fibroadipose tissue",'Model output'!H187)),ISNUMBER(SEARCH("thyroid node",'Model output'!H187)),ISNUMBER(SEARCH("skeletal muscle",'Model output'!H187)),ISNUMBER(SEARCH("Extranodal extension",'Model output'!H187)),ISNUMBER(SEARCH("right",'Model output'!H187)),ISNUMBER(SEARCH("left",'Model output'!H187)),ISNUMBER(SEARCH("Not specified",'Model output'!H187))),"negative","positive"))</f>
        <v>negative</v>
      </c>
      <c r="I188">
        <f>IF(OR('Model output'!I187="",'Model output'!I187="Not answered",'Model output'!I187="Not mentioned"),"",IF(ISNUMBER('Model output'!I187),'Model output'!I187,1))</f>
        <v>14</v>
      </c>
      <c r="J188">
        <f>IF(OR('Model output'!J187="",'Model output'!J187="Not answered",'Model output'!J187="Not mentioned"),"",IF(AND(ISNUMBER('Model output'!J187),'Model output'!J187&lt;=I188),'Model output'!J187,IF(AND(ISNUMBER('Model output'!J187), 'Model output'!J187&gt;=DATE(2024,1,1)), MIN(DAY('Model output'!J187), MONTH('Model output'!J187), YEAR('Model output'!J187)), IF(ISNUMBER(SEARCH("0/",'Model output'!J187)),0,IF(ISNUMBER(SEARCH("/",'Model output'!J187)), VALUE(LEFT('Model output'!J187, SEARCH("/",'Model output'!J187)-1)),1)))))</f>
        <v>0</v>
      </c>
      <c r="K188" t="str" cm="1">
        <f t="array" ref="K188">IF(COUNT(FIND({0,1,2,3,4,5,6,7,8,9},'Model output'!K187))&gt;0,'Model output'!K187,"")</f>
        <v/>
      </c>
      <c r="L188" s="25" t="str">
        <f t="shared" si="38"/>
        <v/>
      </c>
      <c r="M188" t="str" cm="1">
        <f t="array" ref="M188">IF(L188="","",IF(ISNUMBER(SEARCH("cm",L188)),MAX(VALUE(SUBSTITUTE(_xlfn.FILTERXML("&lt;t&gt;&lt;s&gt;"&amp;SUBSTITUTE(L188,",","&lt;/s&gt;&lt;s&gt;")&amp;"&lt;/s&gt;&lt;/t&gt;","//s"),"cm",""))),MAX(VALUE(SUBSTITUTE(_xlfn.FILTERXML("&lt;t&gt;&lt;s&gt;"&amp;SUBSTITUTE(L188,",","&lt;/s&gt;&lt;s&gt;")&amp;"&lt;/s&gt;&lt;/t&gt;","//s"),"mm","")))/10))</f>
        <v/>
      </c>
      <c r="N188" t="str">
        <f>IF('Model output'!L187="","",'Model output'!L187)</f>
        <v>Papillary carcinoma, follicular variant</v>
      </c>
      <c r="O188" t="str">
        <f>IF('Model output'!M187="","",'Model output'!M187)</f>
        <v>Not mentioned</v>
      </c>
      <c r="P188" t="str">
        <f>IF('Model output'!N187="","",'Model output'!N187)</f>
        <v>1.9cm</v>
      </c>
      <c r="Q188" t="str">
        <f t="shared" si="37"/>
        <v>1.9cm</v>
      </c>
      <c r="R188" cm="1">
        <f t="array" ref="R188">IF(Q188="","",IF(ISNUMBER(SEARCH("cm",Q188)),MAX(VALUE(SUBSTITUTE(_xlfn.FILTERXML("&lt;t&gt;&lt;s&gt;"&amp;SUBSTITUTE(Q188,",","&lt;/s&gt;&lt;s&gt;")&amp;"&lt;/s&gt;&lt;/t&gt;","//s"),"cm",""))),MAX(VALUE(SUBSTITUTE(_xlfn.FILTERXML("&lt;t&gt;&lt;s&gt;"&amp;SUBSTITUTE(Q188,",","&lt;/s&gt;&lt;s&gt;")&amp;"&lt;/s&gt;&lt;/t&gt;","//s"),"mm","")))/10))</f>
        <v>1.9</v>
      </c>
      <c r="S188" t="str">
        <f>IF(OR('Model output'!P187="",ISNUMBER(SEARCH("Not identified", 'Model output'!P187)),ISNUMBER(SEARCH("Absent",'Model output'!P187)),AND(ISNUMBER(SEARCH("No",'Model output'!P187)),NOT(ISNUMBER(SEARCH("diagnostic",'Model output'!P187)))),ISNUMBER(SEARCH("Negative",'Model output'!P187))),"negative","positive")</f>
        <v>negative</v>
      </c>
      <c r="T188">
        <f>IF('Model output'!O187="","",'Model output'!O187)</f>
        <v>2</v>
      </c>
      <c r="U188" t="str">
        <f>IF('Model output'!Q187&lt;&gt;"",'Model output'!Q187,IF('Classification result'!S188="positive",IF(ISNUMBER(SEARCH("single",'Model output'!P187)),1,IF(OR(ISNUMBER(SEARCH("&lt;4",'Model output'!P187)),ISNUMBER(SEARCH("&lt; 4",'Model output'!P187)),ISNUMBER(SEARCH("less than 4",'Model output'!P187))),"&lt;4",IF(OR(ISNUMBER(SEARCH("&gt;4",'Model output'!P187)),ISNUMBER(SEARCH("&gt; 4",'Model output'!P187)),ISNUMBER(SEARCH("4 or more",'Model output'!P187))),"&gt;4",""))), ""))</f>
        <v/>
      </c>
      <c r="V188" t="str">
        <f>IF(S188="negative","",IF(OR(ISNUMBER(SEARCH("Focal",'Model output'!P187)),'Classification result'!U188&lt;4,ISNUMBER(SEARCH("Focal",'Classification result'!U188)),ISNUMBER(SEARCH("&lt;4",'Classification result'!U188)),ISNUMBER(SEARCH("&lt; 4",'Classification result'!U188))),"minimal", IF(OR(ISNUMBER(SEARCH("Extensive",'Model output'!P187)),ISNUMBER(SEARCH("Extensive",'Classification result'!U188)),ISNUMBER(SEARCH("&gt;4",'Classification result'!U188)),ISNUMBER(SEARCH("&gt; 4",'Classification result'!U188)),ISNUMBER(SEARCH("4 or more",'Classification result'!U188))),"extensive","")))</f>
        <v/>
      </c>
      <c r="W188" t="str">
        <f>IF(OR('Model output'!R187="",ISNUMBER(SEARCH("Not identified", 'Model output'!R187)),ISNUMBER(SEARCH("Absent",'Model output'!R187)),ISNUMBER(SEARCH("No",'Model output'!R187)),ISNUMBER(SEARCH("Negative",'Model output'!R187)),ISNUMBER(SEARCH("None seen",'Model output'!R187)),ISNUMBER(SEARCH("Free",'Model output'!R187)),ISNUMBER(SEARCH("Cannot be assessed",'Model output'!R187))),"negative","positive")</f>
        <v>positive</v>
      </c>
      <c r="X188" s="16" t="str">
        <f>IF('Model output'!S187="","",'Model output'!S187)</f>
        <v/>
      </c>
      <c r="Y188" t="str">
        <f>IF(OR('Model output'!S187="",ISNUMBER(SEARCH("Absent",'Model output'!S187)),ISNUMBER(SEARCH("Not identified",'Model output'!S187)),AND(ISNUMBER(SEARCH("No",'Model output'!S187)),NOT(ISNUMBER(SEARCH("carcinoma",'Model output'!S187)))),ISNUMBER(SEARCH("negative",'Model output'!S187))),"negative",IF(Z188="positive","gETE", "positive"))</f>
        <v>negative</v>
      </c>
      <c r="Z188" t="str">
        <f>IF(OR('Model output'!S187="",ISNUMBER(SEARCH("Absent",'Model output'!S187)),ISNUMBER(SEARCH("Not identified",'Model output'!S187)),ISNUMBER(SEARCH("No",'Model output'!S187)),ISNUMBER(SEARCH("Minimal",'Model output'!S187)),ISNUMBER(SEARCH("negative",'Model output'!S187))),"negative",IF(OR(ISNUMBER(SEARCH("extensive",X188)),ISNUMBER(SEARCH("skeletal muscle",X188)),ISNUMBER(SEARCH("larynx",X188)),ISNUMBER(SEARCH("trachea",X188)),ISNUMBER(SEARCH("esophagus",X188)),ISNUMBER(SEARCH("recurrent laryngeal nerve",X188))),"positive","negative"))</f>
        <v>negative</v>
      </c>
      <c r="AA188" t="str">
        <f>IF('Model output'!T187="","",IF('Model output'!T187="Not mentioned", "No", "Yes"))</f>
        <v/>
      </c>
      <c r="AB188" t="str">
        <f>IF(AA188&lt;&gt;"Yes","",IF(OR('Model output'!U187="",ISNUMBER(SEARCH("Not identified",'Model output'!U187))),"",'Model output'!U187))</f>
        <v/>
      </c>
      <c r="AC188" s="1" t="str">
        <f>IF(OR('Model output'!V187="", 'Model output'!V187="No", AND(ISERROR(SEARCH("Positive",'Model output'!V187)), ISNUMBER(SEARCH("Negative",'Model output'!V187))), AND(ISNUMBER(SEARCH("Uninvolved",'Model output'!V187)),NOT(ISNUMBER(SEARCH("margins involved",'Model output'!V187)))), ISNUMBER(SEARCH("None",'Model output'!V187)), ISNUMBER(SEARCH("Free",'Model output'!V187)), ISNUMBER(SEARCH("1 mm",'Model output'!V187)), ISNUMBER(SEARCH("0.1 CM",'Model output'!V187)), ISNUMBER(SEARCH("less than 0.2 mm",'Model output'!V187)), ISNUMBER(SEARCH("less than 0.5 mm",'Model output'!V187)), ISNUMBER(SEARCH("less than 1.0 mm",'Model output'!V187)), ISNUMBER(SEARCH("noted very close",'Model output'!V187)), ISNUMBER(SEARCH("abut",'Model output'!V187)), ISNUMBER(SEARCH("not mentioned",'Model output'!V187)), ISNUMBER(SEARCH("Cannot be assessed",'Model output'!V187)), ISNUMBER(SEARCH("Not specified",'Model output'!V187)), ISNUMBER(SEARCH("Lymphocyte invasion - present",'Model output'!V187))), "negative", "positive")</f>
        <v>negative</v>
      </c>
      <c r="AE188" s="35" t="str" cm="1">
        <f t="array" aca="1" ref="AE188" ca="1">IF(OR(AC188="positive",Z188="positive",AND(OR(ISNUMBER(SEARCH("Follicular carcinoma",N188)),ISNUMBER(SEARCH("Follicular thyroid carcinoma",N188))),V188="extensive"),AND(AND(ISNUMBER(J188),J188&gt;0),AND(ISNUMBER(M188),M188&gt;3)),OR(H188="positive",AH188=1)),"high",IF(OR(ISNUMBER(SEARCH("lateral",G188,1)),ISNUMBER(SEARCH("positive",Y188,1)),ISNUMBER(SEARCH("tall",O188,1)),ISNUMBER(SEARCH("hobnail",O188,1)),ISNUMBER(SEARCH("cribriform",O188,1)),ISNUMBER(SEARCH("diffuse",O188,1)),ISNUMBER(SEARCH("columnar",O188,1)),ISNUMBER(SEARCH("solid",O188,1)),ISNUMBER(SEARCH("tall",N188,1)),ISNUMBER(SEARCH("hobnail",N188,1)),ISNUMBER(SEARCH("cribriform",N188,1)),ISNUMBER(SEARCH("diffuse",N188,1)),ISNUMBER(SEARCH("columnar",N188,1)),ISNUMBER(SEARCH("solid",N188,1)),AND(ISNUMBER(SEARCH("papillary",N188,1)),S188="positive"),AND(AND(ISNUMBER(J188),J188&gt;=5),M188=""),AND(AND(ISNUMBER(J188),J188&gt;=5),AND(ISNUMBER(M188),M188&gt;=1)),AND(ISNUMBER(SERACH("papillary",N188)),OR(Y188="positive",Z188="positive"), ISNUMBER(SEARCH("BRAF",AB188)))),"intermediate","low"))</f>
        <v>low</v>
      </c>
      <c r="AF188" s="36" t="str">
        <f t="shared" si="27"/>
        <v>1b</v>
      </c>
      <c r="AG188" s="36" t="str">
        <f t="shared" si="28"/>
        <v>0</v>
      </c>
      <c r="AH188" s="36" t="str">
        <f t="shared" si="30"/>
        <v>0</v>
      </c>
      <c r="AI188" s="42" t="str">
        <f t="shared" si="31"/>
        <v>I</v>
      </c>
      <c r="AJ188" s="39" t="s">
        <v>807</v>
      </c>
      <c r="AK188" s="41" t="s">
        <v>1119</v>
      </c>
      <c r="AL188" s="41" t="s">
        <v>1120</v>
      </c>
      <c r="AM188" s="41" t="s">
        <v>1123</v>
      </c>
      <c r="AN188" s="41" t="s">
        <v>68</v>
      </c>
      <c r="AO188" s="22">
        <f t="shared" ca="1" si="32"/>
        <v>1</v>
      </c>
      <c r="AP188" s="1">
        <f t="shared" si="33"/>
        <v>1</v>
      </c>
      <c r="AQ188" s="1">
        <f t="shared" si="34"/>
        <v>1</v>
      </c>
      <c r="AR188" s="1">
        <f t="shared" si="35"/>
        <v>1</v>
      </c>
      <c r="AS188" s="14">
        <f t="shared" si="36"/>
        <v>1</v>
      </c>
    </row>
    <row r="189" spans="1:45">
      <c r="A189" t="str">
        <f>'Model output'!A188</f>
        <v>TCGA-EM-A3AN</v>
      </c>
      <c r="B189" s="33">
        <v>36</v>
      </c>
      <c r="C189" s="1" t="str">
        <f>IF(OR(ISNUMBER(SEARCH("0",'Model output'!D188)), ISNUMBER(SEARCH("1",'Model output'!D188)), ISNUMBER(SEARCH("1a",'Model output'!D188)), ISNUMBER(SEARCH("1b",'Model output'!D188)), ISNUMBER(SEARCH("2",'Model output'!D188)), ISNUMBER(SEARCH("3",'Model output'!D188)), ISNUMBER(SEARCH("4a",'Model output'!D188)), ISNUMBER(SEARCH("4b",'Model output'!D188))), IF(ISNUMBER(SEARCH("pT",'Model output'!D188)),IF(OR(ISNUMBER(SEARCH("a",'Model output'!D188)),ISNUMBER(SEARCH("b",'Model output'!D188))),MID(SUBSTITUTE('Model output'!D188," ",""),SEARCH("pT",'Model output'!D188)+2,2),MID(SUBSTITUTE('Model output'!D188," ",""),SEARCH("pT",'Model output'!D188)+2,1)),IF(ISNUMBER(SEARCH("T",'Model output'!D188)),IF(OR(ISNUMBER(SEARCH("a",'Model output'!D188)),ISNUMBER(SEARCH("b",'Model output'!D188))),MID(SUBSTITUTE('Model output'!D188," ",""),SEARCH("T",'Model output'!D188)+1,2),MID(SUBSTITUTE('Model output'!D188," ",""),SEARCH("T",'Model output'!D188)+1,1)),SUBSTITUTE('Model output'!D188," ",""))),"")</f>
        <v>1b</v>
      </c>
      <c r="D189" s="1" t="str">
        <f>IF(ISNUMBER(SEARCH("lymph node",'Model output'!E188)),"1", IF(AND('Model output'!E188&lt;&gt;"",ISNUMBER('Model output'!E188),'Model output'!E188&gt;0),"1",IF(OR(ISNUMBER(SEARCH("0",'Model output'!E188)), ISNUMBER(SEARCH("1",'Model output'!E188)), ISNUMBER(SEARCH("1a",'Model output'!E188)), ISNUMBER(SEARCH("1b",'Model output'!E188)), ISNUMBER(SEARCH("X",'Model output'!E188))), IF(ISNUMBER(SEARCH("pN",'Model output'!E188)),IF(OR(ISNUMBER(SEARCH("a",'Model output'!E188)),ISNUMBER(SEARCH("b",'Model output'!E188))),MID(SUBSTITUTE('Model output'!E188," ",""),SEARCH("pN",'Model output'!E188)+2,2),MID(SUBSTITUTE('Model output'!E188," ",""),SEARCH("pN",'Model output'!E188)+2,1)),IF(ISNUMBER(SEARCH("N",'Model output'!E188)),IF(OR(ISNUMBER(SEARCH("a",'Model output'!E188)),ISNUMBER(SEARCH("b",'Model output'!E188))),MID(SUBSTITUTE('Model output'!E188," ",""),SEARCH("N",'Model output'!E188)+1,2),MID(SUBSTITUTE('Model output'!E188," ",""),SEARCH("N",'Model output'!E188)+1,1)),SUBSTITUTE('Model output'!E188," ",""))),"")))</f>
        <v>1b</v>
      </c>
      <c r="E189" s="1" t="str">
        <f>IF(OR(ISNUMBER(SEARCH("Not applicable",'Model output'!F188)), ISNUMBER(SEARCH("N/A",'Model output'!F188))),"0",IF(OR(ISNUMBER(SEARCH("0",'Model output'!F188)), ISNUMBER(SEARCH("1",'Model output'!F188)), ISNUMBER(SEARCH("X",'Model output'!F188))), IF(ISNUMBER(SEARCH("pM",'Model output'!F188)),MID(SUBSTITUTE('Model output'!F188," ",""),SEARCH("pM",'Model output'!F188)+2,1),IF(ISNUMBER(SEARCH("M",'Model output'!F188)),MID(SUBSTITUTE('Model output'!F188," ",""),SEARCH("M",'Model output'!F188)+1,1),SUBSTITUTE('Model output'!F188," ",""))),""))</f>
        <v/>
      </c>
      <c r="F189" t="str">
        <f t="shared" si="29"/>
        <v>positive</v>
      </c>
      <c r="G189" t="str">
        <f>IF(OR('Model output'!G188="",AND(ISNUMBER('Model output'!J188),'Model output'!J188&lt;1)),"",IF(OR(ISNUMBER(SEARCH("lateral",'Model output'!G188)),ISNUMBER(SEARCH("cervical",'Model output'!G188)),ISNUMBER(SEARCH("jugular",'Model output'!G188)),ISNUMBER(SEARCH("left neck",'Model output'!G188)),ISNUMBER(SEARCH("left anterior neck",'Model output'!G188)),ISNUMBER(SEARCH("left posterior neck",'Model output'!G188)),ISNUMBER(SEARCH("right neck",'Model output'!G188)),ISNUMBER(SEARCH("right anterior neck",'Model output'!G188)),ISNUMBER(SEARCH("right posterior neck",'Model output'!G188)),AND(ISNUMBER(SEARCH("level",'Model output'!G188)),OR(,ISNUMBER(SEARCH("II",'Model output'!G188)),ISNUMBER(SEARCH("two",'Model output'!G188)),AND(ISNUMBER(SEARCH("2",'Model output'!G188)),NOT(ISNUMBER(SEARCH("1 of 2",'Model output'!G188)))),ISNUMBER(SEARCH("III",'Model output'!G188)),ISNUMBER(SEARCH("three",'Model output'!G188)),ISNUMBER(SEARCH("3",'Model output'!G188)),ISNUMBER(SEARCH("IV",'Model output'!G188)),ISNUMBER(SEARCH("four",'Model output'!G188)),ISNUMBER(SEARCH("4",'Model output'!G188)),ISNUMBER(SEARCH("V ",'Model output'!G188)),ISNUMBER(SEARCH("five",'Model output'!G188)),ISNUMBER(SEARCH("5",'Model output'!G188))))), "lateral", "central"))</f>
        <v>central</v>
      </c>
      <c r="H189" t="str">
        <f>IF('Model output'!H188="","negative",IF(OR(ISNUMBER(SEARCH("lymph node",'Model output'!H188)),ISNUMBER(SEARCH("gland",'Model output'!H188)),ISNUMBER(SEARCH("lobe",'Model output'!H188)),ISNUMBER(SEARCH("isthmus",'Model output'!H188)),ISNUMBER(SEARCH("mediastinum",'Model output'!H188)),ISNUMBER(SEARCH("Not mentioned",'Model output'!H188)), ISNUMBER(SEARCH("Not applicable",'Model output'!H188)), ISNUMBER(SEARCH("paratracheal",'Model output'!H188)),ISNUMBER(SEARCH("fibroadipose tissue",'Model output'!H188)),ISNUMBER(SEARCH("thyroid node",'Model output'!H188)),ISNUMBER(SEARCH("skeletal muscle",'Model output'!H188)),ISNUMBER(SEARCH("Extranodal extension",'Model output'!H188)),ISNUMBER(SEARCH("right",'Model output'!H188)),ISNUMBER(SEARCH("left",'Model output'!H188)),ISNUMBER(SEARCH("Not specified",'Model output'!H188))),"negative","positive"))</f>
        <v>negative</v>
      </c>
      <c r="I189">
        <f>IF(OR('Model output'!I188="",'Model output'!I188="Not answered",'Model output'!I188="Not mentioned"),"",IF(ISNUMBER('Model output'!I188),'Model output'!I188,1))</f>
        <v>80</v>
      </c>
      <c r="J189">
        <f>IF(OR('Model output'!J188="",'Model output'!J188="Not answered",'Model output'!J188="Not mentioned"),"",IF(AND(ISNUMBER('Model output'!J188),'Model output'!J188&lt;=I189),'Model output'!J188,IF(AND(ISNUMBER('Model output'!J188), 'Model output'!J188&gt;=DATE(2024,1,1)), MIN(DAY('Model output'!J188), MONTH('Model output'!J188), YEAR('Model output'!J188)), IF(ISNUMBER(SEARCH("0/",'Model output'!J188)),0,IF(ISNUMBER(SEARCH("/",'Model output'!J188)), VALUE(LEFT('Model output'!J188, SEARCH("/",'Model output'!J188)-1)),1)))))</f>
        <v>27</v>
      </c>
      <c r="K189" t="str" cm="1">
        <f t="array" ref="K189">IF(COUNT(FIND({0,1,2,3,4,5,6,7,8,9},'Model output'!K188))&gt;0,'Model output'!K188,"")</f>
        <v/>
      </c>
      <c r="L189" s="25" t="str">
        <f t="shared" si="38"/>
        <v/>
      </c>
      <c r="M189" t="str" cm="1">
        <f t="array" ref="M189">IF(L189="","",IF(ISNUMBER(SEARCH("cm",L189)),MAX(VALUE(SUBSTITUTE(_xlfn.FILTERXML("&lt;t&gt;&lt;s&gt;"&amp;SUBSTITUTE(L189,",","&lt;/s&gt;&lt;s&gt;")&amp;"&lt;/s&gt;&lt;/t&gt;","//s"),"cm",""))),MAX(VALUE(SUBSTITUTE(_xlfn.FILTERXML("&lt;t&gt;&lt;s&gt;"&amp;SUBSTITUTE(L189,",","&lt;/s&gt;&lt;s&gt;")&amp;"&lt;/s&gt;&lt;/t&gt;","//s"),"mm","")))/10))</f>
        <v/>
      </c>
      <c r="N189" t="str">
        <f>IF('Model output'!L188="","",'Model output'!L188)</f>
        <v>Papillary carcinoma, classical (usual), Papillary carcinoma, follicular variant</v>
      </c>
      <c r="O189" t="str">
        <f>IF('Model output'!M188="","",'Model output'!M188)</f>
        <v>Classical cytomorphology, Follicular architecture</v>
      </c>
      <c r="P189" t="str">
        <f>IF('Model output'!N188="","",'Model output'!N188)</f>
        <v>1.2cm</v>
      </c>
      <c r="Q189" t="str">
        <f t="shared" si="37"/>
        <v>1.2cm</v>
      </c>
      <c r="R189" cm="1">
        <f t="array" ref="R189">IF(Q189="","",IF(ISNUMBER(SEARCH("cm",Q189)),MAX(VALUE(SUBSTITUTE(_xlfn.FILTERXML("&lt;t&gt;&lt;s&gt;"&amp;SUBSTITUTE(Q189,",","&lt;/s&gt;&lt;s&gt;")&amp;"&lt;/s&gt;&lt;/t&gt;","//s"),"cm",""))),MAX(VALUE(SUBSTITUTE(_xlfn.FILTERXML("&lt;t&gt;&lt;s&gt;"&amp;SUBSTITUTE(Q189,",","&lt;/s&gt;&lt;s&gt;")&amp;"&lt;/s&gt;&lt;/t&gt;","//s"),"mm","")))/10))</f>
        <v>1.2</v>
      </c>
      <c r="S189" t="str">
        <f>IF(OR('Model output'!P188="",ISNUMBER(SEARCH("Not identified", 'Model output'!P188)),ISNUMBER(SEARCH("Absent",'Model output'!P188)),AND(ISNUMBER(SEARCH("No",'Model output'!P188)),NOT(ISNUMBER(SEARCH("diagnostic",'Model output'!P188)))),ISNUMBER(SEARCH("Negative",'Model output'!P188))),"negative","positive")</f>
        <v>positive</v>
      </c>
      <c r="T189">
        <f>IF('Model output'!O188="","",'Model output'!O188)</f>
        <v>1</v>
      </c>
      <c r="U189" t="str">
        <f>IF('Model output'!Q188&lt;&gt;"",'Model output'!Q188,IF('Classification result'!S189="positive",IF(ISNUMBER(SEARCH("single",'Model output'!P188)),1,IF(OR(ISNUMBER(SEARCH("&lt;4",'Model output'!P188)),ISNUMBER(SEARCH("&lt; 4",'Model output'!P188)),ISNUMBER(SEARCH("less than 4",'Model output'!P188))),"&lt;4",IF(OR(ISNUMBER(SEARCH("&gt;4",'Model output'!P188)),ISNUMBER(SEARCH("&gt; 4",'Model output'!P188)),ISNUMBER(SEARCH("4 or more",'Model output'!P188))),"&gt;4",""))), ""))</f>
        <v/>
      </c>
      <c r="V189" t="str">
        <f>IF(S189="negative","",IF(OR(ISNUMBER(SEARCH("Focal",'Model output'!P188)),'Classification result'!U189&lt;4,ISNUMBER(SEARCH("Focal",'Classification result'!U189)),ISNUMBER(SEARCH("&lt;4",'Classification result'!U189)),ISNUMBER(SEARCH("&lt; 4",'Classification result'!U189))),"minimal", IF(OR(ISNUMBER(SEARCH("Extensive",'Model output'!P188)),ISNUMBER(SEARCH("Extensive",'Classification result'!U189)),ISNUMBER(SEARCH("&gt;4",'Classification result'!U189)),ISNUMBER(SEARCH("&gt; 4",'Classification result'!U189)),ISNUMBER(SEARCH("4 or more",'Classification result'!U189))),"extensive","")))</f>
        <v/>
      </c>
      <c r="W189" t="str">
        <f>IF(OR('Model output'!R188="",ISNUMBER(SEARCH("Not identified", 'Model output'!R188)),ISNUMBER(SEARCH("Absent",'Model output'!R188)),ISNUMBER(SEARCH("No",'Model output'!R188)),ISNUMBER(SEARCH("Negative",'Model output'!R188)),ISNUMBER(SEARCH("None seen",'Model output'!R188)),ISNUMBER(SEARCH("Free",'Model output'!R188)),ISNUMBER(SEARCH("Cannot be assessed",'Model output'!R188))),"negative","positive")</f>
        <v>positive</v>
      </c>
      <c r="X189" s="16" t="str">
        <f>IF('Model output'!S188="","",'Model output'!S188)</f>
        <v>Cannot be assessed</v>
      </c>
      <c r="Y189" t="str">
        <f>IF(OR('Model output'!S188="",ISNUMBER(SEARCH("Absent",'Model output'!S188)),ISNUMBER(SEARCH("Not identified",'Model output'!S188)),AND(ISNUMBER(SEARCH("No",'Model output'!S188)),NOT(ISNUMBER(SEARCH("carcinoma",'Model output'!S188)))),ISNUMBER(SEARCH("negative",'Model output'!S188))),"negative",IF(Z189="positive","gETE", "positive"))</f>
        <v>negative</v>
      </c>
      <c r="Z189" t="str">
        <f>IF(OR('Model output'!S188="",ISNUMBER(SEARCH("Absent",'Model output'!S188)),ISNUMBER(SEARCH("Not identified",'Model output'!S188)),ISNUMBER(SEARCH("No",'Model output'!S188)),ISNUMBER(SEARCH("Minimal",'Model output'!S188)),ISNUMBER(SEARCH("negative",'Model output'!S188))),"negative",IF(OR(ISNUMBER(SEARCH("extensive",X189)),ISNUMBER(SEARCH("skeletal muscle",X189)),ISNUMBER(SEARCH("larynx",X189)),ISNUMBER(SEARCH("trachea",X189)),ISNUMBER(SEARCH("esophagus",X189)),ISNUMBER(SEARCH("recurrent laryngeal nerve",X189))),"positive","negative"))</f>
        <v>negative</v>
      </c>
      <c r="AA189" t="str">
        <f>IF('Model output'!T188="","",IF('Model output'!T188="Not mentioned", "No", "Yes"))</f>
        <v/>
      </c>
      <c r="AB189" t="str">
        <f>IF(AA189&lt;&gt;"Yes","",IF(OR('Model output'!U188="",ISNUMBER(SEARCH("Not identified",'Model output'!U188))),"",'Model output'!U188))</f>
        <v/>
      </c>
      <c r="AC189" s="1" t="str">
        <f>IF(OR('Model output'!V188="", 'Model output'!V188="No", AND(ISERROR(SEARCH("Positive",'Model output'!V188)), ISNUMBER(SEARCH("Negative",'Model output'!V188))), AND(ISNUMBER(SEARCH("Uninvolved",'Model output'!V188)),NOT(ISNUMBER(SEARCH("margins involved",'Model output'!V188)))), ISNUMBER(SEARCH("None",'Model output'!V188)), ISNUMBER(SEARCH("Free",'Model output'!V188)), ISNUMBER(SEARCH("1 mm",'Model output'!V188)), ISNUMBER(SEARCH("0.1 CM",'Model output'!V188)), ISNUMBER(SEARCH("less than 0.2 mm",'Model output'!V188)), ISNUMBER(SEARCH("less than 0.5 mm",'Model output'!V188)), ISNUMBER(SEARCH("less than 1.0 mm",'Model output'!V188)), ISNUMBER(SEARCH("noted very close",'Model output'!V188)), ISNUMBER(SEARCH("abut",'Model output'!V188)), ISNUMBER(SEARCH("not mentioned",'Model output'!V188)), ISNUMBER(SEARCH("Cannot be assessed",'Model output'!V188)), ISNUMBER(SEARCH("Not specified",'Model output'!V188)), ISNUMBER(SEARCH("Lymphocyte invasion - present",'Model output'!V188))), "negative", "positive")</f>
        <v>positive</v>
      </c>
      <c r="AE189" s="35" t="str" cm="1">
        <f t="array" ref="AE189">IF(OR(AC189="positive",Z189="positive",AND(OR(ISNUMBER(SEARCH("Follicular carcinoma",N189)),ISNUMBER(SEARCH("Follicular thyroid carcinoma",N189))),V189="extensive"),AND(AND(ISNUMBER(J189),J189&gt;0),AND(ISNUMBER(M189),M189&gt;3)),OR(H189="positive",AH189=1)),"high",IF(OR(ISNUMBER(SEARCH("lateral",G189,1)),ISNUMBER(SEARCH("positive",Y189,1)),ISNUMBER(SEARCH("tall",O189,1)),ISNUMBER(SEARCH("hobnail",O189,1)),ISNUMBER(SEARCH("cribriform",O189,1)),ISNUMBER(SEARCH("diffuse",O189,1)),ISNUMBER(SEARCH("columnar",O189,1)),ISNUMBER(SEARCH("solid",O189,1)),ISNUMBER(SEARCH("tall",N189,1)),ISNUMBER(SEARCH("hobnail",N189,1)),ISNUMBER(SEARCH("cribriform",N189,1)),ISNUMBER(SEARCH("diffuse",N189,1)),ISNUMBER(SEARCH("columnar",N189,1)),ISNUMBER(SEARCH("solid",N189,1)),AND(ISNUMBER(SEARCH("papillary",N189,1)),S189="positive"),AND(AND(ISNUMBER(J189),J189&gt;=5),M189=""),AND(AND(ISNUMBER(J189),J189&gt;=5),AND(ISNUMBER(M189),M189&gt;=1)),AND(ISNUMBER(SERACH("papillary",N189)),OR(Y189="positive",Z189="positive"), ISNUMBER(SEARCH("BRAF",AB189)))),"intermediate","low"))</f>
        <v>high</v>
      </c>
      <c r="AF189" s="36" t="str">
        <f t="shared" si="27"/>
        <v>1b</v>
      </c>
      <c r="AG189" s="36" t="str">
        <f t="shared" si="28"/>
        <v>1a</v>
      </c>
      <c r="AH189" s="36" t="str">
        <f t="shared" si="30"/>
        <v>0</v>
      </c>
      <c r="AI189" s="42" t="str">
        <f t="shared" si="31"/>
        <v>I</v>
      </c>
      <c r="AJ189" s="39" t="s">
        <v>805</v>
      </c>
      <c r="AK189" s="41" t="s">
        <v>1119</v>
      </c>
      <c r="AL189" s="41" t="s">
        <v>1119</v>
      </c>
      <c r="AM189" s="41" t="s">
        <v>1123</v>
      </c>
      <c r="AN189" s="41" t="s">
        <v>68</v>
      </c>
      <c r="AO189" s="22">
        <f t="shared" si="32"/>
        <v>1</v>
      </c>
      <c r="AP189" s="1">
        <f t="shared" si="33"/>
        <v>1</v>
      </c>
      <c r="AQ189" s="1">
        <f t="shared" si="34"/>
        <v>0</v>
      </c>
      <c r="AR189" s="1">
        <f t="shared" si="35"/>
        <v>1</v>
      </c>
      <c r="AS189" s="14">
        <f t="shared" si="36"/>
        <v>1</v>
      </c>
    </row>
    <row r="190" spans="1:45">
      <c r="A190" t="str">
        <f>'Model output'!A189</f>
        <v>TCGA-EM-A3AO</v>
      </c>
      <c r="B190" s="33">
        <v>61</v>
      </c>
      <c r="C190" s="1" t="str">
        <f>IF(OR(ISNUMBER(SEARCH("0",'Model output'!D189)), ISNUMBER(SEARCH("1",'Model output'!D189)), ISNUMBER(SEARCH("1a",'Model output'!D189)), ISNUMBER(SEARCH("1b",'Model output'!D189)), ISNUMBER(SEARCH("2",'Model output'!D189)), ISNUMBER(SEARCH("3",'Model output'!D189)), ISNUMBER(SEARCH("4a",'Model output'!D189)), ISNUMBER(SEARCH("4b",'Model output'!D189))), IF(ISNUMBER(SEARCH("pT",'Model output'!D189)),IF(OR(ISNUMBER(SEARCH("a",'Model output'!D189)),ISNUMBER(SEARCH("b",'Model output'!D189))),MID(SUBSTITUTE('Model output'!D189," ",""),SEARCH("pT",'Model output'!D189)+2,2),MID(SUBSTITUTE('Model output'!D189," ",""),SEARCH("pT",'Model output'!D189)+2,1)),IF(ISNUMBER(SEARCH("T",'Model output'!D189)),IF(OR(ISNUMBER(SEARCH("a",'Model output'!D189)),ISNUMBER(SEARCH("b",'Model output'!D189))),MID(SUBSTITUTE('Model output'!D189," ",""),SEARCH("T",'Model output'!D189)+1,2),MID(SUBSTITUTE('Model output'!D189," ",""),SEARCH("T",'Model output'!D189)+1,1)),SUBSTITUTE('Model output'!D189," ",""))),"")</f>
        <v>2</v>
      </c>
      <c r="D190" s="1" t="str">
        <f>IF(ISNUMBER(SEARCH("lymph node",'Model output'!E189)),"1", IF(AND('Model output'!E189&lt;&gt;"",ISNUMBER('Model output'!E189),'Model output'!E189&gt;0),"1",IF(OR(ISNUMBER(SEARCH("0",'Model output'!E189)), ISNUMBER(SEARCH("1",'Model output'!E189)), ISNUMBER(SEARCH("1a",'Model output'!E189)), ISNUMBER(SEARCH("1b",'Model output'!E189)), ISNUMBER(SEARCH("X",'Model output'!E189))), IF(ISNUMBER(SEARCH("pN",'Model output'!E189)),IF(OR(ISNUMBER(SEARCH("a",'Model output'!E189)),ISNUMBER(SEARCH("b",'Model output'!E189))),MID(SUBSTITUTE('Model output'!E189," ",""),SEARCH("pN",'Model output'!E189)+2,2),MID(SUBSTITUTE('Model output'!E189," ",""),SEARCH("pN",'Model output'!E189)+2,1)),IF(ISNUMBER(SEARCH("N",'Model output'!E189)),IF(OR(ISNUMBER(SEARCH("a",'Model output'!E189)),ISNUMBER(SEARCH("b",'Model output'!E189))),MID(SUBSTITUTE('Model output'!E189," ",""),SEARCH("N",'Model output'!E189)+1,2),MID(SUBSTITUTE('Model output'!E189," ",""),SEARCH("N",'Model output'!E189)+1,1)),SUBSTITUTE('Model output'!E189," ",""))),"")))</f>
        <v>1b</v>
      </c>
      <c r="E190" s="1" t="str">
        <f>IF(OR(ISNUMBER(SEARCH("Not applicable",'Model output'!F189)), ISNUMBER(SEARCH("N/A",'Model output'!F189))),"0",IF(OR(ISNUMBER(SEARCH("0",'Model output'!F189)), ISNUMBER(SEARCH("1",'Model output'!F189)), ISNUMBER(SEARCH("X",'Model output'!F189))), IF(ISNUMBER(SEARCH("pM",'Model output'!F189)),MID(SUBSTITUTE('Model output'!F189," ",""),SEARCH("pM",'Model output'!F189)+2,1),IF(ISNUMBER(SEARCH("M",'Model output'!F189)),MID(SUBSTITUTE('Model output'!F189," ",""),SEARCH("M",'Model output'!F189)+1,1),SUBSTITUTE('Model output'!F189," ",""))),""))</f>
        <v/>
      </c>
      <c r="F190" t="str">
        <f t="shared" si="29"/>
        <v>positive</v>
      </c>
      <c r="G190" t="str">
        <f>IF(OR('Model output'!G189="",AND(ISNUMBER('Model output'!J189),'Model output'!J189&lt;1)),"",IF(OR(ISNUMBER(SEARCH("lateral",'Model output'!G189)),ISNUMBER(SEARCH("cervical",'Model output'!G189)),ISNUMBER(SEARCH("jugular",'Model output'!G189)),ISNUMBER(SEARCH("left neck",'Model output'!G189)),ISNUMBER(SEARCH("left anterior neck",'Model output'!G189)),ISNUMBER(SEARCH("left posterior neck",'Model output'!G189)),ISNUMBER(SEARCH("right neck",'Model output'!G189)),ISNUMBER(SEARCH("right anterior neck",'Model output'!G189)),ISNUMBER(SEARCH("right posterior neck",'Model output'!G189)),AND(ISNUMBER(SEARCH("level",'Model output'!G189)),OR(,ISNUMBER(SEARCH("II",'Model output'!G189)),ISNUMBER(SEARCH("two",'Model output'!G189)),AND(ISNUMBER(SEARCH("2",'Model output'!G189)),NOT(ISNUMBER(SEARCH("1 of 2",'Model output'!G189)))),ISNUMBER(SEARCH("III",'Model output'!G189)),ISNUMBER(SEARCH("three",'Model output'!G189)),ISNUMBER(SEARCH("3",'Model output'!G189)),ISNUMBER(SEARCH("IV",'Model output'!G189)),ISNUMBER(SEARCH("four",'Model output'!G189)),ISNUMBER(SEARCH("4",'Model output'!G189)),ISNUMBER(SEARCH("V ",'Model output'!G189)),ISNUMBER(SEARCH("five",'Model output'!G189)),ISNUMBER(SEARCH("5",'Model output'!G189))))), "lateral", "central"))</f>
        <v>lateral</v>
      </c>
      <c r="H190" t="str">
        <f>IF('Model output'!H189="","negative",IF(OR(ISNUMBER(SEARCH("lymph node",'Model output'!H189)),ISNUMBER(SEARCH("gland",'Model output'!H189)),ISNUMBER(SEARCH("lobe",'Model output'!H189)),ISNUMBER(SEARCH("isthmus",'Model output'!H189)),ISNUMBER(SEARCH("mediastinum",'Model output'!H189)),ISNUMBER(SEARCH("Not mentioned",'Model output'!H189)), ISNUMBER(SEARCH("Not applicable",'Model output'!H189)), ISNUMBER(SEARCH("paratracheal",'Model output'!H189)),ISNUMBER(SEARCH("fibroadipose tissue",'Model output'!H189)),ISNUMBER(SEARCH("thyroid node",'Model output'!H189)),ISNUMBER(SEARCH("skeletal muscle",'Model output'!H189)),ISNUMBER(SEARCH("Extranodal extension",'Model output'!H189)),ISNUMBER(SEARCH("right",'Model output'!H189)),ISNUMBER(SEARCH("left",'Model output'!H189)),ISNUMBER(SEARCH("Not specified",'Model output'!H189))),"negative","positive"))</f>
        <v>negative</v>
      </c>
      <c r="I190">
        <f>IF(OR('Model output'!I189="",'Model output'!I189="Not answered",'Model output'!I189="Not mentioned"),"",IF(ISNUMBER('Model output'!I189),'Model output'!I189,1))</f>
        <v>28</v>
      </c>
      <c r="J190">
        <f>IF(OR('Model output'!J189="",'Model output'!J189="Not answered",'Model output'!J189="Not mentioned"),"",IF(AND(ISNUMBER('Model output'!J189),'Model output'!J189&lt;=I190),'Model output'!J189,IF(AND(ISNUMBER('Model output'!J189), 'Model output'!J189&gt;=DATE(2024,1,1)), MIN(DAY('Model output'!J189), MONTH('Model output'!J189), YEAR('Model output'!J189)), IF(ISNUMBER(SEARCH("0/",'Model output'!J189)),0,IF(ISNUMBER(SEARCH("/",'Model output'!J189)), VALUE(LEFT('Model output'!J189, SEARCH("/",'Model output'!J189)-1)),1)))))</f>
        <v>10</v>
      </c>
      <c r="K190" t="str" cm="1">
        <f t="array" ref="K190">IF(COUNT(FIND({0,1,2,3,4,5,6,7,8,9},'Model output'!K189))&gt;0,'Model output'!K189,"")</f>
        <v/>
      </c>
      <c r="L190" s="25" t="str">
        <f t="shared" si="38"/>
        <v/>
      </c>
      <c r="M190" t="str" cm="1">
        <f t="array" ref="M190">IF(L190="","",IF(ISNUMBER(SEARCH("cm",L190)),MAX(VALUE(SUBSTITUTE(_xlfn.FILTERXML("&lt;t&gt;&lt;s&gt;"&amp;SUBSTITUTE(L190,",","&lt;/s&gt;&lt;s&gt;")&amp;"&lt;/s&gt;&lt;/t&gt;","//s"),"cm",""))),MAX(VALUE(SUBSTITUTE(_xlfn.FILTERXML("&lt;t&gt;&lt;s&gt;"&amp;SUBSTITUTE(L190,",","&lt;/s&gt;&lt;s&gt;")&amp;"&lt;/s&gt;&lt;/t&gt;","//s"),"mm","")))/10))</f>
        <v/>
      </c>
      <c r="N190" t="str">
        <f>IF('Model output'!L189="","",'Model output'!L189)</f>
        <v>Metastatic papillary thyroid carcinoma, Multifocal papillary carcinoma</v>
      </c>
      <c r="O190" t="str">
        <f>IF('Model output'!M189="","",'Model output'!M189)</f>
        <v>classical (usual), follicular variant, microcarcinoma (occult, small or microscopic) variant</v>
      </c>
      <c r="P190" t="str">
        <f>IF('Model output'!N189="","",'Model output'!N189)</f>
        <v>3.0cm</v>
      </c>
      <c r="Q190" t="str">
        <f t="shared" si="37"/>
        <v>3.0cm</v>
      </c>
      <c r="R190" cm="1">
        <f t="array" ref="R190">IF(Q190="","",IF(ISNUMBER(SEARCH("cm",Q190)),MAX(VALUE(SUBSTITUTE(_xlfn.FILTERXML("&lt;t&gt;&lt;s&gt;"&amp;SUBSTITUTE(Q190,",","&lt;/s&gt;&lt;s&gt;")&amp;"&lt;/s&gt;&lt;/t&gt;","//s"),"cm",""))),MAX(VALUE(SUBSTITUTE(_xlfn.FILTERXML("&lt;t&gt;&lt;s&gt;"&amp;SUBSTITUTE(Q190,",","&lt;/s&gt;&lt;s&gt;")&amp;"&lt;/s&gt;&lt;/t&gt;","//s"),"mm","")))/10))</f>
        <v>3</v>
      </c>
      <c r="S190" t="str">
        <f>IF(OR('Model output'!P189="",ISNUMBER(SEARCH("Not identified", 'Model output'!P189)),ISNUMBER(SEARCH("Absent",'Model output'!P189)),AND(ISNUMBER(SEARCH("No",'Model output'!P189)),NOT(ISNUMBER(SEARCH("diagnostic",'Model output'!P189)))),ISNUMBER(SEARCH("Negative",'Model output'!P189))),"negative","positive")</f>
        <v>negative</v>
      </c>
      <c r="T190">
        <f>IF('Model output'!O189="","",'Model output'!O189)</f>
        <v>2</v>
      </c>
      <c r="U190" t="str">
        <f>IF('Model output'!Q189&lt;&gt;"",'Model output'!Q189,IF('Classification result'!S190="positive",IF(ISNUMBER(SEARCH("single",'Model output'!P189)),1,IF(OR(ISNUMBER(SEARCH("&lt;4",'Model output'!P189)),ISNUMBER(SEARCH("&lt; 4",'Model output'!P189)),ISNUMBER(SEARCH("less than 4",'Model output'!P189))),"&lt;4",IF(OR(ISNUMBER(SEARCH("&gt;4",'Model output'!P189)),ISNUMBER(SEARCH("&gt; 4",'Model output'!P189)),ISNUMBER(SEARCH("4 or more",'Model output'!P189))),"&gt;4",""))), ""))</f>
        <v/>
      </c>
      <c r="V190" t="str">
        <f>IF(S190="negative","",IF(OR(ISNUMBER(SEARCH("Focal",'Model output'!P189)),'Classification result'!U190&lt;4,ISNUMBER(SEARCH("Focal",'Classification result'!U190)),ISNUMBER(SEARCH("&lt;4",'Classification result'!U190)),ISNUMBER(SEARCH("&lt; 4",'Classification result'!U190))),"minimal", IF(OR(ISNUMBER(SEARCH("Extensive",'Model output'!P189)),ISNUMBER(SEARCH("Extensive",'Classification result'!U190)),ISNUMBER(SEARCH("&gt;4",'Classification result'!U190)),ISNUMBER(SEARCH("&gt; 4",'Classification result'!U190)),ISNUMBER(SEARCH("4 or more",'Classification result'!U190))),"extensive","")))</f>
        <v/>
      </c>
      <c r="W190" t="str">
        <f>IF(OR('Model output'!R189="",ISNUMBER(SEARCH("Not identified", 'Model output'!R189)),ISNUMBER(SEARCH("Absent",'Model output'!R189)),ISNUMBER(SEARCH("No",'Model output'!R189)),ISNUMBER(SEARCH("Negative",'Model output'!R189)),ISNUMBER(SEARCH("None seen",'Model output'!R189)),ISNUMBER(SEARCH("Free",'Model output'!R189)),ISNUMBER(SEARCH("Cannot be assessed",'Model output'!R189))),"negative","positive")</f>
        <v>positive</v>
      </c>
      <c r="X190" s="16" t="str">
        <f>IF('Model output'!S189="","",'Model output'!S189)</f>
        <v>Not identified</v>
      </c>
      <c r="Y190" t="str">
        <f>IF(OR('Model output'!S189="",ISNUMBER(SEARCH("Absent",'Model output'!S189)),ISNUMBER(SEARCH("Not identified",'Model output'!S189)),AND(ISNUMBER(SEARCH("No",'Model output'!S189)),NOT(ISNUMBER(SEARCH("carcinoma",'Model output'!S189)))),ISNUMBER(SEARCH("negative",'Model output'!S189))),"negative",IF(Z190="positive","gETE", "positive"))</f>
        <v>negative</v>
      </c>
      <c r="Z190" t="str">
        <f>IF(OR('Model output'!S189="",ISNUMBER(SEARCH("Absent",'Model output'!S189)),ISNUMBER(SEARCH("Not identified",'Model output'!S189)),ISNUMBER(SEARCH("No",'Model output'!S189)),ISNUMBER(SEARCH("Minimal",'Model output'!S189)),ISNUMBER(SEARCH("negative",'Model output'!S189))),"negative",IF(OR(ISNUMBER(SEARCH("extensive",X190)),ISNUMBER(SEARCH("skeletal muscle",X190)),ISNUMBER(SEARCH("larynx",X190)),ISNUMBER(SEARCH("trachea",X190)),ISNUMBER(SEARCH("esophagus",X190)),ISNUMBER(SEARCH("recurrent laryngeal nerve",X190))),"positive","negative"))</f>
        <v>negative</v>
      </c>
      <c r="AA190" t="str">
        <f>IF('Model output'!T189="","",IF('Model output'!T189="Not mentioned", "No", "Yes"))</f>
        <v/>
      </c>
      <c r="AB190" t="str">
        <f>IF(AA190&lt;&gt;"Yes","",IF(OR('Model output'!U189="",ISNUMBER(SEARCH("Not identified",'Model output'!U189))),"",'Model output'!U189))</f>
        <v/>
      </c>
      <c r="AC190" s="1" t="str">
        <f>IF(OR('Model output'!V189="", 'Model output'!V189="No", AND(ISERROR(SEARCH("Positive",'Model output'!V189)), ISNUMBER(SEARCH("Negative",'Model output'!V189))), AND(ISNUMBER(SEARCH("Uninvolved",'Model output'!V189)),NOT(ISNUMBER(SEARCH("margins involved",'Model output'!V189)))), ISNUMBER(SEARCH("None",'Model output'!V189)), ISNUMBER(SEARCH("Free",'Model output'!V189)), ISNUMBER(SEARCH("1 mm",'Model output'!V189)), ISNUMBER(SEARCH("0.1 CM",'Model output'!V189)), ISNUMBER(SEARCH("less than 0.2 mm",'Model output'!V189)), ISNUMBER(SEARCH("less than 0.5 mm",'Model output'!V189)), ISNUMBER(SEARCH("less than 1.0 mm",'Model output'!V189)), ISNUMBER(SEARCH("noted very close",'Model output'!V189)), ISNUMBER(SEARCH("abut",'Model output'!V189)), ISNUMBER(SEARCH("not mentioned",'Model output'!V189)), ISNUMBER(SEARCH("Cannot be assessed",'Model output'!V189)), ISNUMBER(SEARCH("Not specified",'Model output'!V189)), ISNUMBER(SEARCH("Lymphocyte invasion - present",'Model output'!V189))), "negative", "positive")</f>
        <v>negative</v>
      </c>
      <c r="AE190" s="35" t="str" cm="1">
        <f t="array" aca="1" ref="AE190" ca="1">IF(OR(AC190="positive",Z190="positive",AND(OR(ISNUMBER(SEARCH("Follicular carcinoma",N190)),ISNUMBER(SEARCH("Follicular thyroid carcinoma",N190))),V190="extensive"),AND(AND(ISNUMBER(J190),J190&gt;0),AND(ISNUMBER(M190),M190&gt;3)),OR(H190="positive",AH190=1)),"high",IF(OR(ISNUMBER(SEARCH("lateral",G190,1)),ISNUMBER(SEARCH("positive",Y190,1)),ISNUMBER(SEARCH("tall",O190,1)),ISNUMBER(SEARCH("hobnail",O190,1)),ISNUMBER(SEARCH("cribriform",O190,1)),ISNUMBER(SEARCH("diffuse",O190,1)),ISNUMBER(SEARCH("columnar",O190,1)),ISNUMBER(SEARCH("solid",O190,1)),ISNUMBER(SEARCH("tall",N190,1)),ISNUMBER(SEARCH("hobnail",N190,1)),ISNUMBER(SEARCH("cribriform",N190,1)),ISNUMBER(SEARCH("diffuse",N190,1)),ISNUMBER(SEARCH("columnar",N190,1)),ISNUMBER(SEARCH("solid",N190,1)),AND(ISNUMBER(SEARCH("papillary",N190,1)),S190="positive"),AND(AND(ISNUMBER(J190),J190&gt;=5),M190=""),AND(AND(ISNUMBER(J190),J190&gt;=5),AND(ISNUMBER(M190),M190&gt;=1)),AND(ISNUMBER(SERACH("papillary",N190)),OR(Y190="positive",Z190="positive"), ISNUMBER(SEARCH("BRAF",AB190)))),"intermediate","low"))</f>
        <v>intermediate</v>
      </c>
      <c r="AF190" s="36" t="str">
        <f t="shared" si="27"/>
        <v>2</v>
      </c>
      <c r="AG190" s="36" t="str">
        <f t="shared" si="28"/>
        <v>1b</v>
      </c>
      <c r="AH190" s="36" t="str">
        <f t="shared" si="30"/>
        <v>0</v>
      </c>
      <c r="AI190" s="42" t="str">
        <f t="shared" si="31"/>
        <v>II</v>
      </c>
      <c r="AJ190" s="39" t="s">
        <v>805</v>
      </c>
      <c r="AK190" s="41" t="s">
        <v>1122</v>
      </c>
      <c r="AL190" s="41" t="s">
        <v>1119</v>
      </c>
      <c r="AM190" s="41" t="s">
        <v>1123</v>
      </c>
      <c r="AN190" s="41" t="s">
        <v>1121</v>
      </c>
      <c r="AO190" s="22">
        <f t="shared" ca="1" si="32"/>
        <v>0</v>
      </c>
      <c r="AP190" s="1">
        <f t="shared" si="33"/>
        <v>1</v>
      </c>
      <c r="AQ190" s="1">
        <f t="shared" si="34"/>
        <v>1</v>
      </c>
      <c r="AR190" s="1">
        <f t="shared" si="35"/>
        <v>1</v>
      </c>
      <c r="AS190" s="14">
        <f t="shared" si="36"/>
        <v>1</v>
      </c>
    </row>
    <row r="191" spans="1:45">
      <c r="A191" t="str">
        <f>'Model output'!A190</f>
        <v>TCGA-EM-A3AP</v>
      </c>
      <c r="B191" s="33">
        <v>31</v>
      </c>
      <c r="C191" s="1" t="str">
        <f>IF(OR(ISNUMBER(SEARCH("0",'Model output'!D190)), ISNUMBER(SEARCH("1",'Model output'!D190)), ISNUMBER(SEARCH("1a",'Model output'!D190)), ISNUMBER(SEARCH("1b",'Model output'!D190)), ISNUMBER(SEARCH("2",'Model output'!D190)), ISNUMBER(SEARCH("3",'Model output'!D190)), ISNUMBER(SEARCH("4a",'Model output'!D190)), ISNUMBER(SEARCH("4b",'Model output'!D190))), IF(ISNUMBER(SEARCH("pT",'Model output'!D190)),IF(OR(ISNUMBER(SEARCH("a",'Model output'!D190)),ISNUMBER(SEARCH("b",'Model output'!D190))),MID(SUBSTITUTE('Model output'!D190," ",""),SEARCH("pT",'Model output'!D190)+2,2),MID(SUBSTITUTE('Model output'!D190," ",""),SEARCH("pT",'Model output'!D190)+2,1)),IF(ISNUMBER(SEARCH("T",'Model output'!D190)),IF(OR(ISNUMBER(SEARCH("a",'Model output'!D190)),ISNUMBER(SEARCH("b",'Model output'!D190))),MID(SUBSTITUTE('Model output'!D190," ",""),SEARCH("T",'Model output'!D190)+1,2),MID(SUBSTITUTE('Model output'!D190," ",""),SEARCH("T",'Model output'!D190)+1,1)),SUBSTITUTE('Model output'!D190," ",""))),"")</f>
        <v>2</v>
      </c>
      <c r="D191" s="1" t="str">
        <f>IF(ISNUMBER(SEARCH("lymph node",'Model output'!E190)),"1", IF(AND('Model output'!E190&lt;&gt;"",ISNUMBER('Model output'!E190),'Model output'!E190&gt;0),"1",IF(OR(ISNUMBER(SEARCH("0",'Model output'!E190)), ISNUMBER(SEARCH("1",'Model output'!E190)), ISNUMBER(SEARCH("1a",'Model output'!E190)), ISNUMBER(SEARCH("1b",'Model output'!E190)), ISNUMBER(SEARCH("X",'Model output'!E190))), IF(ISNUMBER(SEARCH("pN",'Model output'!E190)),IF(OR(ISNUMBER(SEARCH("a",'Model output'!E190)),ISNUMBER(SEARCH("b",'Model output'!E190))),MID(SUBSTITUTE('Model output'!E190," ",""),SEARCH("pN",'Model output'!E190)+2,2),MID(SUBSTITUTE('Model output'!E190," ",""),SEARCH("pN",'Model output'!E190)+2,1)),IF(ISNUMBER(SEARCH("N",'Model output'!E190)),IF(OR(ISNUMBER(SEARCH("a",'Model output'!E190)),ISNUMBER(SEARCH("b",'Model output'!E190))),MID(SUBSTITUTE('Model output'!E190," ",""),SEARCH("N",'Model output'!E190)+1,2),MID(SUBSTITUTE('Model output'!E190," ",""),SEARCH("N",'Model output'!E190)+1,1)),SUBSTITUTE('Model output'!E190," ",""))),"")))</f>
        <v>X</v>
      </c>
      <c r="E191" s="1" t="str">
        <f>IF(OR(ISNUMBER(SEARCH("Not applicable",'Model output'!F190)), ISNUMBER(SEARCH("N/A",'Model output'!F190))),"0",IF(OR(ISNUMBER(SEARCH("0",'Model output'!F190)), ISNUMBER(SEARCH("1",'Model output'!F190)), ISNUMBER(SEARCH("X",'Model output'!F190))), IF(ISNUMBER(SEARCH("pM",'Model output'!F190)),MID(SUBSTITUTE('Model output'!F190," ",""),SEARCH("pM",'Model output'!F190)+2,1),IF(ISNUMBER(SEARCH("M",'Model output'!F190)),MID(SUBSTITUTE('Model output'!F190," ",""),SEARCH("M",'Model output'!F190)+1,1),SUBSTITUTE('Model output'!F190," ",""))),""))</f>
        <v>0</v>
      </c>
      <c r="F191" t="str">
        <f t="shared" ref="F191:F224" si="39">IF(OR(G191&lt;&gt;"",AND(J191&lt;&gt;"",ISNUMBER(J191),J191&gt;0),AND(M191&lt;&gt;"",M191&gt;0)),"positive","negative")</f>
        <v>negative</v>
      </c>
      <c r="G191" t="str">
        <f>IF(OR('Model output'!G190="",AND(ISNUMBER('Model output'!J190),'Model output'!J190&lt;1)),"",IF(OR(ISNUMBER(SEARCH("lateral",'Model output'!G190)),ISNUMBER(SEARCH("cervical",'Model output'!G190)),ISNUMBER(SEARCH("jugular",'Model output'!G190)),ISNUMBER(SEARCH("left neck",'Model output'!G190)),ISNUMBER(SEARCH("left anterior neck",'Model output'!G190)),ISNUMBER(SEARCH("left posterior neck",'Model output'!G190)),ISNUMBER(SEARCH("right neck",'Model output'!G190)),ISNUMBER(SEARCH("right anterior neck",'Model output'!G190)),ISNUMBER(SEARCH("right posterior neck",'Model output'!G190)),AND(ISNUMBER(SEARCH("level",'Model output'!G190)),OR(,ISNUMBER(SEARCH("II",'Model output'!G190)),ISNUMBER(SEARCH("two",'Model output'!G190)),AND(ISNUMBER(SEARCH("2",'Model output'!G190)),NOT(ISNUMBER(SEARCH("1 of 2",'Model output'!G190)))),ISNUMBER(SEARCH("III",'Model output'!G190)),ISNUMBER(SEARCH("three",'Model output'!G190)),ISNUMBER(SEARCH("3",'Model output'!G190)),ISNUMBER(SEARCH("IV",'Model output'!G190)),ISNUMBER(SEARCH("four",'Model output'!G190)),ISNUMBER(SEARCH("4",'Model output'!G190)),ISNUMBER(SEARCH("V ",'Model output'!G190)),ISNUMBER(SEARCH("five",'Model output'!G190)),ISNUMBER(SEARCH("5",'Model output'!G190))))), "lateral", "central"))</f>
        <v/>
      </c>
      <c r="H191" t="str">
        <f>IF('Model output'!H190="","negative",IF(OR(ISNUMBER(SEARCH("lymph node",'Model output'!H190)),ISNUMBER(SEARCH("gland",'Model output'!H190)),ISNUMBER(SEARCH("lobe",'Model output'!H190)),ISNUMBER(SEARCH("isthmus",'Model output'!H190)),ISNUMBER(SEARCH("mediastinum",'Model output'!H190)),ISNUMBER(SEARCH("Not mentioned",'Model output'!H190)), ISNUMBER(SEARCH("Not applicable",'Model output'!H190)), ISNUMBER(SEARCH("paratracheal",'Model output'!H190)),ISNUMBER(SEARCH("fibroadipose tissue",'Model output'!H190)),ISNUMBER(SEARCH("thyroid node",'Model output'!H190)),ISNUMBER(SEARCH("skeletal muscle",'Model output'!H190)),ISNUMBER(SEARCH("Extranodal extension",'Model output'!H190)),ISNUMBER(SEARCH("right",'Model output'!H190)),ISNUMBER(SEARCH("left",'Model output'!H190)),ISNUMBER(SEARCH("Not specified",'Model output'!H190))),"negative","positive"))</f>
        <v>negative</v>
      </c>
      <c r="I191">
        <f>IF(OR('Model output'!I190="",'Model output'!I190="Not answered",'Model output'!I190="Not mentioned"),"",IF(ISNUMBER('Model output'!I190),'Model output'!I190,1))</f>
        <v>0</v>
      </c>
      <c r="J191">
        <f>IF(OR('Model output'!J190="",'Model output'!J190="Not answered",'Model output'!J190="Not mentioned"),"",IF(AND(ISNUMBER('Model output'!J190),'Model output'!J190&lt;=I191),'Model output'!J190,IF(AND(ISNUMBER('Model output'!J190), 'Model output'!J190&gt;=DATE(2024,1,1)), MIN(DAY('Model output'!J190), MONTH('Model output'!J190), YEAR('Model output'!J190)), IF(ISNUMBER(SEARCH("0/",'Model output'!J190)),0,IF(ISNUMBER(SEARCH("/",'Model output'!J190)), VALUE(LEFT('Model output'!J190, SEARCH("/",'Model output'!J190)-1)),1)))))</f>
        <v>0</v>
      </c>
      <c r="K191" t="str" cm="1">
        <f t="array" ref="K191">IF(COUNT(FIND({0,1,2,3,4,5,6,7,8,9},'Model output'!K190))&gt;0,'Model output'!K190,"")</f>
        <v/>
      </c>
      <c r="L191" s="25" t="str">
        <f t="shared" si="38"/>
        <v/>
      </c>
      <c r="M191" t="str" cm="1">
        <f t="array" ref="M191">IF(L191="","",IF(ISNUMBER(SEARCH("cm",L191)),MAX(VALUE(SUBSTITUTE(_xlfn.FILTERXML("&lt;t&gt;&lt;s&gt;"&amp;SUBSTITUTE(L191,",","&lt;/s&gt;&lt;s&gt;")&amp;"&lt;/s&gt;&lt;/t&gt;","//s"),"cm",""))),MAX(VALUE(SUBSTITUTE(_xlfn.FILTERXML("&lt;t&gt;&lt;s&gt;"&amp;SUBSTITUTE(L191,",","&lt;/s&gt;&lt;s&gt;")&amp;"&lt;/s&gt;&lt;/t&gt;","//s"),"mm","")))/10))</f>
        <v/>
      </c>
      <c r="N191" t="str">
        <f>IF('Model output'!L190="","",'Model output'!L190)</f>
        <v>Papillary carcinoma, follicular variant</v>
      </c>
      <c r="O191" t="str">
        <f>IF('Model output'!M190="","",'Model output'!M190)</f>
        <v>Not mentioned</v>
      </c>
      <c r="P191" t="str">
        <f>IF('Model output'!N190="","",'Model output'!N190)</f>
        <v>3.6 cm</v>
      </c>
      <c r="Q191" t="str">
        <f t="shared" si="37"/>
        <v>3.6cm</v>
      </c>
      <c r="R191" cm="1">
        <f t="array" ref="R191">IF(Q191="","",IF(ISNUMBER(SEARCH("cm",Q191)),MAX(VALUE(SUBSTITUTE(_xlfn.FILTERXML("&lt;t&gt;&lt;s&gt;"&amp;SUBSTITUTE(Q191,",","&lt;/s&gt;&lt;s&gt;")&amp;"&lt;/s&gt;&lt;/t&gt;","//s"),"cm",""))),MAX(VALUE(SUBSTITUTE(_xlfn.FILTERXML("&lt;t&gt;&lt;s&gt;"&amp;SUBSTITUTE(Q191,",","&lt;/s&gt;&lt;s&gt;")&amp;"&lt;/s&gt;&lt;/t&gt;","//s"),"mm","")))/10))</f>
        <v>3.6</v>
      </c>
      <c r="S191" t="str">
        <f>IF(OR('Model output'!P190="",ISNUMBER(SEARCH("Not identified", 'Model output'!P190)),ISNUMBER(SEARCH("Absent",'Model output'!P190)),AND(ISNUMBER(SEARCH("No",'Model output'!P190)),NOT(ISNUMBER(SEARCH("diagnostic",'Model output'!P190)))),ISNUMBER(SEARCH("Negative",'Model output'!P190))),"negative","positive")</f>
        <v>negative</v>
      </c>
      <c r="T191">
        <f>IF('Model output'!O190="","",'Model output'!O190)</f>
        <v>1</v>
      </c>
      <c r="U191" t="str">
        <f>IF('Model output'!Q190&lt;&gt;"",'Model output'!Q190,IF('Classification result'!S191="positive",IF(ISNUMBER(SEARCH("single",'Model output'!P190)),1,IF(OR(ISNUMBER(SEARCH("&lt;4",'Model output'!P190)),ISNUMBER(SEARCH("&lt; 4",'Model output'!P190)),ISNUMBER(SEARCH("less than 4",'Model output'!P190))),"&lt;4",IF(OR(ISNUMBER(SEARCH("&gt;4",'Model output'!P190)),ISNUMBER(SEARCH("&gt; 4",'Model output'!P190)),ISNUMBER(SEARCH("4 or more",'Model output'!P190))),"&gt;4",""))), ""))</f>
        <v/>
      </c>
      <c r="V191" t="str">
        <f>IF(S191="negative","",IF(OR(ISNUMBER(SEARCH("Focal",'Model output'!P190)),'Classification result'!U191&lt;4,ISNUMBER(SEARCH("Focal",'Classification result'!U191)),ISNUMBER(SEARCH("&lt;4",'Classification result'!U191)),ISNUMBER(SEARCH("&lt; 4",'Classification result'!U191))),"minimal", IF(OR(ISNUMBER(SEARCH("Extensive",'Model output'!P190)),ISNUMBER(SEARCH("Extensive",'Classification result'!U191)),ISNUMBER(SEARCH("&gt;4",'Classification result'!U191)),ISNUMBER(SEARCH("&gt; 4",'Classification result'!U191)),ISNUMBER(SEARCH("4 or more",'Classification result'!U191))),"extensive","")))</f>
        <v/>
      </c>
      <c r="W191" t="str">
        <f>IF(OR('Model output'!R190="",ISNUMBER(SEARCH("Not identified", 'Model output'!R190)),ISNUMBER(SEARCH("Absent",'Model output'!R190)),ISNUMBER(SEARCH("No",'Model output'!R190)),ISNUMBER(SEARCH("Negative",'Model output'!R190)),ISNUMBER(SEARCH("None seen",'Model output'!R190)),ISNUMBER(SEARCH("Free",'Model output'!R190)),ISNUMBER(SEARCH("Cannot be assessed",'Model output'!R190))),"negative","positive")</f>
        <v>negative</v>
      </c>
      <c r="X191" s="16" t="str">
        <f>IF('Model output'!S190="","",'Model output'!S190)</f>
        <v>Not identified</v>
      </c>
      <c r="Y191" t="str">
        <f>IF(OR('Model output'!S190="",ISNUMBER(SEARCH("Absent",'Model output'!S190)),ISNUMBER(SEARCH("Not identified",'Model output'!S190)),AND(ISNUMBER(SEARCH("No",'Model output'!S190)),NOT(ISNUMBER(SEARCH("carcinoma",'Model output'!S190)))),ISNUMBER(SEARCH("negative",'Model output'!S190))),"negative",IF(Z191="positive","gETE", "positive"))</f>
        <v>negative</v>
      </c>
      <c r="Z191" t="str">
        <f>IF(OR('Model output'!S190="",ISNUMBER(SEARCH("Absent",'Model output'!S190)),ISNUMBER(SEARCH("Not identified",'Model output'!S190)),ISNUMBER(SEARCH("No",'Model output'!S190)),ISNUMBER(SEARCH("Minimal",'Model output'!S190)),ISNUMBER(SEARCH("negative",'Model output'!S190))),"negative",IF(OR(ISNUMBER(SEARCH("extensive",X191)),ISNUMBER(SEARCH("skeletal muscle",X191)),ISNUMBER(SEARCH("larynx",X191)),ISNUMBER(SEARCH("trachea",X191)),ISNUMBER(SEARCH("esophagus",X191)),ISNUMBER(SEARCH("recurrent laryngeal nerve",X191))),"positive","negative"))</f>
        <v>negative</v>
      </c>
      <c r="AA191" t="str">
        <f>IF('Model output'!T190="","",IF('Model output'!T190="Not mentioned", "No", "Yes"))</f>
        <v>No</v>
      </c>
      <c r="AB191" t="str">
        <f>IF(AA191&lt;&gt;"Yes","",IF(OR('Model output'!U190="",ISNUMBER(SEARCH("Not identified",'Model output'!U190))),"",'Model output'!U190))</f>
        <v/>
      </c>
      <c r="AC191" s="1" t="str">
        <f>IF(OR('Model output'!V190="", 'Model output'!V190="No", AND(ISERROR(SEARCH("Positive",'Model output'!V190)), ISNUMBER(SEARCH("Negative",'Model output'!V190))), AND(ISNUMBER(SEARCH("Uninvolved",'Model output'!V190)),NOT(ISNUMBER(SEARCH("margins involved",'Model output'!V190)))), ISNUMBER(SEARCH("None",'Model output'!V190)), ISNUMBER(SEARCH("Free",'Model output'!V190)), ISNUMBER(SEARCH("1 mm",'Model output'!V190)), ISNUMBER(SEARCH("0.1 CM",'Model output'!V190)), ISNUMBER(SEARCH("less than 0.2 mm",'Model output'!V190)), ISNUMBER(SEARCH("less than 0.5 mm",'Model output'!V190)), ISNUMBER(SEARCH("less than 1.0 mm",'Model output'!V190)), ISNUMBER(SEARCH("noted very close",'Model output'!V190)), ISNUMBER(SEARCH("abut",'Model output'!V190)), ISNUMBER(SEARCH("not mentioned",'Model output'!V190)), ISNUMBER(SEARCH("Cannot be assessed",'Model output'!V190)), ISNUMBER(SEARCH("Not specified",'Model output'!V190)), ISNUMBER(SEARCH("Lymphocyte invasion - present",'Model output'!V190))), "negative", "positive")</f>
        <v>negative</v>
      </c>
      <c r="AE191" s="35" t="str" cm="1">
        <f t="array" aca="1" ref="AE191" ca="1">IF(OR(AC191="positive",Z191="positive",AND(OR(ISNUMBER(SEARCH("Follicular carcinoma",N191)),ISNUMBER(SEARCH("Follicular thyroid carcinoma",N191))),V191="extensive"),AND(AND(ISNUMBER(J191),J191&gt;0),AND(ISNUMBER(M191),M191&gt;3)),OR(H191="positive",AH191=1)),"high",IF(OR(ISNUMBER(SEARCH("lateral",G191,1)),ISNUMBER(SEARCH("positive",Y191,1)),ISNUMBER(SEARCH("tall",O191,1)),ISNUMBER(SEARCH("hobnail",O191,1)),ISNUMBER(SEARCH("cribriform",O191,1)),ISNUMBER(SEARCH("diffuse",O191,1)),ISNUMBER(SEARCH("columnar",O191,1)),ISNUMBER(SEARCH("solid",O191,1)),ISNUMBER(SEARCH("tall",N191,1)),ISNUMBER(SEARCH("hobnail",N191,1)),ISNUMBER(SEARCH("cribriform",N191,1)),ISNUMBER(SEARCH("diffuse",N191,1)),ISNUMBER(SEARCH("columnar",N191,1)),ISNUMBER(SEARCH("solid",N191,1)),AND(ISNUMBER(SEARCH("papillary",N191,1)),S191="positive"),AND(AND(ISNUMBER(J191),J191&gt;=5),M191=""),AND(AND(ISNUMBER(J191),J191&gt;=5),AND(ISNUMBER(M191),M191&gt;=1)),AND(ISNUMBER(SERACH("papillary",N191)),OR(Y191="positive",Z191="positive"), ISNUMBER(SEARCH("BRAF",AB191)))),"intermediate","low"))</f>
        <v>low</v>
      </c>
      <c r="AF191" s="36" t="str">
        <f t="shared" ref="AF191:AF254" si="40">IF(AND(Z191="positive",OR(ISNUMBER(SEARCH("prevertebral",X191,1)),ISNUMBER(SEARCH("fascia",X191,1)),ISNUMBER(SEARCH("carotid artery",X191,1)),ISNUMBER(SEARCH("mediastinal",X191,1)))),"4b",
IF(AND(Z191="positive",OR(ISNUMBER(SEARCH("larynx",X191,1)),ISNUMBER(SEARCH("trachea",X191,1)),ISNUMBER(SEARCH("esophagus",X191,1)),ISNUMBER(SEARCH("recurrent laryngeal nerve",X191,1)),
ISNUMBER(SEARCH("RLN",X191,1)))),"4a",
IF(OR(Z191="positive",ISNUMBER(SEARCH("strap",X191,1)),ISNUMBER(SEARCH("sternothyroid",X191,1)),ISNUMBER(SEARCH("sternohyoid",X191,1)),ISNUMBER(SEARCH("thyrohyoid",X191,1)),ISNUMBER(SEARCH("omohyoid",X191,1))),"3b",
IF(AND(C191&lt;&gt;"", N191=""),C191,
IF(OR(AND(R191&lt;&gt;"",R191&gt;4)),"3a",
IF(AND(R191&lt;&gt;"", R191&lt;=4,R191&gt;2),"2",
IF(AND(R191&lt;&gt;"",R191&lt;=2,R191&gt;1),"1b",
IF(AND(R191&lt;&gt;"",R191&lt;=1),"1a","x"
))))))))</f>
        <v>2</v>
      </c>
      <c r="AG191" s="36" t="str">
        <f t="shared" ref="AG191:AG254" si="41">IF(AND(ISNUMBER(J191),J191&gt;0),
IF(G191="lateral", "1b", "1a"),"0")</f>
        <v>0</v>
      </c>
      <c r="AH191" s="36" t="str">
        <f t="shared" si="30"/>
        <v>0</v>
      </c>
      <c r="AI191" s="42" t="str">
        <f t="shared" si="31"/>
        <v>I</v>
      </c>
      <c r="AJ191" s="39" t="s">
        <v>807</v>
      </c>
      <c r="AK191" s="41" t="s">
        <v>1122</v>
      </c>
      <c r="AL191" s="41" t="s">
        <v>1123</v>
      </c>
      <c r="AM191" s="41" t="s">
        <v>1123</v>
      </c>
      <c r="AN191" s="41" t="s">
        <v>68</v>
      </c>
      <c r="AO191" s="22">
        <f t="shared" ca="1" si="32"/>
        <v>1</v>
      </c>
      <c r="AP191" s="1">
        <f t="shared" si="33"/>
        <v>1</v>
      </c>
      <c r="AQ191" s="1">
        <f t="shared" si="34"/>
        <v>1</v>
      </c>
      <c r="AR191" s="1">
        <f t="shared" si="35"/>
        <v>1</v>
      </c>
      <c r="AS191" s="14">
        <f t="shared" si="36"/>
        <v>1</v>
      </c>
    </row>
    <row r="192" spans="1:45">
      <c r="A192" t="str">
        <f>'Model output'!A191</f>
        <v>TCGA-EM-A3AQ</v>
      </c>
      <c r="B192" s="33">
        <v>85</v>
      </c>
      <c r="C192" s="1" t="str">
        <f>IF(OR(ISNUMBER(SEARCH("0",'Model output'!D191)), ISNUMBER(SEARCH("1",'Model output'!D191)), ISNUMBER(SEARCH("1a",'Model output'!D191)), ISNUMBER(SEARCH("1b",'Model output'!D191)), ISNUMBER(SEARCH("2",'Model output'!D191)), ISNUMBER(SEARCH("3",'Model output'!D191)), ISNUMBER(SEARCH("4a",'Model output'!D191)), ISNUMBER(SEARCH("4b",'Model output'!D191))), IF(ISNUMBER(SEARCH("pT",'Model output'!D191)),IF(OR(ISNUMBER(SEARCH("a",'Model output'!D191)),ISNUMBER(SEARCH("b",'Model output'!D191))),MID(SUBSTITUTE('Model output'!D191," ",""),SEARCH("pT",'Model output'!D191)+2,2),MID(SUBSTITUTE('Model output'!D191," ",""),SEARCH("pT",'Model output'!D191)+2,1)),IF(ISNUMBER(SEARCH("T",'Model output'!D191)),IF(OR(ISNUMBER(SEARCH("a",'Model output'!D191)),ISNUMBER(SEARCH("b",'Model output'!D191))),MID(SUBSTITUTE('Model output'!D191," ",""),SEARCH("T",'Model output'!D191)+1,2),MID(SUBSTITUTE('Model output'!D191," ",""),SEARCH("T",'Model output'!D191)+1,1)),SUBSTITUTE('Model output'!D191," ",""))),"")</f>
        <v>1b</v>
      </c>
      <c r="D192" s="1" t="str">
        <f>IF(ISNUMBER(SEARCH("lymph node",'Model output'!E191)),"1", IF(AND('Model output'!E191&lt;&gt;"",ISNUMBER('Model output'!E191),'Model output'!E191&gt;0),"1",IF(OR(ISNUMBER(SEARCH("0",'Model output'!E191)), ISNUMBER(SEARCH("1",'Model output'!E191)), ISNUMBER(SEARCH("1a",'Model output'!E191)), ISNUMBER(SEARCH("1b",'Model output'!E191)), ISNUMBER(SEARCH("X",'Model output'!E191))), IF(ISNUMBER(SEARCH("pN",'Model output'!E191)),IF(OR(ISNUMBER(SEARCH("a",'Model output'!E191)),ISNUMBER(SEARCH("b",'Model output'!E191))),MID(SUBSTITUTE('Model output'!E191," ",""),SEARCH("pN",'Model output'!E191)+2,2),MID(SUBSTITUTE('Model output'!E191," ",""),SEARCH("pN",'Model output'!E191)+2,1)),IF(ISNUMBER(SEARCH("N",'Model output'!E191)),IF(OR(ISNUMBER(SEARCH("a",'Model output'!E191)),ISNUMBER(SEARCH("b",'Model output'!E191))),MID(SUBSTITUTE('Model output'!E191," ",""),SEARCH("N",'Model output'!E191)+1,2),MID(SUBSTITUTE('Model output'!E191," ",""),SEARCH("N",'Model output'!E191)+1,1)),SUBSTITUTE('Model output'!E191," ",""))),"")))</f>
        <v>0</v>
      </c>
      <c r="E192" s="1" t="str">
        <f>IF(OR(ISNUMBER(SEARCH("Not applicable",'Model output'!F191)), ISNUMBER(SEARCH("N/A",'Model output'!F191))),"0",IF(OR(ISNUMBER(SEARCH("0",'Model output'!F191)), ISNUMBER(SEARCH("1",'Model output'!F191)), ISNUMBER(SEARCH("X",'Model output'!F191))), IF(ISNUMBER(SEARCH("pM",'Model output'!F191)),MID(SUBSTITUTE('Model output'!F191," ",""),SEARCH("pM",'Model output'!F191)+2,1),IF(ISNUMBER(SEARCH("M",'Model output'!F191)),MID(SUBSTITUTE('Model output'!F191," ",""),SEARCH("M",'Model output'!F191)+1,1),SUBSTITUTE('Model output'!F191," ",""))),""))</f>
        <v/>
      </c>
      <c r="F192" t="str">
        <f t="shared" si="39"/>
        <v>negative</v>
      </c>
      <c r="G192" t="str">
        <f>IF(OR('Model output'!G191="",AND(ISNUMBER('Model output'!J191),'Model output'!J191&lt;1)),"",IF(OR(ISNUMBER(SEARCH("lateral",'Model output'!G191)),ISNUMBER(SEARCH("cervical",'Model output'!G191)),ISNUMBER(SEARCH("jugular",'Model output'!G191)),ISNUMBER(SEARCH("left neck",'Model output'!G191)),ISNUMBER(SEARCH("left anterior neck",'Model output'!G191)),ISNUMBER(SEARCH("left posterior neck",'Model output'!G191)),ISNUMBER(SEARCH("right neck",'Model output'!G191)),ISNUMBER(SEARCH("right anterior neck",'Model output'!G191)),ISNUMBER(SEARCH("right posterior neck",'Model output'!G191)),AND(ISNUMBER(SEARCH("level",'Model output'!G191)),OR(,ISNUMBER(SEARCH("II",'Model output'!G191)),ISNUMBER(SEARCH("two",'Model output'!G191)),AND(ISNUMBER(SEARCH("2",'Model output'!G191)),NOT(ISNUMBER(SEARCH("1 of 2",'Model output'!G191)))),ISNUMBER(SEARCH("III",'Model output'!G191)),ISNUMBER(SEARCH("three",'Model output'!G191)),ISNUMBER(SEARCH("3",'Model output'!G191)),ISNUMBER(SEARCH("IV",'Model output'!G191)),ISNUMBER(SEARCH("four",'Model output'!G191)),ISNUMBER(SEARCH("4",'Model output'!G191)),ISNUMBER(SEARCH("V ",'Model output'!G191)),ISNUMBER(SEARCH("five",'Model output'!G191)),ISNUMBER(SEARCH("5",'Model output'!G191))))), "lateral", "central"))</f>
        <v/>
      </c>
      <c r="H192" t="str">
        <f>IF('Model output'!H191="","negative",IF(OR(ISNUMBER(SEARCH("lymph node",'Model output'!H191)),ISNUMBER(SEARCH("gland",'Model output'!H191)),ISNUMBER(SEARCH("lobe",'Model output'!H191)),ISNUMBER(SEARCH("isthmus",'Model output'!H191)),ISNUMBER(SEARCH("mediastinum",'Model output'!H191)),ISNUMBER(SEARCH("Not mentioned",'Model output'!H191)), ISNUMBER(SEARCH("Not applicable",'Model output'!H191)), ISNUMBER(SEARCH("paratracheal",'Model output'!H191)),ISNUMBER(SEARCH("fibroadipose tissue",'Model output'!H191)),ISNUMBER(SEARCH("thyroid node",'Model output'!H191)),ISNUMBER(SEARCH("skeletal muscle",'Model output'!H191)),ISNUMBER(SEARCH("Extranodal extension",'Model output'!H191)),ISNUMBER(SEARCH("right",'Model output'!H191)),ISNUMBER(SEARCH("left",'Model output'!H191)),ISNUMBER(SEARCH("Not specified",'Model output'!H191))),"negative","positive"))</f>
        <v>negative</v>
      </c>
      <c r="I192">
        <f>IF(OR('Model output'!I191="",'Model output'!I191="Not answered",'Model output'!I191="Not mentioned"),"",IF(ISNUMBER('Model output'!I191),'Model output'!I191,1))</f>
        <v>3</v>
      </c>
      <c r="J192">
        <f>IF(OR('Model output'!J191="",'Model output'!J191="Not answered",'Model output'!J191="Not mentioned"),"",IF(AND(ISNUMBER('Model output'!J191),'Model output'!J191&lt;=I192),'Model output'!J191,IF(AND(ISNUMBER('Model output'!J191), 'Model output'!J191&gt;=DATE(2024,1,1)), MIN(DAY('Model output'!J191), MONTH('Model output'!J191), YEAR('Model output'!J191)), IF(ISNUMBER(SEARCH("0/",'Model output'!J191)),0,IF(ISNUMBER(SEARCH("/",'Model output'!J191)), VALUE(LEFT('Model output'!J191, SEARCH("/",'Model output'!J191)-1)),1)))))</f>
        <v>0</v>
      </c>
      <c r="K192" t="str" cm="1">
        <f t="array" ref="K192">IF(COUNT(FIND({0,1,2,3,4,5,6,7,8,9},'Model output'!K191))&gt;0,'Model output'!K191,"")</f>
        <v/>
      </c>
      <c r="L192" s="25" t="str">
        <f t="shared" si="38"/>
        <v/>
      </c>
      <c r="M192" t="str" cm="1">
        <f t="array" ref="M192">IF(L192="","",IF(ISNUMBER(SEARCH("cm",L192)),MAX(VALUE(SUBSTITUTE(_xlfn.FILTERXML("&lt;t&gt;&lt;s&gt;"&amp;SUBSTITUTE(L192,",","&lt;/s&gt;&lt;s&gt;")&amp;"&lt;/s&gt;&lt;/t&gt;","//s"),"cm",""))),MAX(VALUE(SUBSTITUTE(_xlfn.FILTERXML("&lt;t&gt;&lt;s&gt;"&amp;SUBSTITUTE(L192,",","&lt;/s&gt;&lt;s&gt;")&amp;"&lt;/s&gt;&lt;/t&gt;","//s"),"mm","")))/10))</f>
        <v/>
      </c>
      <c r="N192" t="str">
        <f>IF('Model output'!L191="","",'Model output'!L191)</f>
        <v>Papillary carcinoma</v>
      </c>
      <c r="O192" t="str">
        <f>IF('Model output'!M191="","",'Model output'!M191)</f>
        <v>classical (usual), follicular variant, microcarcinoma (occult, small or microscopic) variant, oncocytic follicular variant</v>
      </c>
      <c r="P192" t="str">
        <f>IF('Model output'!N191="","",'Model output'!N191)</f>
        <v>1.3cm</v>
      </c>
      <c r="Q192" t="str">
        <f t="shared" si="37"/>
        <v>1.3cm</v>
      </c>
      <c r="R192" cm="1">
        <f t="array" ref="R192">IF(Q192="","",IF(ISNUMBER(SEARCH("cm",Q192)),MAX(VALUE(SUBSTITUTE(_xlfn.FILTERXML("&lt;t&gt;&lt;s&gt;"&amp;SUBSTITUTE(Q192,",","&lt;/s&gt;&lt;s&gt;")&amp;"&lt;/s&gt;&lt;/t&gt;","//s"),"cm",""))),MAX(VALUE(SUBSTITUTE(_xlfn.FILTERXML("&lt;t&gt;&lt;s&gt;"&amp;SUBSTITUTE(Q192,",","&lt;/s&gt;&lt;s&gt;")&amp;"&lt;/s&gt;&lt;/t&gt;","//s"),"mm","")))/10))</f>
        <v>1.3</v>
      </c>
      <c r="S192" t="str">
        <f>IF(OR('Model output'!P191="",ISNUMBER(SEARCH("Not identified", 'Model output'!P191)),ISNUMBER(SEARCH("Absent",'Model output'!P191)),AND(ISNUMBER(SEARCH("No",'Model output'!P191)),NOT(ISNUMBER(SEARCH("diagnostic",'Model output'!P191)))),ISNUMBER(SEARCH("Negative",'Model output'!P191))),"negative","positive")</f>
        <v>negative</v>
      </c>
      <c r="T192">
        <f>IF('Model output'!O191="","",'Model output'!O191)</f>
        <v>2</v>
      </c>
      <c r="U192" t="str">
        <f>IF('Model output'!Q191&lt;&gt;"",'Model output'!Q191,IF('Classification result'!S192="positive",IF(ISNUMBER(SEARCH("single",'Model output'!P191)),1,IF(OR(ISNUMBER(SEARCH("&lt;4",'Model output'!P191)),ISNUMBER(SEARCH("&lt; 4",'Model output'!P191)),ISNUMBER(SEARCH("less than 4",'Model output'!P191))),"&lt;4",IF(OR(ISNUMBER(SEARCH("&gt;4",'Model output'!P191)),ISNUMBER(SEARCH("&gt; 4",'Model output'!P191)),ISNUMBER(SEARCH("4 or more",'Model output'!P191))),"&gt;4",""))), ""))</f>
        <v/>
      </c>
      <c r="V192" t="str">
        <f>IF(S192="negative","",IF(OR(ISNUMBER(SEARCH("Focal",'Model output'!P191)),'Classification result'!U192&lt;4,ISNUMBER(SEARCH("Focal",'Classification result'!U192)),ISNUMBER(SEARCH("&lt;4",'Classification result'!U192)),ISNUMBER(SEARCH("&lt; 4",'Classification result'!U192))),"minimal", IF(OR(ISNUMBER(SEARCH("Extensive",'Model output'!P191)),ISNUMBER(SEARCH("Extensive",'Classification result'!U192)),ISNUMBER(SEARCH("&gt;4",'Classification result'!U192)),ISNUMBER(SEARCH("&gt; 4",'Classification result'!U192)),ISNUMBER(SEARCH("4 or more",'Classification result'!U192))),"extensive","")))</f>
        <v/>
      </c>
      <c r="W192" t="str">
        <f>IF(OR('Model output'!R191="",ISNUMBER(SEARCH("Not identified", 'Model output'!R191)),ISNUMBER(SEARCH("Absent",'Model output'!R191)),ISNUMBER(SEARCH("No",'Model output'!R191)),ISNUMBER(SEARCH("Negative",'Model output'!R191)),ISNUMBER(SEARCH("None seen",'Model output'!R191)),ISNUMBER(SEARCH("Free",'Model output'!R191)),ISNUMBER(SEARCH("Cannot be assessed",'Model output'!R191))),"negative","positive")</f>
        <v>positive</v>
      </c>
      <c r="X192" s="16" t="str">
        <f>IF('Model output'!S191="","",'Model output'!S191)</f>
        <v>Not identified</v>
      </c>
      <c r="Y192" t="str">
        <f>IF(OR('Model output'!S191="",ISNUMBER(SEARCH("Absent",'Model output'!S191)),ISNUMBER(SEARCH("Not identified",'Model output'!S191)),AND(ISNUMBER(SEARCH("No",'Model output'!S191)),NOT(ISNUMBER(SEARCH("carcinoma",'Model output'!S191)))),ISNUMBER(SEARCH("negative",'Model output'!S191))),"negative",IF(Z192="positive","gETE", "positive"))</f>
        <v>negative</v>
      </c>
      <c r="Z192" t="str">
        <f>IF(OR('Model output'!S191="",ISNUMBER(SEARCH("Absent",'Model output'!S191)),ISNUMBER(SEARCH("Not identified",'Model output'!S191)),ISNUMBER(SEARCH("No",'Model output'!S191)),ISNUMBER(SEARCH("Minimal",'Model output'!S191)),ISNUMBER(SEARCH("negative",'Model output'!S191))),"negative",IF(OR(ISNUMBER(SEARCH("extensive",X192)),ISNUMBER(SEARCH("skeletal muscle",X192)),ISNUMBER(SEARCH("larynx",X192)),ISNUMBER(SEARCH("trachea",X192)),ISNUMBER(SEARCH("esophagus",X192)),ISNUMBER(SEARCH("recurrent laryngeal nerve",X192))),"positive","negative"))</f>
        <v>negative</v>
      </c>
      <c r="AA192" t="str">
        <f>IF('Model output'!T191="","",IF('Model output'!T191="Not mentioned", "No", "Yes"))</f>
        <v/>
      </c>
      <c r="AB192" t="str">
        <f>IF(AA192&lt;&gt;"Yes","",IF(OR('Model output'!U191="",ISNUMBER(SEARCH("Not identified",'Model output'!U191))),"",'Model output'!U191))</f>
        <v/>
      </c>
      <c r="AC192" s="1" t="str">
        <f>IF(OR('Model output'!V191="", 'Model output'!V191="No", AND(ISERROR(SEARCH("Positive",'Model output'!V191)), ISNUMBER(SEARCH("Negative",'Model output'!V191))), AND(ISNUMBER(SEARCH("Uninvolved",'Model output'!V191)),NOT(ISNUMBER(SEARCH("margins involved",'Model output'!V191)))), ISNUMBER(SEARCH("None",'Model output'!V191)), ISNUMBER(SEARCH("Free",'Model output'!V191)), ISNUMBER(SEARCH("1 mm",'Model output'!V191)), ISNUMBER(SEARCH("0.1 CM",'Model output'!V191)), ISNUMBER(SEARCH("less than 0.2 mm",'Model output'!V191)), ISNUMBER(SEARCH("less than 0.5 mm",'Model output'!V191)), ISNUMBER(SEARCH("less than 1.0 mm",'Model output'!V191)), ISNUMBER(SEARCH("noted very close",'Model output'!V191)), ISNUMBER(SEARCH("abut",'Model output'!V191)), ISNUMBER(SEARCH("not mentioned",'Model output'!V191)), ISNUMBER(SEARCH("Cannot be assessed",'Model output'!V191)), ISNUMBER(SEARCH("Not specified",'Model output'!V191)), ISNUMBER(SEARCH("Lymphocyte invasion - present",'Model output'!V191))), "negative", "positive")</f>
        <v>negative</v>
      </c>
      <c r="AE192" s="35" t="str" cm="1">
        <f t="array" aca="1" ref="AE192" ca="1">IF(OR(AC192="positive",Z192="positive",AND(OR(ISNUMBER(SEARCH("Follicular carcinoma",N192)),ISNUMBER(SEARCH("Follicular thyroid carcinoma",N192))),V192="extensive"),AND(AND(ISNUMBER(J192),J192&gt;0),AND(ISNUMBER(M192),M192&gt;3)),OR(H192="positive",AH192=1)),"high",IF(OR(ISNUMBER(SEARCH("lateral",G192,1)),ISNUMBER(SEARCH("positive",Y192,1)),ISNUMBER(SEARCH("tall",O192,1)),ISNUMBER(SEARCH("hobnail",O192,1)),ISNUMBER(SEARCH("cribriform",O192,1)),ISNUMBER(SEARCH("diffuse",O192,1)),ISNUMBER(SEARCH("columnar",O192,1)),ISNUMBER(SEARCH("solid",O192,1)),ISNUMBER(SEARCH("tall",N192,1)),ISNUMBER(SEARCH("hobnail",N192,1)),ISNUMBER(SEARCH("cribriform",N192,1)),ISNUMBER(SEARCH("diffuse",N192,1)),ISNUMBER(SEARCH("columnar",N192,1)),ISNUMBER(SEARCH("solid",N192,1)),AND(ISNUMBER(SEARCH("papillary",N192,1)),S192="positive"),AND(AND(ISNUMBER(J192),J192&gt;=5),M192=""),AND(AND(ISNUMBER(J192),J192&gt;=5),AND(ISNUMBER(M192),M192&gt;=1)),AND(ISNUMBER(SERACH("papillary",N192)),OR(Y192="positive",Z192="positive"), ISNUMBER(SEARCH("BRAF",AB192)))),"intermediate","low"))</f>
        <v>low</v>
      </c>
      <c r="AF192" s="36" t="str">
        <f t="shared" si="40"/>
        <v>1b</v>
      </c>
      <c r="AG192" s="36" t="str">
        <f t="shared" si="41"/>
        <v>0</v>
      </c>
      <c r="AH192" s="36" t="str">
        <f t="shared" ref="AH192:AH255" si="42">IF(OR(H192="unknown"),"x",IF(H192="negative","0","1"))</f>
        <v>0</v>
      </c>
      <c r="AI192" s="42" t="str">
        <f t="shared" ref="AI192:AI255" si="43">IF(AND(B192&lt;55,AH192="0"),"I",
IF(AND(B192&lt;55,AH192="1"),"II",
IF(AH192="1","IVB",
IF(AND(AF192="4b",AH192="0"),"IVA",
IF(AND(AF192="4a",AH192="0"),"III",
IF(AND(OR(AF192="3a",AF192="3b",AF192="3"),AH192="0"),"II",
IF(AND(AF192="2",OR(AG192="1",AG192="1a",AG192="1b"),AH192="0"),"II",
IF(AND(OR(AF192="1a",AF192="1b",AF192="1"),OR(AG192="1",AG192="1a",AG192="1b"),AH192="0"),"II","I"
))))))))</f>
        <v>I</v>
      </c>
      <c r="AJ192" s="39" t="s">
        <v>807</v>
      </c>
      <c r="AK192" s="41" t="s">
        <v>1119</v>
      </c>
      <c r="AL192" s="41" t="s">
        <v>1120</v>
      </c>
      <c r="AM192" s="41" t="s">
        <v>1123</v>
      </c>
      <c r="AN192" s="41" t="s">
        <v>68</v>
      </c>
      <c r="AO192" s="22">
        <f t="shared" ca="1" si="32"/>
        <v>1</v>
      </c>
      <c r="AP192" s="1">
        <f t="shared" si="33"/>
        <v>1</v>
      </c>
      <c r="AQ192" s="1">
        <f t="shared" si="34"/>
        <v>1</v>
      </c>
      <c r="AR192" s="1">
        <f t="shared" si="35"/>
        <v>1</v>
      </c>
      <c r="AS192" s="14">
        <f t="shared" si="36"/>
        <v>1</v>
      </c>
    </row>
    <row r="193" spans="1:45">
      <c r="A193" t="str">
        <f>'Model output'!A192</f>
        <v>TCGA-EM-A3AR</v>
      </c>
      <c r="B193" s="33">
        <v>41</v>
      </c>
      <c r="C193" s="1" t="str">
        <f>IF(OR(ISNUMBER(SEARCH("0",'Model output'!D192)), ISNUMBER(SEARCH("1",'Model output'!D192)), ISNUMBER(SEARCH("1a",'Model output'!D192)), ISNUMBER(SEARCH("1b",'Model output'!D192)), ISNUMBER(SEARCH("2",'Model output'!D192)), ISNUMBER(SEARCH("3",'Model output'!D192)), ISNUMBER(SEARCH("4a",'Model output'!D192)), ISNUMBER(SEARCH("4b",'Model output'!D192))), IF(ISNUMBER(SEARCH("pT",'Model output'!D192)),IF(OR(ISNUMBER(SEARCH("a",'Model output'!D192)),ISNUMBER(SEARCH("b",'Model output'!D192))),MID(SUBSTITUTE('Model output'!D192," ",""),SEARCH("pT",'Model output'!D192)+2,2),MID(SUBSTITUTE('Model output'!D192," ",""),SEARCH("pT",'Model output'!D192)+2,1)),IF(ISNUMBER(SEARCH("T",'Model output'!D192)),IF(OR(ISNUMBER(SEARCH("a",'Model output'!D192)),ISNUMBER(SEARCH("b",'Model output'!D192))),MID(SUBSTITUTE('Model output'!D192," ",""),SEARCH("T",'Model output'!D192)+1,2),MID(SUBSTITUTE('Model output'!D192," ",""),SEARCH("T",'Model output'!D192)+1,1)),SUBSTITUTE('Model output'!D192," ",""))),"")</f>
        <v>1b</v>
      </c>
      <c r="D193" s="1" t="str">
        <f>IF(ISNUMBER(SEARCH("lymph node",'Model output'!E192)),"1", IF(AND('Model output'!E192&lt;&gt;"",ISNUMBER('Model output'!E192),'Model output'!E192&gt;0),"1",IF(OR(ISNUMBER(SEARCH("0",'Model output'!E192)), ISNUMBER(SEARCH("1",'Model output'!E192)), ISNUMBER(SEARCH("1a",'Model output'!E192)), ISNUMBER(SEARCH("1b",'Model output'!E192)), ISNUMBER(SEARCH("X",'Model output'!E192))), IF(ISNUMBER(SEARCH("pN",'Model output'!E192)),IF(OR(ISNUMBER(SEARCH("a",'Model output'!E192)),ISNUMBER(SEARCH("b",'Model output'!E192))),MID(SUBSTITUTE('Model output'!E192," ",""),SEARCH("pN",'Model output'!E192)+2,2),MID(SUBSTITUTE('Model output'!E192," ",""),SEARCH("pN",'Model output'!E192)+2,1)),IF(ISNUMBER(SEARCH("N",'Model output'!E192)),IF(OR(ISNUMBER(SEARCH("a",'Model output'!E192)),ISNUMBER(SEARCH("b",'Model output'!E192))),MID(SUBSTITUTE('Model output'!E192," ",""),SEARCH("N",'Model output'!E192)+1,2),MID(SUBSTITUTE('Model output'!E192," ",""),SEARCH("N",'Model output'!E192)+1,1)),SUBSTITUTE('Model output'!E192," ",""))),"")))</f>
        <v>1a</v>
      </c>
      <c r="E193" s="1" t="str">
        <f>IF(OR(ISNUMBER(SEARCH("Not applicable",'Model output'!F192)), ISNUMBER(SEARCH("N/A",'Model output'!F192))),"0",IF(OR(ISNUMBER(SEARCH("0",'Model output'!F192)), ISNUMBER(SEARCH("1",'Model output'!F192)), ISNUMBER(SEARCH("X",'Model output'!F192))), IF(ISNUMBER(SEARCH("pM",'Model output'!F192)),MID(SUBSTITUTE('Model output'!F192," ",""),SEARCH("pM",'Model output'!F192)+2,1),IF(ISNUMBER(SEARCH("M",'Model output'!F192)),MID(SUBSTITUTE('Model output'!F192," ",""),SEARCH("M",'Model output'!F192)+1,1),SUBSTITUTE('Model output'!F192," ",""))),""))</f>
        <v/>
      </c>
      <c r="F193" t="str">
        <f t="shared" si="39"/>
        <v>positive</v>
      </c>
      <c r="G193" t="str">
        <f>IF(OR('Model output'!G192="",AND(ISNUMBER('Model output'!J192),'Model output'!J192&lt;1)),"",IF(OR(ISNUMBER(SEARCH("lateral",'Model output'!G192)),ISNUMBER(SEARCH("cervical",'Model output'!G192)),ISNUMBER(SEARCH("jugular",'Model output'!G192)),ISNUMBER(SEARCH("left neck",'Model output'!G192)),ISNUMBER(SEARCH("left anterior neck",'Model output'!G192)),ISNUMBER(SEARCH("left posterior neck",'Model output'!G192)),ISNUMBER(SEARCH("right neck",'Model output'!G192)),ISNUMBER(SEARCH("right anterior neck",'Model output'!G192)),ISNUMBER(SEARCH("right posterior neck",'Model output'!G192)),AND(ISNUMBER(SEARCH("level",'Model output'!G192)),OR(,ISNUMBER(SEARCH("II",'Model output'!G192)),ISNUMBER(SEARCH("two",'Model output'!G192)),AND(ISNUMBER(SEARCH("2",'Model output'!G192)),NOT(ISNUMBER(SEARCH("1 of 2",'Model output'!G192)))),ISNUMBER(SEARCH("III",'Model output'!G192)),ISNUMBER(SEARCH("three",'Model output'!G192)),ISNUMBER(SEARCH("3",'Model output'!G192)),ISNUMBER(SEARCH("IV",'Model output'!G192)),ISNUMBER(SEARCH("four",'Model output'!G192)),ISNUMBER(SEARCH("4",'Model output'!G192)),ISNUMBER(SEARCH("V ",'Model output'!G192)),ISNUMBER(SEARCH("five",'Model output'!G192)),ISNUMBER(SEARCH("5",'Model output'!G192))))), "lateral", "central"))</f>
        <v>central</v>
      </c>
      <c r="H193" t="str">
        <f>IF('Model output'!H192="","negative",IF(OR(ISNUMBER(SEARCH("lymph node",'Model output'!H192)),ISNUMBER(SEARCH("gland",'Model output'!H192)),ISNUMBER(SEARCH("lobe",'Model output'!H192)),ISNUMBER(SEARCH("isthmus",'Model output'!H192)),ISNUMBER(SEARCH("mediastinum",'Model output'!H192)),ISNUMBER(SEARCH("Not mentioned",'Model output'!H192)), ISNUMBER(SEARCH("Not applicable",'Model output'!H192)), ISNUMBER(SEARCH("paratracheal",'Model output'!H192)),ISNUMBER(SEARCH("fibroadipose tissue",'Model output'!H192)),ISNUMBER(SEARCH("thyroid node",'Model output'!H192)),ISNUMBER(SEARCH("skeletal muscle",'Model output'!H192)),ISNUMBER(SEARCH("Extranodal extension",'Model output'!H192)),ISNUMBER(SEARCH("right",'Model output'!H192)),ISNUMBER(SEARCH("left",'Model output'!H192)),ISNUMBER(SEARCH("Not specified",'Model output'!H192))),"negative","positive"))</f>
        <v>negative</v>
      </c>
      <c r="I193">
        <f>IF(OR('Model output'!I192="",'Model output'!I192="Not answered",'Model output'!I192="Not mentioned"),"",IF(ISNUMBER('Model output'!I192),'Model output'!I192,1))</f>
        <v>1</v>
      </c>
      <c r="J193">
        <f>IF(OR('Model output'!J192="",'Model output'!J192="Not answered",'Model output'!J192="Not mentioned"),"",IF(AND(ISNUMBER('Model output'!J192),'Model output'!J192&lt;=I193),'Model output'!J192,IF(AND(ISNUMBER('Model output'!J192), 'Model output'!J192&gt;=DATE(2024,1,1)), MIN(DAY('Model output'!J192), MONTH('Model output'!J192), YEAR('Model output'!J192)), IF(ISNUMBER(SEARCH("0/",'Model output'!J192)),0,IF(ISNUMBER(SEARCH("/",'Model output'!J192)), VALUE(LEFT('Model output'!J192, SEARCH("/",'Model output'!J192)-1)),1)))))</f>
        <v>1</v>
      </c>
      <c r="K193" t="str" cm="1">
        <f t="array" ref="K193">IF(COUNT(FIND({0,1,2,3,4,5,6,7,8,9},'Model output'!K192))&gt;0,'Model output'!K192,"")</f>
        <v/>
      </c>
      <c r="L193" s="25" t="str">
        <f t="shared" si="38"/>
        <v/>
      </c>
      <c r="M193" t="str" cm="1">
        <f t="array" ref="M193">IF(L193="","",IF(ISNUMBER(SEARCH("cm",L193)),MAX(VALUE(SUBSTITUTE(_xlfn.FILTERXML("&lt;t&gt;&lt;s&gt;"&amp;SUBSTITUTE(L193,",","&lt;/s&gt;&lt;s&gt;")&amp;"&lt;/s&gt;&lt;/t&gt;","//s"),"cm",""))),MAX(VALUE(SUBSTITUTE(_xlfn.FILTERXML("&lt;t&gt;&lt;s&gt;"&amp;SUBSTITUTE(L193,",","&lt;/s&gt;&lt;s&gt;")&amp;"&lt;/s&gt;&lt;/t&gt;","//s"),"mm","")))/10))</f>
        <v/>
      </c>
      <c r="N193" t="str">
        <f>IF('Model output'!L192="","",'Model output'!L192)</f>
        <v>Papillary carcinoma, classical (usual)</v>
      </c>
      <c r="O193" t="str">
        <f>IF('Model output'!M192="","",'Model output'!M192)</f>
        <v>Not mentioned</v>
      </c>
      <c r="P193" t="str">
        <f>IF('Model output'!N192="","",'Model output'!N192)</f>
        <v>1.2cm</v>
      </c>
      <c r="Q193" t="str">
        <f t="shared" si="37"/>
        <v>1.2cm</v>
      </c>
      <c r="R193" cm="1">
        <f t="array" ref="R193">IF(Q193="","",IF(ISNUMBER(SEARCH("cm",Q193)),MAX(VALUE(SUBSTITUTE(_xlfn.FILTERXML("&lt;t&gt;&lt;s&gt;"&amp;SUBSTITUTE(Q193,",","&lt;/s&gt;&lt;s&gt;")&amp;"&lt;/s&gt;&lt;/t&gt;","//s"),"cm",""))),MAX(VALUE(SUBSTITUTE(_xlfn.FILTERXML("&lt;t&gt;&lt;s&gt;"&amp;SUBSTITUTE(Q193,",","&lt;/s&gt;&lt;s&gt;")&amp;"&lt;/s&gt;&lt;/t&gt;","//s"),"mm","")))/10))</f>
        <v>1.2</v>
      </c>
      <c r="S193" t="str">
        <f>IF(OR('Model output'!P192="",ISNUMBER(SEARCH("Not identified", 'Model output'!P192)),ISNUMBER(SEARCH("Absent",'Model output'!P192)),AND(ISNUMBER(SEARCH("No",'Model output'!P192)),NOT(ISNUMBER(SEARCH("diagnostic",'Model output'!P192)))),ISNUMBER(SEARCH("Negative",'Model output'!P192))),"negative","positive")</f>
        <v>positive</v>
      </c>
      <c r="T193" t="str">
        <f>IF('Model output'!O192="","",'Model output'!O192)</f>
        <v>2 (dominant and second tumor)</v>
      </c>
      <c r="U193" t="str">
        <f>IF('Model output'!Q192&lt;&gt;"",'Model output'!Q192,IF('Classification result'!S193="positive",IF(ISNUMBER(SEARCH("single",'Model output'!P192)),1,IF(OR(ISNUMBER(SEARCH("&lt;4",'Model output'!P192)),ISNUMBER(SEARCH("&lt; 4",'Model output'!P192)),ISNUMBER(SEARCH("less than 4",'Model output'!P192))),"&lt;4",IF(OR(ISNUMBER(SEARCH("&gt;4",'Model output'!P192)),ISNUMBER(SEARCH("&gt; 4",'Model output'!P192)),ISNUMBER(SEARCH("4 or more",'Model output'!P192))),"&gt;4",""))), ""))</f>
        <v/>
      </c>
      <c r="V193" t="str">
        <f>IF(S193="negative","",IF(OR(ISNUMBER(SEARCH("Focal",'Model output'!P192)),'Classification result'!U193&lt;4,ISNUMBER(SEARCH("Focal",'Classification result'!U193)),ISNUMBER(SEARCH("&lt;4",'Classification result'!U193)),ISNUMBER(SEARCH("&lt; 4",'Classification result'!U193))),"minimal", IF(OR(ISNUMBER(SEARCH("Extensive",'Model output'!P192)),ISNUMBER(SEARCH("Extensive",'Classification result'!U193)),ISNUMBER(SEARCH("&gt;4",'Classification result'!U193)),ISNUMBER(SEARCH("&gt; 4",'Classification result'!U193)),ISNUMBER(SEARCH("4 or more",'Classification result'!U193))),"extensive","")))</f>
        <v/>
      </c>
      <c r="W193" t="str">
        <f>IF(OR('Model output'!R192="",ISNUMBER(SEARCH("Not identified", 'Model output'!R192)),ISNUMBER(SEARCH("Absent",'Model output'!R192)),ISNUMBER(SEARCH("No",'Model output'!R192)),ISNUMBER(SEARCH("Negative",'Model output'!R192)),ISNUMBER(SEARCH("None seen",'Model output'!R192)),ISNUMBER(SEARCH("Free",'Model output'!R192)),ISNUMBER(SEARCH("Cannot be assessed",'Model output'!R192))),"negative","positive")</f>
        <v>positive</v>
      </c>
      <c r="X193" s="16" t="str">
        <f>IF('Model output'!S192="","",'Model output'!S192)</f>
        <v/>
      </c>
      <c r="Y193" t="str">
        <f>IF(OR('Model output'!S192="",ISNUMBER(SEARCH("Absent",'Model output'!S192)),ISNUMBER(SEARCH("Not identified",'Model output'!S192)),AND(ISNUMBER(SEARCH("No",'Model output'!S192)),NOT(ISNUMBER(SEARCH("carcinoma",'Model output'!S192)))),ISNUMBER(SEARCH("negative",'Model output'!S192))),"negative",IF(Z193="positive","gETE", "positive"))</f>
        <v>negative</v>
      </c>
      <c r="Z193" t="str">
        <f>IF(OR('Model output'!S192="",ISNUMBER(SEARCH("Absent",'Model output'!S192)),ISNUMBER(SEARCH("Not identified",'Model output'!S192)),ISNUMBER(SEARCH("No",'Model output'!S192)),ISNUMBER(SEARCH("Minimal",'Model output'!S192)),ISNUMBER(SEARCH("negative",'Model output'!S192))),"negative",IF(OR(ISNUMBER(SEARCH("extensive",X193)),ISNUMBER(SEARCH("skeletal muscle",X193)),ISNUMBER(SEARCH("larynx",X193)),ISNUMBER(SEARCH("trachea",X193)),ISNUMBER(SEARCH("esophagus",X193)),ISNUMBER(SEARCH("recurrent laryngeal nerve",X193))),"positive","negative"))</f>
        <v>negative</v>
      </c>
      <c r="AA193" t="str">
        <f>IF('Model output'!T192="","",IF('Model output'!T192="Not mentioned", "No", "Yes"))</f>
        <v>No</v>
      </c>
      <c r="AB193" t="str">
        <f>IF(AA193&lt;&gt;"Yes","",IF(OR('Model output'!U192="",ISNUMBER(SEARCH("Not identified",'Model output'!U192))),"",'Model output'!U192))</f>
        <v/>
      </c>
      <c r="AC193" s="1" t="str">
        <f>IF(OR('Model output'!V192="", 'Model output'!V192="No", AND(ISERROR(SEARCH("Positive",'Model output'!V192)), ISNUMBER(SEARCH("Negative",'Model output'!V192))), AND(ISNUMBER(SEARCH("Uninvolved",'Model output'!V192)),NOT(ISNUMBER(SEARCH("margins involved",'Model output'!V192)))), ISNUMBER(SEARCH("None",'Model output'!V192)), ISNUMBER(SEARCH("Free",'Model output'!V192)), ISNUMBER(SEARCH("1 mm",'Model output'!V192)), ISNUMBER(SEARCH("0.1 CM",'Model output'!V192)), ISNUMBER(SEARCH("less than 0.2 mm",'Model output'!V192)), ISNUMBER(SEARCH("less than 0.5 mm",'Model output'!V192)), ISNUMBER(SEARCH("less than 1.0 mm",'Model output'!V192)), ISNUMBER(SEARCH("noted very close",'Model output'!V192)), ISNUMBER(SEARCH("abut",'Model output'!V192)), ISNUMBER(SEARCH("not mentioned",'Model output'!V192)), ISNUMBER(SEARCH("Cannot be assessed",'Model output'!V192)), ISNUMBER(SEARCH("Not specified",'Model output'!V192)), ISNUMBER(SEARCH("Lymphocyte invasion - present",'Model output'!V192))), "negative", "positive")</f>
        <v>negative</v>
      </c>
      <c r="AE193" s="35" t="str" cm="1">
        <f t="array" aca="1" ref="AE193" ca="1">IF(OR(AC193="positive",Z193="positive",AND(OR(ISNUMBER(SEARCH("Follicular carcinoma",N193)),ISNUMBER(SEARCH("Follicular thyroid carcinoma",N193))),V193="extensive"),AND(AND(ISNUMBER(J193),J193&gt;0),AND(ISNUMBER(M193),M193&gt;3)),OR(H193="positive",AH193=1)),"high",IF(OR(ISNUMBER(SEARCH("lateral",G193,1)),ISNUMBER(SEARCH("positive",Y193,1)),ISNUMBER(SEARCH("tall",O193,1)),ISNUMBER(SEARCH("hobnail",O193,1)),ISNUMBER(SEARCH("cribriform",O193,1)),ISNUMBER(SEARCH("diffuse",O193,1)),ISNUMBER(SEARCH("columnar",O193,1)),ISNUMBER(SEARCH("solid",O193,1)),ISNUMBER(SEARCH("tall",N193,1)),ISNUMBER(SEARCH("hobnail",N193,1)),ISNUMBER(SEARCH("cribriform",N193,1)),ISNUMBER(SEARCH("diffuse",N193,1)),ISNUMBER(SEARCH("columnar",N193,1)),ISNUMBER(SEARCH("solid",N193,1)),AND(ISNUMBER(SEARCH("papillary",N193,1)),S193="positive"),AND(AND(ISNUMBER(J193),J193&gt;=5),M193=""),AND(AND(ISNUMBER(J193),J193&gt;=5),AND(ISNUMBER(M193),M193&gt;=1)),AND(ISNUMBER(SERACH("papillary",N193)),OR(Y193="positive",Z193="positive"), ISNUMBER(SEARCH("BRAF",AB193)))),"intermediate","low"))</f>
        <v>intermediate</v>
      </c>
      <c r="AF193" s="36" t="str">
        <f t="shared" si="40"/>
        <v>1b</v>
      </c>
      <c r="AG193" s="36" t="str">
        <f t="shared" si="41"/>
        <v>1a</v>
      </c>
      <c r="AH193" s="36" t="str">
        <f t="shared" si="42"/>
        <v>0</v>
      </c>
      <c r="AI193" s="42" t="str">
        <f t="shared" si="43"/>
        <v>I</v>
      </c>
      <c r="AJ193" s="39" t="s">
        <v>807</v>
      </c>
      <c r="AK193" s="41" t="s">
        <v>1119</v>
      </c>
      <c r="AL193" s="41" t="s">
        <v>651</v>
      </c>
      <c r="AM193" s="41" t="s">
        <v>1123</v>
      </c>
      <c r="AN193" s="41" t="s">
        <v>68</v>
      </c>
      <c r="AO193" s="22">
        <f t="shared" ca="1" si="32"/>
        <v>0</v>
      </c>
      <c r="AP193" s="1">
        <f t="shared" si="33"/>
        <v>1</v>
      </c>
      <c r="AQ193" s="1">
        <f t="shared" si="34"/>
        <v>1</v>
      </c>
      <c r="AR193" s="1">
        <f t="shared" si="35"/>
        <v>1</v>
      </c>
      <c r="AS193" s="14">
        <f t="shared" si="36"/>
        <v>1</v>
      </c>
    </row>
    <row r="194" spans="1:45">
      <c r="A194" t="str">
        <f>'Model output'!A193</f>
        <v>TCGA-EM-A3FJ</v>
      </c>
      <c r="B194" s="33">
        <v>24</v>
      </c>
      <c r="C194" s="1" t="str">
        <f>IF(OR(ISNUMBER(SEARCH("0",'Model output'!D193)), ISNUMBER(SEARCH("1",'Model output'!D193)), ISNUMBER(SEARCH("1a",'Model output'!D193)), ISNUMBER(SEARCH("1b",'Model output'!D193)), ISNUMBER(SEARCH("2",'Model output'!D193)), ISNUMBER(SEARCH("3",'Model output'!D193)), ISNUMBER(SEARCH("4a",'Model output'!D193)), ISNUMBER(SEARCH("4b",'Model output'!D193))), IF(ISNUMBER(SEARCH("pT",'Model output'!D193)),IF(OR(ISNUMBER(SEARCH("a",'Model output'!D193)),ISNUMBER(SEARCH("b",'Model output'!D193))),MID(SUBSTITUTE('Model output'!D193," ",""),SEARCH("pT",'Model output'!D193)+2,2),MID(SUBSTITUTE('Model output'!D193," ",""),SEARCH("pT",'Model output'!D193)+2,1)),IF(ISNUMBER(SEARCH("T",'Model output'!D193)),IF(OR(ISNUMBER(SEARCH("a",'Model output'!D193)),ISNUMBER(SEARCH("b",'Model output'!D193))),MID(SUBSTITUTE('Model output'!D193," ",""),SEARCH("T",'Model output'!D193)+1,2),MID(SUBSTITUTE('Model output'!D193," ",""),SEARCH("T",'Model output'!D193)+1,1)),SUBSTITUTE('Model output'!D193," ",""))),"")</f>
        <v>1</v>
      </c>
      <c r="D194" s="1" t="str">
        <f>IF(ISNUMBER(SEARCH("lymph node",'Model output'!E193)),"1", IF(AND('Model output'!E193&lt;&gt;"",ISNUMBER('Model output'!E193),'Model output'!E193&gt;0),"1",IF(OR(ISNUMBER(SEARCH("0",'Model output'!E193)), ISNUMBER(SEARCH("1",'Model output'!E193)), ISNUMBER(SEARCH("1a",'Model output'!E193)), ISNUMBER(SEARCH("1b",'Model output'!E193)), ISNUMBER(SEARCH("X",'Model output'!E193))), IF(ISNUMBER(SEARCH("pN",'Model output'!E193)),IF(OR(ISNUMBER(SEARCH("a",'Model output'!E193)),ISNUMBER(SEARCH("b",'Model output'!E193))),MID(SUBSTITUTE('Model output'!E193," ",""),SEARCH("pN",'Model output'!E193)+2,2),MID(SUBSTITUTE('Model output'!E193," ",""),SEARCH("pN",'Model output'!E193)+2,1)),IF(ISNUMBER(SEARCH("N",'Model output'!E193)),IF(OR(ISNUMBER(SEARCH("a",'Model output'!E193)),ISNUMBER(SEARCH("b",'Model output'!E193))),MID(SUBSTITUTE('Model output'!E193," ",""),SEARCH("N",'Model output'!E193)+1,2),MID(SUBSTITUTE('Model output'!E193," ",""),SEARCH("N",'Model output'!E193)+1,1)),SUBSTITUTE('Model output'!E193," ",""))),"")))</f>
        <v>1b</v>
      </c>
      <c r="E194" s="1" t="str">
        <f>IF(OR(ISNUMBER(SEARCH("Not applicable",'Model output'!F193)), ISNUMBER(SEARCH("N/A",'Model output'!F193))),"0",IF(OR(ISNUMBER(SEARCH("0",'Model output'!F193)), ISNUMBER(SEARCH("1",'Model output'!F193)), ISNUMBER(SEARCH("X",'Model output'!F193))), IF(ISNUMBER(SEARCH("pM",'Model output'!F193)),MID(SUBSTITUTE('Model output'!F193," ",""),SEARCH("pM",'Model output'!F193)+2,1),IF(ISNUMBER(SEARCH("M",'Model output'!F193)),MID(SUBSTITUTE('Model output'!F193," ",""),SEARCH("M",'Model output'!F193)+1,1),SUBSTITUTE('Model output'!F193," ",""))),""))</f>
        <v>X</v>
      </c>
      <c r="F194" t="str">
        <f t="shared" si="39"/>
        <v>positive</v>
      </c>
      <c r="G194" t="str">
        <f>IF(OR('Model output'!G193="",AND(ISNUMBER('Model output'!J193),'Model output'!J193&lt;1)),"",IF(OR(ISNUMBER(SEARCH("lateral",'Model output'!G193)),ISNUMBER(SEARCH("cervical",'Model output'!G193)),ISNUMBER(SEARCH("jugular",'Model output'!G193)),ISNUMBER(SEARCH("left neck",'Model output'!G193)),ISNUMBER(SEARCH("left anterior neck",'Model output'!G193)),ISNUMBER(SEARCH("left posterior neck",'Model output'!G193)),ISNUMBER(SEARCH("right neck",'Model output'!G193)),ISNUMBER(SEARCH("right anterior neck",'Model output'!G193)),ISNUMBER(SEARCH("right posterior neck",'Model output'!G193)),AND(ISNUMBER(SEARCH("level",'Model output'!G193)),OR(,ISNUMBER(SEARCH("II",'Model output'!G193)),ISNUMBER(SEARCH("two",'Model output'!G193)),AND(ISNUMBER(SEARCH("2",'Model output'!G193)),NOT(ISNUMBER(SEARCH("1 of 2",'Model output'!G193)))),ISNUMBER(SEARCH("III",'Model output'!G193)),ISNUMBER(SEARCH("three",'Model output'!G193)),ISNUMBER(SEARCH("3",'Model output'!G193)),ISNUMBER(SEARCH("IV",'Model output'!G193)),ISNUMBER(SEARCH("four",'Model output'!G193)),ISNUMBER(SEARCH("4",'Model output'!G193)),ISNUMBER(SEARCH("V ",'Model output'!G193)),ISNUMBER(SEARCH("five",'Model output'!G193)),ISNUMBER(SEARCH("5",'Model output'!G193))))), "lateral", "central"))</f>
        <v>lateral</v>
      </c>
      <c r="H194" t="str">
        <f>IF('Model output'!H193="","negative",IF(OR(ISNUMBER(SEARCH("lymph node",'Model output'!H193)),ISNUMBER(SEARCH("gland",'Model output'!H193)),ISNUMBER(SEARCH("lobe",'Model output'!H193)),ISNUMBER(SEARCH("isthmus",'Model output'!H193)),ISNUMBER(SEARCH("mediastinum",'Model output'!H193)),ISNUMBER(SEARCH("Not mentioned",'Model output'!H193)), ISNUMBER(SEARCH("Not applicable",'Model output'!H193)), ISNUMBER(SEARCH("paratracheal",'Model output'!H193)),ISNUMBER(SEARCH("fibroadipose tissue",'Model output'!H193)),ISNUMBER(SEARCH("thyroid node",'Model output'!H193)),ISNUMBER(SEARCH("skeletal muscle",'Model output'!H193)),ISNUMBER(SEARCH("Extranodal extension",'Model output'!H193)),ISNUMBER(SEARCH("right",'Model output'!H193)),ISNUMBER(SEARCH("left",'Model output'!H193)),ISNUMBER(SEARCH("Not specified",'Model output'!H193))),"negative","positive"))</f>
        <v>negative</v>
      </c>
      <c r="I194">
        <f>IF(OR('Model output'!I193="",'Model output'!I193="Not answered",'Model output'!I193="Not mentioned"),"",IF(ISNUMBER('Model output'!I193),'Model output'!I193,1))</f>
        <v>33</v>
      </c>
      <c r="J194">
        <f>IF(OR('Model output'!J193="",'Model output'!J193="Not answered",'Model output'!J193="Not mentioned"),"",IF(AND(ISNUMBER('Model output'!J193),'Model output'!J193&lt;=I194),'Model output'!J193,IF(AND(ISNUMBER('Model output'!J193), 'Model output'!J193&gt;=DATE(2024,1,1)), MIN(DAY('Model output'!J193), MONTH('Model output'!J193), YEAR('Model output'!J193)), IF(ISNUMBER(SEARCH("0/",'Model output'!J193)),0,IF(ISNUMBER(SEARCH("/",'Model output'!J193)), VALUE(LEFT('Model output'!J193, SEARCH("/",'Model output'!J193)-1)),1)))))</f>
        <v>12</v>
      </c>
      <c r="K194" t="str" cm="1">
        <f t="array" ref="K194">IF(COUNT(FIND({0,1,2,3,4,5,6,7,8,9},'Model output'!K193))&gt;0,'Model output'!K193,"")</f>
        <v>1.6 cm</v>
      </c>
      <c r="L194" s="25" t="str">
        <f t="shared" si="38"/>
        <v>1.6cm</v>
      </c>
      <c r="M194" cm="1">
        <f t="array" ref="M194">IF(L194="","",IF(ISNUMBER(SEARCH("cm",L194)),MAX(VALUE(SUBSTITUTE(_xlfn.FILTERXML("&lt;t&gt;&lt;s&gt;"&amp;SUBSTITUTE(L194,",","&lt;/s&gt;&lt;s&gt;")&amp;"&lt;/s&gt;&lt;/t&gt;","//s"),"cm",""))),MAX(VALUE(SUBSTITUTE(_xlfn.FILTERXML("&lt;t&gt;&lt;s&gt;"&amp;SUBSTITUTE(L194,",","&lt;/s&gt;&lt;s&gt;")&amp;"&lt;/s&gt;&lt;/t&gt;","//s"),"mm","")))/10))</f>
        <v>1.6</v>
      </c>
      <c r="N194" t="str">
        <f>IF('Model output'!L193="","",'Model output'!L193)</f>
        <v>Papillary carcinoma, classical type</v>
      </c>
      <c r="O194" t="str">
        <f>IF('Model output'!M193="","",'Model output'!M193)</f>
        <v/>
      </c>
      <c r="P194" t="str">
        <f>IF('Model output'!N193="","",'Model output'!N193)</f>
        <v>1.0 cm</v>
      </c>
      <c r="Q194" t="str">
        <f t="shared" si="37"/>
        <v>1.0cm</v>
      </c>
      <c r="R194" cm="1">
        <f t="array" ref="R194">IF(Q194="","",IF(ISNUMBER(SEARCH("cm",Q194)),MAX(VALUE(SUBSTITUTE(_xlfn.FILTERXML("&lt;t&gt;&lt;s&gt;"&amp;SUBSTITUTE(Q194,",","&lt;/s&gt;&lt;s&gt;")&amp;"&lt;/s&gt;&lt;/t&gt;","//s"),"cm",""))),MAX(VALUE(SUBSTITUTE(_xlfn.FILTERXML("&lt;t&gt;&lt;s&gt;"&amp;SUBSTITUTE(Q194,",","&lt;/s&gt;&lt;s&gt;")&amp;"&lt;/s&gt;&lt;/t&gt;","//s"),"mm","")))/10))</f>
        <v>1</v>
      </c>
      <c r="S194" t="str">
        <f>IF(OR('Model output'!P193="",ISNUMBER(SEARCH("Not identified", 'Model output'!P193)),ISNUMBER(SEARCH("Absent",'Model output'!P193)),AND(ISNUMBER(SEARCH("No",'Model output'!P193)),NOT(ISNUMBER(SEARCH("diagnostic",'Model output'!P193)))),ISNUMBER(SEARCH("Negative",'Model output'!P193))),"negative","positive")</f>
        <v>negative</v>
      </c>
      <c r="T194">
        <f>IF('Model output'!O193="","",'Model output'!O193)</f>
        <v>3</v>
      </c>
      <c r="U194" t="str">
        <f>IF('Model output'!Q193&lt;&gt;"",'Model output'!Q193,IF('Classification result'!S194="positive",IF(ISNUMBER(SEARCH("single",'Model output'!P193)),1,IF(OR(ISNUMBER(SEARCH("&lt;4",'Model output'!P193)),ISNUMBER(SEARCH("&lt; 4",'Model output'!P193)),ISNUMBER(SEARCH("less than 4",'Model output'!P193))),"&lt;4",IF(OR(ISNUMBER(SEARCH("&gt;4",'Model output'!P193)),ISNUMBER(SEARCH("&gt; 4",'Model output'!P193)),ISNUMBER(SEARCH("4 or more",'Model output'!P193))),"&gt;4",""))), ""))</f>
        <v/>
      </c>
      <c r="V194" t="str">
        <f>IF(S194="negative","",IF(OR(ISNUMBER(SEARCH("Focal",'Model output'!P193)),'Classification result'!U194&lt;4,ISNUMBER(SEARCH("Focal",'Classification result'!U194)),ISNUMBER(SEARCH("&lt;4",'Classification result'!U194)),ISNUMBER(SEARCH("&lt; 4",'Classification result'!U194))),"minimal", IF(OR(ISNUMBER(SEARCH("Extensive",'Model output'!P193)),ISNUMBER(SEARCH("Extensive",'Classification result'!U194)),ISNUMBER(SEARCH("&gt;4",'Classification result'!U194)),ISNUMBER(SEARCH("&gt; 4",'Classification result'!U194)),ISNUMBER(SEARCH("4 or more",'Classification result'!U194))),"extensive","")))</f>
        <v/>
      </c>
      <c r="W194" t="str">
        <f>IF(OR('Model output'!R193="",ISNUMBER(SEARCH("Not identified", 'Model output'!R193)),ISNUMBER(SEARCH("Absent",'Model output'!R193)),ISNUMBER(SEARCH("No",'Model output'!R193)),ISNUMBER(SEARCH("Negative",'Model output'!R193)),ISNUMBER(SEARCH("None seen",'Model output'!R193)),ISNUMBER(SEARCH("Free",'Model output'!R193)),ISNUMBER(SEARCH("Cannot be assessed",'Model output'!R193))),"negative","positive")</f>
        <v>positive</v>
      </c>
      <c r="X194" s="16" t="str">
        <f>IF('Model output'!S193="","",'Model output'!S193)</f>
        <v>Absent</v>
      </c>
      <c r="Y194" t="str">
        <f>IF(OR('Model output'!S193="",ISNUMBER(SEARCH("Absent",'Model output'!S193)),ISNUMBER(SEARCH("Not identified",'Model output'!S193)),AND(ISNUMBER(SEARCH("No",'Model output'!S193)),NOT(ISNUMBER(SEARCH("carcinoma",'Model output'!S193)))),ISNUMBER(SEARCH("negative",'Model output'!S193))),"negative",IF(Z194="positive","gETE", "positive"))</f>
        <v>negative</v>
      </c>
      <c r="Z194" t="str">
        <f>IF(OR('Model output'!S193="",ISNUMBER(SEARCH("Absent",'Model output'!S193)),ISNUMBER(SEARCH("Not identified",'Model output'!S193)),ISNUMBER(SEARCH("No",'Model output'!S193)),ISNUMBER(SEARCH("Minimal",'Model output'!S193)),ISNUMBER(SEARCH("negative",'Model output'!S193))),"negative",IF(OR(ISNUMBER(SEARCH("extensive",X194)),ISNUMBER(SEARCH("skeletal muscle",X194)),ISNUMBER(SEARCH("larynx",X194)),ISNUMBER(SEARCH("trachea",X194)),ISNUMBER(SEARCH("esophagus",X194)),ISNUMBER(SEARCH("recurrent laryngeal nerve",X194))),"positive","negative"))</f>
        <v>negative</v>
      </c>
      <c r="AA194" t="str">
        <f>IF('Model output'!T193="","",IF('Model output'!T193="Not mentioned", "No", "Yes"))</f>
        <v/>
      </c>
      <c r="AB194" t="str">
        <f>IF(AA194&lt;&gt;"Yes","",IF(OR('Model output'!U193="",ISNUMBER(SEARCH("Not identified",'Model output'!U193))),"",'Model output'!U193))</f>
        <v/>
      </c>
      <c r="AC194" s="1" t="str">
        <f>IF(OR('Model output'!V193="", 'Model output'!V193="No", AND(ISERROR(SEARCH("Positive",'Model output'!V193)), ISNUMBER(SEARCH("Negative",'Model output'!V193))), AND(ISNUMBER(SEARCH("Uninvolved",'Model output'!V193)),NOT(ISNUMBER(SEARCH("margins involved",'Model output'!V193)))), ISNUMBER(SEARCH("None",'Model output'!V193)), ISNUMBER(SEARCH("Free",'Model output'!V193)), ISNUMBER(SEARCH("1 mm",'Model output'!V193)), ISNUMBER(SEARCH("0.1 CM",'Model output'!V193)), ISNUMBER(SEARCH("less than 0.2 mm",'Model output'!V193)), ISNUMBER(SEARCH("less than 0.5 mm",'Model output'!V193)), ISNUMBER(SEARCH("less than 1.0 mm",'Model output'!V193)), ISNUMBER(SEARCH("noted very close",'Model output'!V193)), ISNUMBER(SEARCH("abut",'Model output'!V193)), ISNUMBER(SEARCH("not mentioned",'Model output'!V193)), ISNUMBER(SEARCH("Cannot be assessed",'Model output'!V193)), ISNUMBER(SEARCH("Not specified",'Model output'!V193)), ISNUMBER(SEARCH("Lymphocyte invasion - present",'Model output'!V193))), "negative", "positive")</f>
        <v>negative</v>
      </c>
      <c r="AE194" s="35" t="str" cm="1">
        <f t="array" aca="1" ref="AE194" ca="1">IF(OR(AC194="positive",Z194="positive",AND(OR(ISNUMBER(SEARCH("Follicular carcinoma",N194)),ISNUMBER(SEARCH("Follicular thyroid carcinoma",N194))),V194="extensive"),AND(AND(ISNUMBER(J194),J194&gt;0),AND(ISNUMBER(M194),M194&gt;3)),OR(H194="positive",AH194=1)),"high",IF(OR(ISNUMBER(SEARCH("lateral",G194,1)),ISNUMBER(SEARCH("positive",Y194,1)),ISNUMBER(SEARCH("tall",O194,1)),ISNUMBER(SEARCH("hobnail",O194,1)),ISNUMBER(SEARCH("cribriform",O194,1)),ISNUMBER(SEARCH("diffuse",O194,1)),ISNUMBER(SEARCH("columnar",O194,1)),ISNUMBER(SEARCH("solid",O194,1)),ISNUMBER(SEARCH("tall",N194,1)),ISNUMBER(SEARCH("hobnail",N194,1)),ISNUMBER(SEARCH("cribriform",N194,1)),ISNUMBER(SEARCH("diffuse",N194,1)),ISNUMBER(SEARCH("columnar",N194,1)),ISNUMBER(SEARCH("solid",N194,1)),AND(ISNUMBER(SEARCH("papillary",N194,1)),S194="positive"),AND(AND(ISNUMBER(J194),J194&gt;=5),M194=""),AND(AND(ISNUMBER(J194),J194&gt;=5),AND(ISNUMBER(M194),M194&gt;=1)),AND(ISNUMBER(SERACH("papillary",N194)),OR(Y194="positive",Z194="positive"), ISNUMBER(SEARCH("BRAF",AB194)))),"intermediate","low"))</f>
        <v>intermediate</v>
      </c>
      <c r="AF194" s="36" t="str">
        <f t="shared" si="40"/>
        <v>1a</v>
      </c>
      <c r="AG194" s="36" t="str">
        <f t="shared" si="41"/>
        <v>1b</v>
      </c>
      <c r="AH194" s="36" t="str">
        <f t="shared" si="42"/>
        <v>0</v>
      </c>
      <c r="AI194" s="42" t="str">
        <f t="shared" si="43"/>
        <v>I</v>
      </c>
      <c r="AJ194" s="39" t="s">
        <v>809</v>
      </c>
      <c r="AK194" s="41" t="s">
        <v>651</v>
      </c>
      <c r="AL194" s="41" t="s">
        <v>1119</v>
      </c>
      <c r="AM194" s="41" t="s">
        <v>1123</v>
      </c>
      <c r="AN194" s="41" t="s">
        <v>68</v>
      </c>
      <c r="AO194" s="22">
        <f t="shared" ca="1" si="32"/>
        <v>1</v>
      </c>
      <c r="AP194" s="1">
        <f t="shared" si="33"/>
        <v>1</v>
      </c>
      <c r="AQ194" s="1">
        <f t="shared" si="34"/>
        <v>1</v>
      </c>
      <c r="AR194" s="1">
        <f t="shared" si="35"/>
        <v>1</v>
      </c>
      <c r="AS194" s="14">
        <f t="shared" si="36"/>
        <v>1</v>
      </c>
    </row>
    <row r="195" spans="1:45">
      <c r="A195" t="str">
        <f>'Model output'!A194</f>
        <v>TCGA-EM-A3FK</v>
      </c>
      <c r="B195" s="33">
        <v>30</v>
      </c>
      <c r="C195" s="1" t="str">
        <f>IF(OR(ISNUMBER(SEARCH("0",'Model output'!D194)), ISNUMBER(SEARCH("1",'Model output'!D194)), ISNUMBER(SEARCH("1a",'Model output'!D194)), ISNUMBER(SEARCH("1b",'Model output'!D194)), ISNUMBER(SEARCH("2",'Model output'!D194)), ISNUMBER(SEARCH("3",'Model output'!D194)), ISNUMBER(SEARCH("4a",'Model output'!D194)), ISNUMBER(SEARCH("4b",'Model output'!D194))), IF(ISNUMBER(SEARCH("pT",'Model output'!D194)),IF(OR(ISNUMBER(SEARCH("a",'Model output'!D194)),ISNUMBER(SEARCH("b",'Model output'!D194))),MID(SUBSTITUTE('Model output'!D194," ",""),SEARCH("pT",'Model output'!D194)+2,2),MID(SUBSTITUTE('Model output'!D194," ",""),SEARCH("pT",'Model output'!D194)+2,1)),IF(ISNUMBER(SEARCH("T",'Model output'!D194)),IF(OR(ISNUMBER(SEARCH("a",'Model output'!D194)),ISNUMBER(SEARCH("b",'Model output'!D194))),MID(SUBSTITUTE('Model output'!D194," ",""),SEARCH("T",'Model output'!D194)+1,2),MID(SUBSTITUTE('Model output'!D194," ",""),SEARCH("T",'Model output'!D194)+1,1)),SUBSTITUTE('Model output'!D194," ",""))),"")</f>
        <v>1</v>
      </c>
      <c r="D195" s="1" t="str">
        <f>IF(ISNUMBER(SEARCH("lymph node",'Model output'!E194)),"1", IF(AND('Model output'!E194&lt;&gt;"",ISNUMBER('Model output'!E194),'Model output'!E194&gt;0),"1",IF(OR(ISNUMBER(SEARCH("0",'Model output'!E194)), ISNUMBER(SEARCH("1",'Model output'!E194)), ISNUMBER(SEARCH("1a",'Model output'!E194)), ISNUMBER(SEARCH("1b",'Model output'!E194)), ISNUMBER(SEARCH("X",'Model output'!E194))), IF(ISNUMBER(SEARCH("pN",'Model output'!E194)),IF(OR(ISNUMBER(SEARCH("a",'Model output'!E194)),ISNUMBER(SEARCH("b",'Model output'!E194))),MID(SUBSTITUTE('Model output'!E194," ",""),SEARCH("pN",'Model output'!E194)+2,2),MID(SUBSTITUTE('Model output'!E194," ",""),SEARCH("pN",'Model output'!E194)+2,1)),IF(ISNUMBER(SEARCH("N",'Model output'!E194)),IF(OR(ISNUMBER(SEARCH("a",'Model output'!E194)),ISNUMBER(SEARCH("b",'Model output'!E194))),MID(SUBSTITUTE('Model output'!E194," ",""),SEARCH("N",'Model output'!E194)+1,2),MID(SUBSTITUTE('Model output'!E194," ",""),SEARCH("N",'Model output'!E194)+1,1)),SUBSTITUTE('Model output'!E194," ",""))),"")))</f>
        <v>1b</v>
      </c>
      <c r="E195" s="1" t="str">
        <f>IF(OR(ISNUMBER(SEARCH("Not applicable",'Model output'!F194)), ISNUMBER(SEARCH("N/A",'Model output'!F194))),"0",IF(OR(ISNUMBER(SEARCH("0",'Model output'!F194)), ISNUMBER(SEARCH("1",'Model output'!F194)), ISNUMBER(SEARCH("X",'Model output'!F194))), IF(ISNUMBER(SEARCH("pM",'Model output'!F194)),MID(SUBSTITUTE('Model output'!F194," ",""),SEARCH("pM",'Model output'!F194)+2,1),IF(ISNUMBER(SEARCH("M",'Model output'!F194)),MID(SUBSTITUTE('Model output'!F194," ",""),SEARCH("M",'Model output'!F194)+1,1),SUBSTITUTE('Model output'!F194," ",""))),""))</f>
        <v/>
      </c>
      <c r="F195" t="str">
        <f t="shared" si="39"/>
        <v>positive</v>
      </c>
      <c r="G195" t="str">
        <f>IF(OR('Model output'!G194="",AND(ISNUMBER('Model output'!J194),'Model output'!J194&lt;1)),"",IF(OR(ISNUMBER(SEARCH("lateral",'Model output'!G194)),ISNUMBER(SEARCH("cervical",'Model output'!G194)),ISNUMBER(SEARCH("jugular",'Model output'!G194)),ISNUMBER(SEARCH("left neck",'Model output'!G194)),ISNUMBER(SEARCH("left anterior neck",'Model output'!G194)),ISNUMBER(SEARCH("left posterior neck",'Model output'!G194)),ISNUMBER(SEARCH("right neck",'Model output'!G194)),ISNUMBER(SEARCH("right anterior neck",'Model output'!G194)),ISNUMBER(SEARCH("right posterior neck",'Model output'!G194)),AND(ISNUMBER(SEARCH("level",'Model output'!G194)),OR(,ISNUMBER(SEARCH("II",'Model output'!G194)),ISNUMBER(SEARCH("two",'Model output'!G194)),AND(ISNUMBER(SEARCH("2",'Model output'!G194)),NOT(ISNUMBER(SEARCH("1 of 2",'Model output'!G194)))),ISNUMBER(SEARCH("III",'Model output'!G194)),ISNUMBER(SEARCH("three",'Model output'!G194)),ISNUMBER(SEARCH("3",'Model output'!G194)),ISNUMBER(SEARCH("IV",'Model output'!G194)),ISNUMBER(SEARCH("four",'Model output'!G194)),ISNUMBER(SEARCH("4",'Model output'!G194)),ISNUMBER(SEARCH("V ",'Model output'!G194)),ISNUMBER(SEARCH("five",'Model output'!G194)),ISNUMBER(SEARCH("5",'Model output'!G194))))), "lateral", "central"))</f>
        <v>lateral</v>
      </c>
      <c r="H195" t="str">
        <f>IF('Model output'!H194="","negative",IF(OR(ISNUMBER(SEARCH("lymph node",'Model output'!H194)),ISNUMBER(SEARCH("gland",'Model output'!H194)),ISNUMBER(SEARCH("lobe",'Model output'!H194)),ISNUMBER(SEARCH("isthmus",'Model output'!H194)),ISNUMBER(SEARCH("mediastinum",'Model output'!H194)),ISNUMBER(SEARCH("Not mentioned",'Model output'!H194)), ISNUMBER(SEARCH("Not applicable",'Model output'!H194)), ISNUMBER(SEARCH("paratracheal",'Model output'!H194)),ISNUMBER(SEARCH("fibroadipose tissue",'Model output'!H194)),ISNUMBER(SEARCH("thyroid node",'Model output'!H194)),ISNUMBER(SEARCH("skeletal muscle",'Model output'!H194)),ISNUMBER(SEARCH("Extranodal extension",'Model output'!H194)),ISNUMBER(SEARCH("right",'Model output'!H194)),ISNUMBER(SEARCH("left",'Model output'!H194)),ISNUMBER(SEARCH("Not specified",'Model output'!H194))),"negative","positive"))</f>
        <v>negative</v>
      </c>
      <c r="I195">
        <f>IF(OR('Model output'!I194="",'Model output'!I194="Not answered",'Model output'!I194="Not mentioned"),"",IF(ISNUMBER('Model output'!I194),'Model output'!I194,1))</f>
        <v>25</v>
      </c>
      <c r="J195">
        <f>IF(OR('Model output'!J194="",'Model output'!J194="Not answered",'Model output'!J194="Not mentioned"),"",IF(AND(ISNUMBER('Model output'!J194),'Model output'!J194&lt;=I195),'Model output'!J194,IF(AND(ISNUMBER('Model output'!J194), 'Model output'!J194&gt;=DATE(2024,1,1)), MIN(DAY('Model output'!J194), MONTH('Model output'!J194), YEAR('Model output'!J194)), IF(ISNUMBER(SEARCH("0/",'Model output'!J194)),0,IF(ISNUMBER(SEARCH("/",'Model output'!J194)), VALUE(LEFT('Model output'!J194, SEARCH("/",'Model output'!J194)-1)),1)))))</f>
        <v>17</v>
      </c>
      <c r="K195" t="str" cm="1">
        <f t="array" ref="K195">IF(COUNT(FIND({0,1,2,3,4,5,6,7,8,9},'Model output'!K194))&gt;0,'Model output'!K194,"")</f>
        <v/>
      </c>
      <c r="L195" s="25" t="str">
        <f t="shared" si="38"/>
        <v/>
      </c>
      <c r="M195" t="str" cm="1">
        <f t="array" ref="M195">IF(L195="","",IF(ISNUMBER(SEARCH("cm",L195)),MAX(VALUE(SUBSTITUTE(_xlfn.FILTERXML("&lt;t&gt;&lt;s&gt;"&amp;SUBSTITUTE(L195,",","&lt;/s&gt;&lt;s&gt;")&amp;"&lt;/s&gt;&lt;/t&gt;","//s"),"cm",""))),MAX(VALUE(SUBSTITUTE(_xlfn.FILTERXML("&lt;t&gt;&lt;s&gt;"&amp;SUBSTITUTE(L195,",","&lt;/s&gt;&lt;s&gt;")&amp;"&lt;/s&gt;&lt;/t&gt;","//s"),"mm","")))/10))</f>
        <v/>
      </c>
      <c r="N195" t="str">
        <f>IF('Model output'!L194="","",'Model output'!L194)</f>
        <v>papillary carcinoma, classical (usual)</v>
      </c>
      <c r="O195" t="str">
        <f>IF('Model output'!M194="","",'Model output'!M194)</f>
        <v/>
      </c>
      <c r="P195" t="str">
        <f>IF('Model output'!N194="","",'Model output'!N194)</f>
        <v>1.2cm</v>
      </c>
      <c r="Q195" t="str">
        <f t="shared" si="37"/>
        <v>1.2cm</v>
      </c>
      <c r="R195" cm="1">
        <f t="array" ref="R195">IF(Q195="","",IF(ISNUMBER(SEARCH("cm",Q195)),MAX(VALUE(SUBSTITUTE(_xlfn.FILTERXML("&lt;t&gt;&lt;s&gt;"&amp;SUBSTITUTE(Q195,",","&lt;/s&gt;&lt;s&gt;")&amp;"&lt;/s&gt;&lt;/t&gt;","//s"),"cm",""))),MAX(VALUE(SUBSTITUTE(_xlfn.FILTERXML("&lt;t&gt;&lt;s&gt;"&amp;SUBSTITUTE(Q195,",","&lt;/s&gt;&lt;s&gt;")&amp;"&lt;/s&gt;&lt;/t&gt;","//s"),"mm","")))/10))</f>
        <v>1.2</v>
      </c>
      <c r="S195" t="str">
        <f>IF(OR('Model output'!P194="",ISNUMBER(SEARCH("Not identified", 'Model output'!P194)),ISNUMBER(SEARCH("Absent",'Model output'!P194)),AND(ISNUMBER(SEARCH("No",'Model output'!P194)),NOT(ISNUMBER(SEARCH("diagnostic",'Model output'!P194)))),ISNUMBER(SEARCH("Negative",'Model output'!P194))),"negative","positive")</f>
        <v>positive</v>
      </c>
      <c r="T195">
        <f>IF('Model output'!O194="","",'Model output'!O194)</f>
        <v>2</v>
      </c>
      <c r="U195" t="str">
        <f>IF('Model output'!Q194&lt;&gt;"",'Model output'!Q194,IF('Classification result'!S195="positive",IF(ISNUMBER(SEARCH("single",'Model output'!P194)),1,IF(OR(ISNUMBER(SEARCH("&lt;4",'Model output'!P194)),ISNUMBER(SEARCH("&lt; 4",'Model output'!P194)),ISNUMBER(SEARCH("less than 4",'Model output'!P194))),"&lt;4",IF(OR(ISNUMBER(SEARCH("&gt;4",'Model output'!P194)),ISNUMBER(SEARCH("&gt; 4",'Model output'!P194)),ISNUMBER(SEARCH("4 or more",'Model output'!P194))),"&gt;4",""))), ""))</f>
        <v/>
      </c>
      <c r="V195" t="str">
        <f>IF(S195="negative","",IF(OR(ISNUMBER(SEARCH("Focal",'Model output'!P194)),'Classification result'!U195&lt;4,ISNUMBER(SEARCH("Focal",'Classification result'!U195)),ISNUMBER(SEARCH("&lt;4",'Classification result'!U195)),ISNUMBER(SEARCH("&lt; 4",'Classification result'!U195))),"minimal", IF(OR(ISNUMBER(SEARCH("Extensive",'Model output'!P194)),ISNUMBER(SEARCH("Extensive",'Classification result'!U195)),ISNUMBER(SEARCH("&gt;4",'Classification result'!U195)),ISNUMBER(SEARCH("&gt; 4",'Classification result'!U195)),ISNUMBER(SEARCH("4 or more",'Classification result'!U195))),"extensive","")))</f>
        <v/>
      </c>
      <c r="W195" t="str">
        <f>IF(OR('Model output'!R194="",ISNUMBER(SEARCH("Not identified", 'Model output'!R194)),ISNUMBER(SEARCH("Absent",'Model output'!R194)),ISNUMBER(SEARCH("No",'Model output'!R194)),ISNUMBER(SEARCH("Negative",'Model output'!R194)),ISNUMBER(SEARCH("None seen",'Model output'!R194)),ISNUMBER(SEARCH("Free",'Model output'!R194)),ISNUMBER(SEARCH("Cannot be assessed",'Model output'!R194))),"negative","positive")</f>
        <v>positive</v>
      </c>
      <c r="X195" s="16" t="str">
        <f>IF('Model output'!S194="","",'Model output'!S194)</f>
        <v/>
      </c>
      <c r="Y195" t="str">
        <f>IF(OR('Model output'!S194="",ISNUMBER(SEARCH("Absent",'Model output'!S194)),ISNUMBER(SEARCH("Not identified",'Model output'!S194)),AND(ISNUMBER(SEARCH("No",'Model output'!S194)),NOT(ISNUMBER(SEARCH("carcinoma",'Model output'!S194)))),ISNUMBER(SEARCH("negative",'Model output'!S194))),"negative",IF(Z195="positive","gETE", "positive"))</f>
        <v>negative</v>
      </c>
      <c r="Z195" t="str">
        <f>IF(OR('Model output'!S194="",ISNUMBER(SEARCH("Absent",'Model output'!S194)),ISNUMBER(SEARCH("Not identified",'Model output'!S194)),ISNUMBER(SEARCH("No",'Model output'!S194)),ISNUMBER(SEARCH("Minimal",'Model output'!S194)),ISNUMBER(SEARCH("negative",'Model output'!S194))),"negative",IF(OR(ISNUMBER(SEARCH("extensive",X195)),ISNUMBER(SEARCH("skeletal muscle",X195)),ISNUMBER(SEARCH("larynx",X195)),ISNUMBER(SEARCH("trachea",X195)),ISNUMBER(SEARCH("esophagus",X195)),ISNUMBER(SEARCH("recurrent laryngeal nerve",X195))),"positive","negative"))</f>
        <v>negative</v>
      </c>
      <c r="AA195" t="str">
        <f>IF('Model output'!T194="","",IF('Model output'!T194="Not mentioned", "No", "Yes"))</f>
        <v/>
      </c>
      <c r="AB195" t="str">
        <f>IF(AA195&lt;&gt;"Yes","",IF(OR('Model output'!U194="",ISNUMBER(SEARCH("Not identified",'Model output'!U194))),"",'Model output'!U194))</f>
        <v/>
      </c>
      <c r="AC195" s="1" t="str">
        <f>IF(OR('Model output'!V194="", 'Model output'!V194="No", AND(ISERROR(SEARCH("Positive",'Model output'!V194)), ISNUMBER(SEARCH("Negative",'Model output'!V194))), AND(ISNUMBER(SEARCH("Uninvolved",'Model output'!V194)),NOT(ISNUMBER(SEARCH("margins involved",'Model output'!V194)))), ISNUMBER(SEARCH("None",'Model output'!V194)), ISNUMBER(SEARCH("Free",'Model output'!V194)), ISNUMBER(SEARCH("1 mm",'Model output'!V194)), ISNUMBER(SEARCH("0.1 CM",'Model output'!V194)), ISNUMBER(SEARCH("less than 0.2 mm",'Model output'!V194)), ISNUMBER(SEARCH("less than 0.5 mm",'Model output'!V194)), ISNUMBER(SEARCH("less than 1.0 mm",'Model output'!V194)), ISNUMBER(SEARCH("noted very close",'Model output'!V194)), ISNUMBER(SEARCH("abut",'Model output'!V194)), ISNUMBER(SEARCH("not mentioned",'Model output'!V194)), ISNUMBER(SEARCH("Cannot be assessed",'Model output'!V194)), ISNUMBER(SEARCH("Not specified",'Model output'!V194)), ISNUMBER(SEARCH("Lymphocyte invasion - present",'Model output'!V194))), "negative", "positive")</f>
        <v>negative</v>
      </c>
      <c r="AE195" s="35" t="str" cm="1">
        <f t="array" aca="1" ref="AE195" ca="1">IF(OR(AC195="positive",Z195="positive",AND(OR(ISNUMBER(SEARCH("Follicular carcinoma",N195)),ISNUMBER(SEARCH("Follicular thyroid carcinoma",N195))),V195="extensive"),AND(AND(ISNUMBER(J195),J195&gt;0),AND(ISNUMBER(M195),M195&gt;3)),OR(H195="positive",AH195=1)),"high",IF(OR(ISNUMBER(SEARCH("lateral",G195,1)),ISNUMBER(SEARCH("positive",Y195,1)),ISNUMBER(SEARCH("tall",O195,1)),ISNUMBER(SEARCH("hobnail",O195,1)),ISNUMBER(SEARCH("cribriform",O195,1)),ISNUMBER(SEARCH("diffuse",O195,1)),ISNUMBER(SEARCH("columnar",O195,1)),ISNUMBER(SEARCH("solid",O195,1)),ISNUMBER(SEARCH("tall",N195,1)),ISNUMBER(SEARCH("hobnail",N195,1)),ISNUMBER(SEARCH("cribriform",N195,1)),ISNUMBER(SEARCH("diffuse",N195,1)),ISNUMBER(SEARCH("columnar",N195,1)),ISNUMBER(SEARCH("solid",N195,1)),AND(ISNUMBER(SEARCH("papillary",N195,1)),S195="positive"),AND(AND(ISNUMBER(J195),J195&gt;=5),M195=""),AND(AND(ISNUMBER(J195),J195&gt;=5),AND(ISNUMBER(M195),M195&gt;=1)),AND(ISNUMBER(SERACH("papillary",N195)),OR(Y195="positive",Z195="positive"), ISNUMBER(SEARCH("BRAF",AB195)))),"intermediate","low"))</f>
        <v>intermediate</v>
      </c>
      <c r="AF195" s="36" t="str">
        <f t="shared" si="40"/>
        <v>1b</v>
      </c>
      <c r="AG195" s="36" t="str">
        <f t="shared" si="41"/>
        <v>1b</v>
      </c>
      <c r="AH195" s="36" t="str">
        <f t="shared" si="42"/>
        <v>0</v>
      </c>
      <c r="AI195" s="42" t="str">
        <f t="shared" si="43"/>
        <v>I</v>
      </c>
      <c r="AJ195" s="39" t="s">
        <v>809</v>
      </c>
      <c r="AK195" s="41" t="s">
        <v>1119</v>
      </c>
      <c r="AL195" s="41" t="s">
        <v>1119</v>
      </c>
      <c r="AM195" s="41" t="s">
        <v>1123</v>
      </c>
      <c r="AN195" s="41" t="s">
        <v>68</v>
      </c>
      <c r="AO195" s="22">
        <f t="shared" ref="AO195:AO258" ca="1" si="44">IF(AE195=AJ195,1,0)</f>
        <v>1</v>
      </c>
      <c r="AP195" s="1">
        <f t="shared" ref="AP195:AP258" si="45">IF(AF195=AK195, 1, IF(AND(AF195="x", AK195="0"), 1, IF(AND(AF195="0", AK195="x"), 1, 0)))</f>
        <v>1</v>
      </c>
      <c r="AQ195" s="1">
        <f t="shared" ref="AQ195:AQ258" si="46">IF(AG195=AL195, 1, IF(AND(AG195="x", AL195="0"), 1, IF(AND(AG195="0", AL195="x"), 1, 0)))</f>
        <v>1</v>
      </c>
      <c r="AR195" s="1">
        <f t="shared" ref="AR195:AR258" si="47">IF(AH195=AM195, 1, IF(AND(AH195="x", AM195="0"), 1, IF(AND(AH195="0", AM195="x"), 1, 0)))</f>
        <v>1</v>
      </c>
      <c r="AS195" s="14">
        <f t="shared" ref="AS195:AS258" si="48">IF(AI195=AN195,1,0)</f>
        <v>1</v>
      </c>
    </row>
    <row r="196" spans="1:45">
      <c r="A196" t="str">
        <f>'Model output'!A195</f>
        <v>TCGA-EM-A3FL</v>
      </c>
      <c r="B196" s="33">
        <v>63</v>
      </c>
      <c r="C196" s="1" t="str">
        <f>IF(OR(ISNUMBER(SEARCH("0",'Model output'!D195)), ISNUMBER(SEARCH("1",'Model output'!D195)), ISNUMBER(SEARCH("1a",'Model output'!D195)), ISNUMBER(SEARCH("1b",'Model output'!D195)), ISNUMBER(SEARCH("2",'Model output'!D195)), ISNUMBER(SEARCH("3",'Model output'!D195)), ISNUMBER(SEARCH("4a",'Model output'!D195)), ISNUMBER(SEARCH("4b",'Model output'!D195))), IF(ISNUMBER(SEARCH("pT",'Model output'!D195)),IF(OR(ISNUMBER(SEARCH("a",'Model output'!D195)),ISNUMBER(SEARCH("b",'Model output'!D195))),MID(SUBSTITUTE('Model output'!D195," ",""),SEARCH("pT",'Model output'!D195)+2,2),MID(SUBSTITUTE('Model output'!D195," ",""),SEARCH("pT",'Model output'!D195)+2,1)),IF(ISNUMBER(SEARCH("T",'Model output'!D195)),IF(OR(ISNUMBER(SEARCH("a",'Model output'!D195)),ISNUMBER(SEARCH("b",'Model output'!D195))),MID(SUBSTITUTE('Model output'!D195," ",""),SEARCH("T",'Model output'!D195)+1,2),MID(SUBSTITUTE('Model output'!D195," ",""),SEARCH("T",'Model output'!D195)+1,1)),SUBSTITUTE('Model output'!D195," ",""))),"")</f>
        <v>1b</v>
      </c>
      <c r="D196" s="1" t="str">
        <f>IF(ISNUMBER(SEARCH("lymph node",'Model output'!E195)),"1", IF(AND('Model output'!E195&lt;&gt;"",ISNUMBER('Model output'!E195),'Model output'!E195&gt;0),"1",IF(OR(ISNUMBER(SEARCH("0",'Model output'!E195)), ISNUMBER(SEARCH("1",'Model output'!E195)), ISNUMBER(SEARCH("1a",'Model output'!E195)), ISNUMBER(SEARCH("1b",'Model output'!E195)), ISNUMBER(SEARCH("X",'Model output'!E195))), IF(ISNUMBER(SEARCH("pN",'Model output'!E195)),IF(OR(ISNUMBER(SEARCH("a",'Model output'!E195)),ISNUMBER(SEARCH("b",'Model output'!E195))),MID(SUBSTITUTE('Model output'!E195," ",""),SEARCH("pN",'Model output'!E195)+2,2),MID(SUBSTITUTE('Model output'!E195," ",""),SEARCH("pN",'Model output'!E195)+2,1)),IF(ISNUMBER(SEARCH("N",'Model output'!E195)),IF(OR(ISNUMBER(SEARCH("a",'Model output'!E195)),ISNUMBER(SEARCH("b",'Model output'!E195))),MID(SUBSTITUTE('Model output'!E195," ",""),SEARCH("N",'Model output'!E195)+1,2),MID(SUBSTITUTE('Model output'!E195," ",""),SEARCH("N",'Model output'!E195)+1,1)),SUBSTITUTE('Model output'!E195," ",""))),"")))</f>
        <v>X</v>
      </c>
      <c r="E196" s="1" t="str">
        <f>IF(OR(ISNUMBER(SEARCH("Not applicable",'Model output'!F195)), ISNUMBER(SEARCH("N/A",'Model output'!F195))),"0",IF(OR(ISNUMBER(SEARCH("0",'Model output'!F195)), ISNUMBER(SEARCH("1",'Model output'!F195)), ISNUMBER(SEARCH("X",'Model output'!F195))), IF(ISNUMBER(SEARCH("pM",'Model output'!F195)),MID(SUBSTITUTE('Model output'!F195," ",""),SEARCH("pM",'Model output'!F195)+2,1),IF(ISNUMBER(SEARCH("M",'Model output'!F195)),MID(SUBSTITUTE('Model output'!F195," ",""),SEARCH("M",'Model output'!F195)+1,1),SUBSTITUTE('Model output'!F195," ",""))),""))</f>
        <v/>
      </c>
      <c r="F196" t="str">
        <f t="shared" si="39"/>
        <v>negative</v>
      </c>
      <c r="G196" t="str">
        <f>IF(OR('Model output'!G195="",AND(ISNUMBER('Model output'!J195),'Model output'!J195&lt;1)),"",IF(OR(ISNUMBER(SEARCH("lateral",'Model output'!G195)),ISNUMBER(SEARCH("cervical",'Model output'!G195)),ISNUMBER(SEARCH("jugular",'Model output'!G195)),ISNUMBER(SEARCH("left neck",'Model output'!G195)),ISNUMBER(SEARCH("left anterior neck",'Model output'!G195)),ISNUMBER(SEARCH("left posterior neck",'Model output'!G195)),ISNUMBER(SEARCH("right neck",'Model output'!G195)),ISNUMBER(SEARCH("right anterior neck",'Model output'!G195)),ISNUMBER(SEARCH("right posterior neck",'Model output'!G195)),AND(ISNUMBER(SEARCH("level",'Model output'!G195)),OR(,ISNUMBER(SEARCH("II",'Model output'!G195)),ISNUMBER(SEARCH("two",'Model output'!G195)),AND(ISNUMBER(SEARCH("2",'Model output'!G195)),NOT(ISNUMBER(SEARCH("1 of 2",'Model output'!G195)))),ISNUMBER(SEARCH("III",'Model output'!G195)),ISNUMBER(SEARCH("three",'Model output'!G195)),ISNUMBER(SEARCH("3",'Model output'!G195)),ISNUMBER(SEARCH("IV",'Model output'!G195)),ISNUMBER(SEARCH("four",'Model output'!G195)),ISNUMBER(SEARCH("4",'Model output'!G195)),ISNUMBER(SEARCH("V ",'Model output'!G195)),ISNUMBER(SEARCH("five",'Model output'!G195)),ISNUMBER(SEARCH("5",'Model output'!G195))))), "lateral", "central"))</f>
        <v/>
      </c>
      <c r="H196" t="str">
        <f>IF('Model output'!H195="","negative",IF(OR(ISNUMBER(SEARCH("lymph node",'Model output'!H195)),ISNUMBER(SEARCH("gland",'Model output'!H195)),ISNUMBER(SEARCH("lobe",'Model output'!H195)),ISNUMBER(SEARCH("isthmus",'Model output'!H195)),ISNUMBER(SEARCH("mediastinum",'Model output'!H195)),ISNUMBER(SEARCH("Not mentioned",'Model output'!H195)), ISNUMBER(SEARCH("Not applicable",'Model output'!H195)), ISNUMBER(SEARCH("paratracheal",'Model output'!H195)),ISNUMBER(SEARCH("fibroadipose tissue",'Model output'!H195)),ISNUMBER(SEARCH("thyroid node",'Model output'!H195)),ISNUMBER(SEARCH("skeletal muscle",'Model output'!H195)),ISNUMBER(SEARCH("Extranodal extension",'Model output'!H195)),ISNUMBER(SEARCH("right",'Model output'!H195)),ISNUMBER(SEARCH("left",'Model output'!H195)),ISNUMBER(SEARCH("Not specified",'Model output'!H195))),"negative","positive"))</f>
        <v>negative</v>
      </c>
      <c r="I196">
        <f>IF(OR('Model output'!I195="",'Model output'!I195="Not answered",'Model output'!I195="Not mentioned"),"",IF(ISNUMBER('Model output'!I195),'Model output'!I195,1))</f>
        <v>0</v>
      </c>
      <c r="J196">
        <f>IF(OR('Model output'!J195="",'Model output'!J195="Not answered",'Model output'!J195="Not mentioned"),"",IF(AND(ISNUMBER('Model output'!J195),'Model output'!J195&lt;=I196),'Model output'!J195,IF(AND(ISNUMBER('Model output'!J195), 'Model output'!J195&gt;=DATE(2024,1,1)), MIN(DAY('Model output'!J195), MONTH('Model output'!J195), YEAR('Model output'!J195)), IF(ISNUMBER(SEARCH("0/",'Model output'!J195)),0,IF(ISNUMBER(SEARCH("/",'Model output'!J195)), VALUE(LEFT('Model output'!J195, SEARCH("/",'Model output'!J195)-1)),1)))))</f>
        <v>0</v>
      </c>
      <c r="K196" t="str" cm="1">
        <f t="array" ref="K196">IF(COUNT(FIND({0,1,2,3,4,5,6,7,8,9},'Model output'!K195))&gt;0,'Model output'!K195,"")</f>
        <v/>
      </c>
      <c r="L196" s="25" t="str">
        <f t="shared" si="38"/>
        <v/>
      </c>
      <c r="M196" t="str" cm="1">
        <f t="array" ref="M196">IF(L196="","",IF(ISNUMBER(SEARCH("cm",L196)),MAX(VALUE(SUBSTITUTE(_xlfn.FILTERXML("&lt;t&gt;&lt;s&gt;"&amp;SUBSTITUTE(L196,",","&lt;/s&gt;&lt;s&gt;")&amp;"&lt;/s&gt;&lt;/t&gt;","//s"),"cm",""))),MAX(VALUE(SUBSTITUTE(_xlfn.FILTERXML("&lt;t&gt;&lt;s&gt;"&amp;SUBSTITUTE(L196,",","&lt;/s&gt;&lt;s&gt;")&amp;"&lt;/s&gt;&lt;/t&gt;","//s"),"mm","")))/10))</f>
        <v/>
      </c>
      <c r="N196" t="str">
        <f>IF('Model output'!L195="","",'Model output'!L195)</f>
        <v>Papillary carcinoma, follicular variant</v>
      </c>
      <c r="O196" t="str">
        <f>IF('Model output'!M195="","",'Model output'!M195)</f>
        <v>Oncocytic or oxyphilic variant</v>
      </c>
      <c r="P196" t="str">
        <f>IF('Model output'!N195="","",'Model output'!N195)</f>
        <v>1.5 cm</v>
      </c>
      <c r="Q196" t="str">
        <f t="shared" si="37"/>
        <v>1.5cm</v>
      </c>
      <c r="R196" cm="1">
        <f t="array" ref="R196">IF(Q196="","",IF(ISNUMBER(SEARCH("cm",Q196)),MAX(VALUE(SUBSTITUTE(_xlfn.FILTERXML("&lt;t&gt;&lt;s&gt;"&amp;SUBSTITUTE(Q196,",","&lt;/s&gt;&lt;s&gt;")&amp;"&lt;/s&gt;&lt;/t&gt;","//s"),"cm",""))),MAX(VALUE(SUBSTITUTE(_xlfn.FILTERXML("&lt;t&gt;&lt;s&gt;"&amp;SUBSTITUTE(Q196,",","&lt;/s&gt;&lt;s&gt;")&amp;"&lt;/s&gt;&lt;/t&gt;","//s"),"mm","")))/10))</f>
        <v>1.5</v>
      </c>
      <c r="S196" t="str">
        <f>IF(OR('Model output'!P195="",ISNUMBER(SEARCH("Not identified", 'Model output'!P195)),ISNUMBER(SEARCH("Absent",'Model output'!P195)),AND(ISNUMBER(SEARCH("No",'Model output'!P195)),NOT(ISNUMBER(SEARCH("diagnostic",'Model output'!P195)))),ISNUMBER(SEARCH("Negative",'Model output'!P195))),"negative","positive")</f>
        <v>negative</v>
      </c>
      <c r="T196">
        <f>IF('Model output'!O195="","",'Model output'!O195)</f>
        <v>2</v>
      </c>
      <c r="U196" t="str">
        <f>IF('Model output'!Q195&lt;&gt;"",'Model output'!Q195,IF('Classification result'!S196="positive",IF(ISNUMBER(SEARCH("single",'Model output'!P195)),1,IF(OR(ISNUMBER(SEARCH("&lt;4",'Model output'!P195)),ISNUMBER(SEARCH("&lt; 4",'Model output'!P195)),ISNUMBER(SEARCH("less than 4",'Model output'!P195))),"&lt;4",IF(OR(ISNUMBER(SEARCH("&gt;4",'Model output'!P195)),ISNUMBER(SEARCH("&gt; 4",'Model output'!P195)),ISNUMBER(SEARCH("4 or more",'Model output'!P195))),"&gt;4",""))), ""))</f>
        <v/>
      </c>
      <c r="V196" t="str">
        <f>IF(S196="negative","",IF(OR(ISNUMBER(SEARCH("Focal",'Model output'!P195)),'Classification result'!U196&lt;4,ISNUMBER(SEARCH("Focal",'Classification result'!U196)),ISNUMBER(SEARCH("&lt;4",'Classification result'!U196)),ISNUMBER(SEARCH("&lt; 4",'Classification result'!U196))),"minimal", IF(OR(ISNUMBER(SEARCH("Extensive",'Model output'!P195)),ISNUMBER(SEARCH("Extensive",'Classification result'!U196)),ISNUMBER(SEARCH("&gt;4",'Classification result'!U196)),ISNUMBER(SEARCH("&gt; 4",'Classification result'!U196)),ISNUMBER(SEARCH("4 or more",'Classification result'!U196))),"extensive","")))</f>
        <v/>
      </c>
      <c r="W196" t="str">
        <f>IF(OR('Model output'!R195="",ISNUMBER(SEARCH("Not identified", 'Model output'!R195)),ISNUMBER(SEARCH("Absent",'Model output'!R195)),ISNUMBER(SEARCH("No",'Model output'!R195)),ISNUMBER(SEARCH("Negative",'Model output'!R195)),ISNUMBER(SEARCH("None seen",'Model output'!R195)),ISNUMBER(SEARCH("Free",'Model output'!R195)),ISNUMBER(SEARCH("Cannot be assessed",'Model output'!R195))),"negative","positive")</f>
        <v>negative</v>
      </c>
      <c r="X196" s="16" t="str">
        <f>IF('Model output'!S195="","",'Model output'!S195)</f>
        <v>Not identified</v>
      </c>
      <c r="Y196" t="str">
        <f>IF(OR('Model output'!S195="",ISNUMBER(SEARCH("Absent",'Model output'!S195)),ISNUMBER(SEARCH("Not identified",'Model output'!S195)),AND(ISNUMBER(SEARCH("No",'Model output'!S195)),NOT(ISNUMBER(SEARCH("carcinoma",'Model output'!S195)))),ISNUMBER(SEARCH("negative",'Model output'!S195))),"negative",IF(Z196="positive","gETE", "positive"))</f>
        <v>negative</v>
      </c>
      <c r="Z196" t="str">
        <f>IF(OR('Model output'!S195="",ISNUMBER(SEARCH("Absent",'Model output'!S195)),ISNUMBER(SEARCH("Not identified",'Model output'!S195)),ISNUMBER(SEARCH("No",'Model output'!S195)),ISNUMBER(SEARCH("Minimal",'Model output'!S195)),ISNUMBER(SEARCH("negative",'Model output'!S195))),"negative",IF(OR(ISNUMBER(SEARCH("extensive",X196)),ISNUMBER(SEARCH("skeletal muscle",X196)),ISNUMBER(SEARCH("larynx",X196)),ISNUMBER(SEARCH("trachea",X196)),ISNUMBER(SEARCH("esophagus",X196)),ISNUMBER(SEARCH("recurrent laryngeal nerve",X196))),"positive","negative"))</f>
        <v>negative</v>
      </c>
      <c r="AA196" t="str">
        <f>IF('Model output'!T195="","",IF('Model output'!T195="Not mentioned", "No", "Yes"))</f>
        <v>Yes</v>
      </c>
      <c r="AB196" t="str">
        <f>IF(AA196&lt;&gt;"Yes","",IF(OR('Model output'!U195="",ISNUMBER(SEARCH("Not identified",'Model output'!U195))),"",'Model output'!U195))</f>
        <v>The 1.5 cm focus (slide no 2E) Is negative for Galectin-3 and is focally positive for cytokeratin 19. Few cells are positive for HBME-1 with an apical and membranous pattern.</v>
      </c>
      <c r="AC196" s="1" t="str">
        <f>IF(OR('Model output'!V195="", 'Model output'!V195="No", AND(ISERROR(SEARCH("Positive",'Model output'!V195)), ISNUMBER(SEARCH("Negative",'Model output'!V195))), AND(ISNUMBER(SEARCH("Uninvolved",'Model output'!V195)),NOT(ISNUMBER(SEARCH("margins involved",'Model output'!V195)))), ISNUMBER(SEARCH("None",'Model output'!V195)), ISNUMBER(SEARCH("Free",'Model output'!V195)), ISNUMBER(SEARCH("1 mm",'Model output'!V195)), ISNUMBER(SEARCH("0.1 CM",'Model output'!V195)), ISNUMBER(SEARCH("less than 0.2 mm",'Model output'!V195)), ISNUMBER(SEARCH("less than 0.5 mm",'Model output'!V195)), ISNUMBER(SEARCH("less than 1.0 mm",'Model output'!V195)), ISNUMBER(SEARCH("noted very close",'Model output'!V195)), ISNUMBER(SEARCH("abut",'Model output'!V195)), ISNUMBER(SEARCH("not mentioned",'Model output'!V195)), ISNUMBER(SEARCH("Cannot be assessed",'Model output'!V195)), ISNUMBER(SEARCH("Not specified",'Model output'!V195)), ISNUMBER(SEARCH("Lymphocyte invasion - present",'Model output'!V195))), "negative", "positive")</f>
        <v>negative</v>
      </c>
      <c r="AE196" s="35" t="str" cm="1">
        <f t="array" aca="1" ref="AE196" ca="1">IF(OR(AC196="positive",Z196="positive",AND(OR(ISNUMBER(SEARCH("Follicular carcinoma",N196)),ISNUMBER(SEARCH("Follicular thyroid carcinoma",N196))),V196="extensive"),AND(AND(ISNUMBER(J196),J196&gt;0),AND(ISNUMBER(M196),M196&gt;3)),OR(H196="positive",AH196=1)),"high",IF(OR(ISNUMBER(SEARCH("lateral",G196,1)),ISNUMBER(SEARCH("positive",Y196,1)),ISNUMBER(SEARCH("tall",O196,1)),ISNUMBER(SEARCH("hobnail",O196,1)),ISNUMBER(SEARCH("cribriform",O196,1)),ISNUMBER(SEARCH("diffuse",O196,1)),ISNUMBER(SEARCH("columnar",O196,1)),ISNUMBER(SEARCH("solid",O196,1)),ISNUMBER(SEARCH("tall",N196,1)),ISNUMBER(SEARCH("hobnail",N196,1)),ISNUMBER(SEARCH("cribriform",N196,1)),ISNUMBER(SEARCH("diffuse",N196,1)),ISNUMBER(SEARCH("columnar",N196,1)),ISNUMBER(SEARCH("solid",N196,1)),AND(ISNUMBER(SEARCH("papillary",N196,1)),S196="positive"),AND(AND(ISNUMBER(J196),J196&gt;=5),M196=""),AND(AND(ISNUMBER(J196),J196&gt;=5),AND(ISNUMBER(M196),M196&gt;=1)),AND(ISNUMBER(SERACH("papillary",N196)),OR(Y196="positive",Z196="positive"), ISNUMBER(SEARCH("BRAF",AB196)))),"intermediate","low"))</f>
        <v>low</v>
      </c>
      <c r="AF196" s="36" t="str">
        <f t="shared" si="40"/>
        <v>1b</v>
      </c>
      <c r="AG196" s="36" t="str">
        <f t="shared" si="41"/>
        <v>0</v>
      </c>
      <c r="AH196" s="36" t="str">
        <f t="shared" si="42"/>
        <v>0</v>
      </c>
      <c r="AI196" s="42" t="str">
        <f t="shared" si="43"/>
        <v>I</v>
      </c>
      <c r="AJ196" s="39" t="s">
        <v>807</v>
      </c>
      <c r="AK196" s="41" t="s">
        <v>1119</v>
      </c>
      <c r="AL196" s="41" t="s">
        <v>1123</v>
      </c>
      <c r="AM196" s="41" t="s">
        <v>1123</v>
      </c>
      <c r="AN196" s="41" t="s">
        <v>68</v>
      </c>
      <c r="AO196" s="22">
        <f t="shared" ca="1" si="44"/>
        <v>1</v>
      </c>
      <c r="AP196" s="1">
        <f t="shared" si="45"/>
        <v>1</v>
      </c>
      <c r="AQ196" s="1">
        <f t="shared" si="46"/>
        <v>1</v>
      </c>
      <c r="AR196" s="1">
        <f t="shared" si="47"/>
        <v>1</v>
      </c>
      <c r="AS196" s="14">
        <f t="shared" si="48"/>
        <v>1</v>
      </c>
    </row>
    <row r="197" spans="1:45">
      <c r="A197" t="str">
        <f>'Model output'!A196</f>
        <v>TCGA-EM-A3FM</v>
      </c>
      <c r="B197" s="33">
        <v>57</v>
      </c>
      <c r="C197" s="1" t="str">
        <f>IF(OR(ISNUMBER(SEARCH("0",'Model output'!D196)), ISNUMBER(SEARCH("1",'Model output'!D196)), ISNUMBER(SEARCH("1a",'Model output'!D196)), ISNUMBER(SEARCH("1b",'Model output'!D196)), ISNUMBER(SEARCH("2",'Model output'!D196)), ISNUMBER(SEARCH("3",'Model output'!D196)), ISNUMBER(SEARCH("4a",'Model output'!D196)), ISNUMBER(SEARCH("4b",'Model output'!D196))), IF(ISNUMBER(SEARCH("pT",'Model output'!D196)),IF(OR(ISNUMBER(SEARCH("a",'Model output'!D196)),ISNUMBER(SEARCH("b",'Model output'!D196))),MID(SUBSTITUTE('Model output'!D196," ",""),SEARCH("pT",'Model output'!D196)+2,2),MID(SUBSTITUTE('Model output'!D196," ",""),SEARCH("pT",'Model output'!D196)+2,1)),IF(ISNUMBER(SEARCH("T",'Model output'!D196)),IF(OR(ISNUMBER(SEARCH("a",'Model output'!D196)),ISNUMBER(SEARCH("b",'Model output'!D196))),MID(SUBSTITUTE('Model output'!D196," ",""),SEARCH("T",'Model output'!D196)+1,2),MID(SUBSTITUTE('Model output'!D196," ",""),SEARCH("T",'Model output'!D196)+1,1)),SUBSTITUTE('Model output'!D196," ",""))),"")</f>
        <v>2</v>
      </c>
      <c r="D197" s="1" t="str">
        <f>IF(ISNUMBER(SEARCH("lymph node",'Model output'!E196)),"1", IF(AND('Model output'!E196&lt;&gt;"",ISNUMBER('Model output'!E196),'Model output'!E196&gt;0),"1",IF(OR(ISNUMBER(SEARCH("0",'Model output'!E196)), ISNUMBER(SEARCH("1",'Model output'!E196)), ISNUMBER(SEARCH("1a",'Model output'!E196)), ISNUMBER(SEARCH("1b",'Model output'!E196)), ISNUMBER(SEARCH("X",'Model output'!E196))), IF(ISNUMBER(SEARCH("pN",'Model output'!E196)),IF(OR(ISNUMBER(SEARCH("a",'Model output'!E196)),ISNUMBER(SEARCH("b",'Model output'!E196))),MID(SUBSTITUTE('Model output'!E196," ",""),SEARCH("pN",'Model output'!E196)+2,2),MID(SUBSTITUTE('Model output'!E196," ",""),SEARCH("pN",'Model output'!E196)+2,1)),IF(ISNUMBER(SEARCH("N",'Model output'!E196)),IF(OR(ISNUMBER(SEARCH("a",'Model output'!E196)),ISNUMBER(SEARCH("b",'Model output'!E196))),MID(SUBSTITUTE('Model output'!E196," ",""),SEARCH("N",'Model output'!E196)+1,2),MID(SUBSTITUTE('Model output'!E196," ",""),SEARCH("N",'Model output'!E196)+1,1)),SUBSTITUTE('Model output'!E196," ",""))),"")))</f>
        <v>1b</v>
      </c>
      <c r="E197" s="1" t="str">
        <f>IF(OR(ISNUMBER(SEARCH("Not applicable",'Model output'!F196)), ISNUMBER(SEARCH("N/A",'Model output'!F196))),"0",IF(OR(ISNUMBER(SEARCH("0",'Model output'!F196)), ISNUMBER(SEARCH("1",'Model output'!F196)), ISNUMBER(SEARCH("X",'Model output'!F196))), IF(ISNUMBER(SEARCH("pM",'Model output'!F196)),MID(SUBSTITUTE('Model output'!F196," ",""),SEARCH("pM",'Model output'!F196)+2,1),IF(ISNUMBER(SEARCH("M",'Model output'!F196)),MID(SUBSTITUTE('Model output'!F196," ",""),SEARCH("M",'Model output'!F196)+1,1),SUBSTITUTE('Model output'!F196," ",""))),""))</f>
        <v/>
      </c>
      <c r="F197" t="str">
        <f t="shared" si="39"/>
        <v>positive</v>
      </c>
      <c r="G197" t="str">
        <f>IF(OR('Model output'!G196="",AND(ISNUMBER('Model output'!J196),'Model output'!J196&lt;1)),"",IF(OR(ISNUMBER(SEARCH("lateral",'Model output'!G196)),ISNUMBER(SEARCH("cervical",'Model output'!G196)),ISNUMBER(SEARCH("jugular",'Model output'!G196)),ISNUMBER(SEARCH("left neck",'Model output'!G196)),ISNUMBER(SEARCH("left anterior neck",'Model output'!G196)),ISNUMBER(SEARCH("left posterior neck",'Model output'!G196)),ISNUMBER(SEARCH("right neck",'Model output'!G196)),ISNUMBER(SEARCH("right anterior neck",'Model output'!G196)),ISNUMBER(SEARCH("right posterior neck",'Model output'!G196)),AND(ISNUMBER(SEARCH("level",'Model output'!G196)),OR(,ISNUMBER(SEARCH("II",'Model output'!G196)),ISNUMBER(SEARCH("two",'Model output'!G196)),AND(ISNUMBER(SEARCH("2",'Model output'!G196)),NOT(ISNUMBER(SEARCH("1 of 2",'Model output'!G196)))),ISNUMBER(SEARCH("III",'Model output'!G196)),ISNUMBER(SEARCH("three",'Model output'!G196)),ISNUMBER(SEARCH("3",'Model output'!G196)),ISNUMBER(SEARCH("IV",'Model output'!G196)),ISNUMBER(SEARCH("four",'Model output'!G196)),ISNUMBER(SEARCH("4",'Model output'!G196)),ISNUMBER(SEARCH("V ",'Model output'!G196)),ISNUMBER(SEARCH("five",'Model output'!G196)),ISNUMBER(SEARCH("5",'Model output'!G196))))), "lateral", "central"))</f>
        <v>lateral</v>
      </c>
      <c r="H197" t="str">
        <f>IF('Model output'!H196="","negative",IF(OR(ISNUMBER(SEARCH("lymph node",'Model output'!H196)),ISNUMBER(SEARCH("gland",'Model output'!H196)),ISNUMBER(SEARCH("lobe",'Model output'!H196)),ISNUMBER(SEARCH("isthmus",'Model output'!H196)),ISNUMBER(SEARCH("mediastinum",'Model output'!H196)),ISNUMBER(SEARCH("Not mentioned",'Model output'!H196)), ISNUMBER(SEARCH("Not applicable",'Model output'!H196)), ISNUMBER(SEARCH("paratracheal",'Model output'!H196)),ISNUMBER(SEARCH("fibroadipose tissue",'Model output'!H196)),ISNUMBER(SEARCH("thyroid node",'Model output'!H196)),ISNUMBER(SEARCH("skeletal muscle",'Model output'!H196)),ISNUMBER(SEARCH("Extranodal extension",'Model output'!H196)),ISNUMBER(SEARCH("right",'Model output'!H196)),ISNUMBER(SEARCH("left",'Model output'!H196)),ISNUMBER(SEARCH("Not specified",'Model output'!H196))),"negative","positive"))</f>
        <v>negative</v>
      </c>
      <c r="I197">
        <f>IF(OR('Model output'!I196="",'Model output'!I196="Not answered",'Model output'!I196="Not mentioned"),"",IF(ISNUMBER('Model output'!I196),'Model output'!I196,1))</f>
        <v>53</v>
      </c>
      <c r="J197">
        <f>IF(OR('Model output'!J196="",'Model output'!J196="Not answered",'Model output'!J196="Not mentioned"),"",IF(AND(ISNUMBER('Model output'!J196),'Model output'!J196&lt;=I197),'Model output'!J196,IF(AND(ISNUMBER('Model output'!J196), 'Model output'!J196&gt;=DATE(2024,1,1)), MIN(DAY('Model output'!J196), MONTH('Model output'!J196), YEAR('Model output'!J196)), IF(ISNUMBER(SEARCH("0/",'Model output'!J196)),0,IF(ISNUMBER(SEARCH("/",'Model output'!J196)), VALUE(LEFT('Model output'!J196, SEARCH("/",'Model output'!J196)-1)),1)))))</f>
        <v>17</v>
      </c>
      <c r="K197" t="str" cm="1">
        <f t="array" ref="K197">IF(COUNT(FIND({0,1,2,3,4,5,6,7,8,9},'Model output'!K196))&gt;0,'Model output'!K196,"")</f>
        <v/>
      </c>
      <c r="L197" s="25" t="str">
        <f t="shared" si="38"/>
        <v/>
      </c>
      <c r="M197" t="str" cm="1">
        <f t="array" ref="M197">IF(L197="","",IF(ISNUMBER(SEARCH("cm",L197)),MAX(VALUE(SUBSTITUTE(_xlfn.FILTERXML("&lt;t&gt;&lt;s&gt;"&amp;SUBSTITUTE(L197,",","&lt;/s&gt;&lt;s&gt;")&amp;"&lt;/s&gt;&lt;/t&gt;","//s"),"cm",""))),MAX(VALUE(SUBSTITUTE(_xlfn.FILTERXML("&lt;t&gt;&lt;s&gt;"&amp;SUBSTITUTE(L197,",","&lt;/s&gt;&lt;s&gt;")&amp;"&lt;/s&gt;&lt;/t&gt;","//s"),"mm","")))/10))</f>
        <v/>
      </c>
      <c r="N197" t="str">
        <f>IF('Model output'!L196="","",'Model output'!L196)</f>
        <v>Classical variant papillary, Follicular variant papillary</v>
      </c>
      <c r="O197" t="str">
        <f>IF('Model output'!M196="","",'Model output'!M196)</f>
        <v>usual, classical, follicular</v>
      </c>
      <c r="P197" t="str">
        <f>IF('Model output'!N196="","",'Model output'!N196)</f>
        <v>2.2cm</v>
      </c>
      <c r="Q197" t="str">
        <f t="shared" si="37"/>
        <v>2.2cm</v>
      </c>
      <c r="R197" cm="1">
        <f t="array" ref="R197">IF(Q197="","",IF(ISNUMBER(SEARCH("cm",Q197)),MAX(VALUE(SUBSTITUTE(_xlfn.FILTERXML("&lt;t&gt;&lt;s&gt;"&amp;SUBSTITUTE(Q197,",","&lt;/s&gt;&lt;s&gt;")&amp;"&lt;/s&gt;&lt;/t&gt;","//s"),"cm",""))),MAX(VALUE(SUBSTITUTE(_xlfn.FILTERXML("&lt;t&gt;&lt;s&gt;"&amp;SUBSTITUTE(Q197,",","&lt;/s&gt;&lt;s&gt;")&amp;"&lt;/s&gt;&lt;/t&gt;","//s"),"mm","")))/10))</f>
        <v>2.2000000000000002</v>
      </c>
      <c r="S197" t="str">
        <f>IF(OR('Model output'!P196="",ISNUMBER(SEARCH("Not identified", 'Model output'!P196)),ISNUMBER(SEARCH("Absent",'Model output'!P196)),AND(ISNUMBER(SEARCH("No",'Model output'!P196)),NOT(ISNUMBER(SEARCH("diagnostic",'Model output'!P196)))),ISNUMBER(SEARCH("Negative",'Model output'!P196))),"negative","positive")</f>
        <v>positive</v>
      </c>
      <c r="T197" t="str">
        <f>IF('Model output'!O196="","",'Model output'!O196)</f>
        <v>Multiple</v>
      </c>
      <c r="U197" t="str">
        <f>IF('Model output'!Q196&lt;&gt;"",'Model output'!Q196,IF('Classification result'!S197="positive",IF(ISNUMBER(SEARCH("single",'Model output'!P196)),1,IF(OR(ISNUMBER(SEARCH("&lt;4",'Model output'!P196)),ISNUMBER(SEARCH("&lt; 4",'Model output'!P196)),ISNUMBER(SEARCH("less than 4",'Model output'!P196))),"&lt;4",IF(OR(ISNUMBER(SEARCH("&gt;4",'Model output'!P196)),ISNUMBER(SEARCH("&gt; 4",'Model output'!P196)),ISNUMBER(SEARCH("4 or more",'Model output'!P196))),"&gt;4",""))), ""))</f>
        <v/>
      </c>
      <c r="V197" t="str">
        <f>IF(S197="negative","",IF(OR(ISNUMBER(SEARCH("Focal",'Model output'!P196)),'Classification result'!U197&lt;4,ISNUMBER(SEARCH("Focal",'Classification result'!U197)),ISNUMBER(SEARCH("&lt;4",'Classification result'!U197)),ISNUMBER(SEARCH("&lt; 4",'Classification result'!U197))),"minimal", IF(OR(ISNUMBER(SEARCH("Extensive",'Model output'!P196)),ISNUMBER(SEARCH("Extensive",'Classification result'!U197)),ISNUMBER(SEARCH("&gt;4",'Classification result'!U197)),ISNUMBER(SEARCH("&gt; 4",'Classification result'!U197)),ISNUMBER(SEARCH("4 or more",'Classification result'!U197))),"extensive","")))</f>
        <v/>
      </c>
      <c r="W197" t="str">
        <f>IF(OR('Model output'!R196="",ISNUMBER(SEARCH("Not identified", 'Model output'!R196)),ISNUMBER(SEARCH("Absent",'Model output'!R196)),ISNUMBER(SEARCH("No",'Model output'!R196)),ISNUMBER(SEARCH("Negative",'Model output'!R196)),ISNUMBER(SEARCH("None seen",'Model output'!R196)),ISNUMBER(SEARCH("Free",'Model output'!R196)),ISNUMBER(SEARCH("Cannot be assessed",'Model output'!R196))),"negative","positive")</f>
        <v>positive</v>
      </c>
      <c r="X197" s="16" t="str">
        <f>IF('Model output'!S196="","",'Model output'!S196)</f>
        <v/>
      </c>
      <c r="Y197" t="str">
        <f>IF(OR('Model output'!S196="",ISNUMBER(SEARCH("Absent",'Model output'!S196)),ISNUMBER(SEARCH("Not identified",'Model output'!S196)),AND(ISNUMBER(SEARCH("No",'Model output'!S196)),NOT(ISNUMBER(SEARCH("carcinoma",'Model output'!S196)))),ISNUMBER(SEARCH("negative",'Model output'!S196))),"negative",IF(Z197="positive","gETE", "positive"))</f>
        <v>negative</v>
      </c>
      <c r="Z197" t="str">
        <f>IF(OR('Model output'!S196="",ISNUMBER(SEARCH("Absent",'Model output'!S196)),ISNUMBER(SEARCH("Not identified",'Model output'!S196)),ISNUMBER(SEARCH("No",'Model output'!S196)),ISNUMBER(SEARCH("Minimal",'Model output'!S196)),ISNUMBER(SEARCH("negative",'Model output'!S196))),"negative",IF(OR(ISNUMBER(SEARCH("extensive",X197)),ISNUMBER(SEARCH("skeletal muscle",X197)),ISNUMBER(SEARCH("larynx",X197)),ISNUMBER(SEARCH("trachea",X197)),ISNUMBER(SEARCH("esophagus",X197)),ISNUMBER(SEARCH("recurrent laryngeal nerve",X197))),"positive","negative"))</f>
        <v>negative</v>
      </c>
      <c r="AA197" t="str">
        <f>IF('Model output'!T196="","",IF('Model output'!T196="Not mentioned", "No", "Yes"))</f>
        <v/>
      </c>
      <c r="AB197" t="str">
        <f>IF(AA197&lt;&gt;"Yes","",IF(OR('Model output'!U196="",ISNUMBER(SEARCH("Not identified",'Model output'!U196))),"",'Model output'!U196))</f>
        <v/>
      </c>
      <c r="AC197" s="1" t="str">
        <f>IF(OR('Model output'!V196="", 'Model output'!V196="No", AND(ISERROR(SEARCH("Positive",'Model output'!V196)), ISNUMBER(SEARCH("Negative",'Model output'!V196))), AND(ISNUMBER(SEARCH("Uninvolved",'Model output'!V196)),NOT(ISNUMBER(SEARCH("margins involved",'Model output'!V196)))), ISNUMBER(SEARCH("None",'Model output'!V196)), ISNUMBER(SEARCH("Free",'Model output'!V196)), ISNUMBER(SEARCH("1 mm",'Model output'!V196)), ISNUMBER(SEARCH("0.1 CM",'Model output'!V196)), ISNUMBER(SEARCH("less than 0.2 mm",'Model output'!V196)), ISNUMBER(SEARCH("less than 0.5 mm",'Model output'!V196)), ISNUMBER(SEARCH("less than 1.0 mm",'Model output'!V196)), ISNUMBER(SEARCH("noted very close",'Model output'!V196)), ISNUMBER(SEARCH("abut",'Model output'!V196)), ISNUMBER(SEARCH("not mentioned",'Model output'!V196)), ISNUMBER(SEARCH("Cannot be assessed",'Model output'!V196)), ISNUMBER(SEARCH("Not specified",'Model output'!V196)), ISNUMBER(SEARCH("Lymphocyte invasion - present",'Model output'!V196))), "negative", "positive")</f>
        <v>negative</v>
      </c>
      <c r="AE197" s="35" t="str" cm="1">
        <f t="array" aca="1" ref="AE197" ca="1">IF(OR(AC197="positive",Z197="positive",AND(OR(ISNUMBER(SEARCH("Follicular carcinoma",N197)),ISNUMBER(SEARCH("Follicular thyroid carcinoma",N197))),V197="extensive"),AND(AND(ISNUMBER(J197),J197&gt;0),AND(ISNUMBER(M197),M197&gt;3)),OR(H197="positive",AH197=1)),"high",IF(OR(ISNUMBER(SEARCH("lateral",G197,1)),ISNUMBER(SEARCH("positive",Y197,1)),ISNUMBER(SEARCH("tall",O197,1)),ISNUMBER(SEARCH("hobnail",O197,1)),ISNUMBER(SEARCH("cribriform",O197,1)),ISNUMBER(SEARCH("diffuse",O197,1)),ISNUMBER(SEARCH("columnar",O197,1)),ISNUMBER(SEARCH("solid",O197,1)),ISNUMBER(SEARCH("tall",N197,1)),ISNUMBER(SEARCH("hobnail",N197,1)),ISNUMBER(SEARCH("cribriform",N197,1)),ISNUMBER(SEARCH("diffuse",N197,1)),ISNUMBER(SEARCH("columnar",N197,1)),ISNUMBER(SEARCH("solid",N197,1)),AND(ISNUMBER(SEARCH("papillary",N197,1)),S197="positive"),AND(AND(ISNUMBER(J197),J197&gt;=5),M197=""),AND(AND(ISNUMBER(J197),J197&gt;=5),AND(ISNUMBER(M197),M197&gt;=1)),AND(ISNUMBER(SERACH("papillary",N197)),OR(Y197="positive",Z197="positive"), ISNUMBER(SEARCH("BRAF",AB197)))),"intermediate","low"))</f>
        <v>intermediate</v>
      </c>
      <c r="AF197" s="36" t="str">
        <f t="shared" si="40"/>
        <v>2</v>
      </c>
      <c r="AG197" s="36" t="str">
        <f t="shared" si="41"/>
        <v>1b</v>
      </c>
      <c r="AH197" s="36" t="str">
        <f t="shared" si="42"/>
        <v>0</v>
      </c>
      <c r="AI197" s="42" t="str">
        <f t="shared" si="43"/>
        <v>II</v>
      </c>
      <c r="AJ197" s="39" t="s">
        <v>809</v>
      </c>
      <c r="AK197" s="41" t="s">
        <v>1122</v>
      </c>
      <c r="AL197" s="41" t="s">
        <v>1119</v>
      </c>
      <c r="AM197" s="41" t="s">
        <v>1123</v>
      </c>
      <c r="AN197" s="41" t="s">
        <v>1121</v>
      </c>
      <c r="AO197" s="22">
        <f t="shared" ca="1" si="44"/>
        <v>1</v>
      </c>
      <c r="AP197" s="1">
        <f t="shared" si="45"/>
        <v>1</v>
      </c>
      <c r="AQ197" s="1">
        <f t="shared" si="46"/>
        <v>1</v>
      </c>
      <c r="AR197" s="1">
        <f t="shared" si="47"/>
        <v>1</v>
      </c>
      <c r="AS197" s="14">
        <f t="shared" si="48"/>
        <v>1</v>
      </c>
    </row>
    <row r="198" spans="1:45">
      <c r="A198" t="str">
        <f>'Model output'!A197</f>
        <v>TCGA-EM-A3FN</v>
      </c>
      <c r="B198" s="33">
        <v>42</v>
      </c>
      <c r="C198" s="1" t="str">
        <f>IF(OR(ISNUMBER(SEARCH("0",'Model output'!D197)), ISNUMBER(SEARCH("1",'Model output'!D197)), ISNUMBER(SEARCH("1a",'Model output'!D197)), ISNUMBER(SEARCH("1b",'Model output'!D197)), ISNUMBER(SEARCH("2",'Model output'!D197)), ISNUMBER(SEARCH("3",'Model output'!D197)), ISNUMBER(SEARCH("4a",'Model output'!D197)), ISNUMBER(SEARCH("4b",'Model output'!D197))), IF(ISNUMBER(SEARCH("pT",'Model output'!D197)),IF(OR(ISNUMBER(SEARCH("a",'Model output'!D197)),ISNUMBER(SEARCH("b",'Model output'!D197))),MID(SUBSTITUTE('Model output'!D197," ",""),SEARCH("pT",'Model output'!D197)+2,2),MID(SUBSTITUTE('Model output'!D197," ",""),SEARCH("pT",'Model output'!D197)+2,1)),IF(ISNUMBER(SEARCH("T",'Model output'!D197)),IF(OR(ISNUMBER(SEARCH("a",'Model output'!D197)),ISNUMBER(SEARCH("b",'Model output'!D197))),MID(SUBSTITUTE('Model output'!D197," ",""),SEARCH("T",'Model output'!D197)+1,2),MID(SUBSTITUTE('Model output'!D197," ",""),SEARCH("T",'Model output'!D197)+1,1)),SUBSTITUTE('Model output'!D197," ",""))),"")</f>
        <v>3</v>
      </c>
      <c r="D198" s="1" t="str">
        <f>IF(ISNUMBER(SEARCH("lymph node",'Model output'!E197)),"1", IF(AND('Model output'!E197&lt;&gt;"",ISNUMBER('Model output'!E197),'Model output'!E197&gt;0),"1",IF(OR(ISNUMBER(SEARCH("0",'Model output'!E197)), ISNUMBER(SEARCH("1",'Model output'!E197)), ISNUMBER(SEARCH("1a",'Model output'!E197)), ISNUMBER(SEARCH("1b",'Model output'!E197)), ISNUMBER(SEARCH("X",'Model output'!E197))), IF(ISNUMBER(SEARCH("pN",'Model output'!E197)),IF(OR(ISNUMBER(SEARCH("a",'Model output'!E197)),ISNUMBER(SEARCH("b",'Model output'!E197))),MID(SUBSTITUTE('Model output'!E197," ",""),SEARCH("pN",'Model output'!E197)+2,2),MID(SUBSTITUTE('Model output'!E197," ",""),SEARCH("pN",'Model output'!E197)+2,1)),IF(ISNUMBER(SEARCH("N",'Model output'!E197)),IF(OR(ISNUMBER(SEARCH("a",'Model output'!E197)),ISNUMBER(SEARCH("b",'Model output'!E197))),MID(SUBSTITUTE('Model output'!E197," ",""),SEARCH("N",'Model output'!E197)+1,2),MID(SUBSTITUTE('Model output'!E197," ",""),SEARCH("N",'Model output'!E197)+1,1)),SUBSTITUTE('Model output'!E197," ",""))),"")))</f>
        <v>0</v>
      </c>
      <c r="E198" s="1" t="str">
        <f>IF(OR(ISNUMBER(SEARCH("Not applicable",'Model output'!F197)), ISNUMBER(SEARCH("N/A",'Model output'!F197))),"0",IF(OR(ISNUMBER(SEARCH("0",'Model output'!F197)), ISNUMBER(SEARCH("1",'Model output'!F197)), ISNUMBER(SEARCH("X",'Model output'!F197))), IF(ISNUMBER(SEARCH("pM",'Model output'!F197)),MID(SUBSTITUTE('Model output'!F197," ",""),SEARCH("pM",'Model output'!F197)+2,1),IF(ISNUMBER(SEARCH("M",'Model output'!F197)),MID(SUBSTITUTE('Model output'!F197," ",""),SEARCH("M",'Model output'!F197)+1,1),SUBSTITUTE('Model output'!F197," ",""))),""))</f>
        <v/>
      </c>
      <c r="F198" t="str">
        <f t="shared" si="39"/>
        <v>negative</v>
      </c>
      <c r="G198" t="str">
        <f>IF(OR('Model output'!G197="",AND(ISNUMBER('Model output'!J197),'Model output'!J197&lt;1)),"",IF(OR(ISNUMBER(SEARCH("lateral",'Model output'!G197)),ISNUMBER(SEARCH("cervical",'Model output'!G197)),ISNUMBER(SEARCH("jugular",'Model output'!G197)),ISNUMBER(SEARCH("left neck",'Model output'!G197)),ISNUMBER(SEARCH("left anterior neck",'Model output'!G197)),ISNUMBER(SEARCH("left posterior neck",'Model output'!G197)),ISNUMBER(SEARCH("right neck",'Model output'!G197)),ISNUMBER(SEARCH("right anterior neck",'Model output'!G197)),ISNUMBER(SEARCH("right posterior neck",'Model output'!G197)),AND(ISNUMBER(SEARCH("level",'Model output'!G197)),OR(,ISNUMBER(SEARCH("II",'Model output'!G197)),ISNUMBER(SEARCH("two",'Model output'!G197)),AND(ISNUMBER(SEARCH("2",'Model output'!G197)),NOT(ISNUMBER(SEARCH("1 of 2",'Model output'!G197)))),ISNUMBER(SEARCH("III",'Model output'!G197)),ISNUMBER(SEARCH("three",'Model output'!G197)),ISNUMBER(SEARCH("3",'Model output'!G197)),ISNUMBER(SEARCH("IV",'Model output'!G197)),ISNUMBER(SEARCH("four",'Model output'!G197)),ISNUMBER(SEARCH("4",'Model output'!G197)),ISNUMBER(SEARCH("V ",'Model output'!G197)),ISNUMBER(SEARCH("five",'Model output'!G197)),ISNUMBER(SEARCH("5",'Model output'!G197))))), "lateral", "central"))</f>
        <v/>
      </c>
      <c r="H198" t="str">
        <f>IF('Model output'!H197="","negative",IF(OR(ISNUMBER(SEARCH("lymph node",'Model output'!H197)),ISNUMBER(SEARCH("gland",'Model output'!H197)),ISNUMBER(SEARCH("lobe",'Model output'!H197)),ISNUMBER(SEARCH("isthmus",'Model output'!H197)),ISNUMBER(SEARCH("mediastinum",'Model output'!H197)),ISNUMBER(SEARCH("Not mentioned",'Model output'!H197)), ISNUMBER(SEARCH("Not applicable",'Model output'!H197)), ISNUMBER(SEARCH("paratracheal",'Model output'!H197)),ISNUMBER(SEARCH("fibroadipose tissue",'Model output'!H197)),ISNUMBER(SEARCH("thyroid node",'Model output'!H197)),ISNUMBER(SEARCH("skeletal muscle",'Model output'!H197)),ISNUMBER(SEARCH("Extranodal extension",'Model output'!H197)),ISNUMBER(SEARCH("right",'Model output'!H197)),ISNUMBER(SEARCH("left",'Model output'!H197)),ISNUMBER(SEARCH("Not specified",'Model output'!H197))),"negative","positive"))</f>
        <v>negative</v>
      </c>
      <c r="I198">
        <f>IF(OR('Model output'!I197="",'Model output'!I197="Not answered",'Model output'!I197="Not mentioned"),"",IF(ISNUMBER('Model output'!I197),'Model output'!I197,1))</f>
        <v>2</v>
      </c>
      <c r="J198">
        <f>IF(OR('Model output'!J197="",'Model output'!J197="Not answered",'Model output'!J197="Not mentioned"),"",IF(AND(ISNUMBER('Model output'!J197),'Model output'!J197&lt;=I198),'Model output'!J197,IF(AND(ISNUMBER('Model output'!J197), 'Model output'!J197&gt;=DATE(2024,1,1)), MIN(DAY('Model output'!J197), MONTH('Model output'!J197), YEAR('Model output'!J197)), IF(ISNUMBER(SEARCH("0/",'Model output'!J197)),0,IF(ISNUMBER(SEARCH("/",'Model output'!J197)), VALUE(LEFT('Model output'!J197, SEARCH("/",'Model output'!J197)-1)),1)))))</f>
        <v>0</v>
      </c>
      <c r="K198" t="str" cm="1">
        <f t="array" ref="K198">IF(COUNT(FIND({0,1,2,3,4,5,6,7,8,9},'Model output'!K197))&gt;0,'Model output'!K197,"")</f>
        <v/>
      </c>
      <c r="L198" s="25" t="str">
        <f t="shared" si="38"/>
        <v/>
      </c>
      <c r="M198" t="str" cm="1">
        <f t="array" ref="M198">IF(L198="","",IF(ISNUMBER(SEARCH("cm",L198)),MAX(VALUE(SUBSTITUTE(_xlfn.FILTERXML("&lt;t&gt;&lt;s&gt;"&amp;SUBSTITUTE(L198,",","&lt;/s&gt;&lt;s&gt;")&amp;"&lt;/s&gt;&lt;/t&gt;","//s"),"cm",""))),MAX(VALUE(SUBSTITUTE(_xlfn.FILTERXML("&lt;t&gt;&lt;s&gt;"&amp;SUBSTITUTE(L198,",","&lt;/s&gt;&lt;s&gt;")&amp;"&lt;/s&gt;&lt;/t&gt;","//s"),"mm","")))/10))</f>
        <v/>
      </c>
      <c r="N198" t="str">
        <f>IF('Model output'!L197="","",'Model output'!L197)</f>
        <v>Papillary carcinoma, follicular variant</v>
      </c>
      <c r="O198" t="str">
        <f>IF('Model output'!M197="","",'Model output'!M197)</f>
        <v>Classical cytomorphology</v>
      </c>
      <c r="P198" t="str">
        <f>IF('Model output'!N197="","",'Model output'!N197)</f>
        <v>4.2cm</v>
      </c>
      <c r="Q198" t="str">
        <f t="shared" si="37"/>
        <v>4.2cm</v>
      </c>
      <c r="R198" cm="1">
        <f t="array" ref="R198">IF(Q198="","",IF(ISNUMBER(SEARCH("cm",Q198)),MAX(VALUE(SUBSTITUTE(_xlfn.FILTERXML("&lt;t&gt;&lt;s&gt;"&amp;SUBSTITUTE(Q198,",","&lt;/s&gt;&lt;s&gt;")&amp;"&lt;/s&gt;&lt;/t&gt;","//s"),"cm",""))),MAX(VALUE(SUBSTITUTE(_xlfn.FILTERXML("&lt;t&gt;&lt;s&gt;"&amp;SUBSTITUTE(Q198,",","&lt;/s&gt;&lt;s&gt;")&amp;"&lt;/s&gt;&lt;/t&gt;","//s"),"mm","")))/10))</f>
        <v>4.2</v>
      </c>
      <c r="S198" t="str">
        <f>IF(OR('Model output'!P197="",ISNUMBER(SEARCH("Not identified", 'Model output'!P197)),ISNUMBER(SEARCH("Absent",'Model output'!P197)),AND(ISNUMBER(SEARCH("No",'Model output'!P197)),NOT(ISNUMBER(SEARCH("diagnostic",'Model output'!P197)))),ISNUMBER(SEARCH("Negative",'Model output'!P197))),"negative","positive")</f>
        <v>negative</v>
      </c>
      <c r="T198">
        <f>IF('Model output'!O197="","",'Model output'!O197)</f>
        <v>2</v>
      </c>
      <c r="U198" t="str">
        <f>IF('Model output'!Q197&lt;&gt;"",'Model output'!Q197,IF('Classification result'!S198="positive",IF(ISNUMBER(SEARCH("single",'Model output'!P197)),1,IF(OR(ISNUMBER(SEARCH("&lt;4",'Model output'!P197)),ISNUMBER(SEARCH("&lt; 4",'Model output'!P197)),ISNUMBER(SEARCH("less than 4",'Model output'!P197))),"&lt;4",IF(OR(ISNUMBER(SEARCH("&gt;4",'Model output'!P197)),ISNUMBER(SEARCH("&gt; 4",'Model output'!P197)),ISNUMBER(SEARCH("4 or more",'Model output'!P197))),"&gt;4",""))), ""))</f>
        <v/>
      </c>
      <c r="V198" t="str">
        <f>IF(S198="negative","",IF(OR(ISNUMBER(SEARCH("Focal",'Model output'!P197)),'Classification result'!U198&lt;4,ISNUMBER(SEARCH("Focal",'Classification result'!U198)),ISNUMBER(SEARCH("&lt;4",'Classification result'!U198)),ISNUMBER(SEARCH("&lt; 4",'Classification result'!U198))),"minimal", IF(OR(ISNUMBER(SEARCH("Extensive",'Model output'!P197)),ISNUMBER(SEARCH("Extensive",'Classification result'!U198)),ISNUMBER(SEARCH("&gt;4",'Classification result'!U198)),ISNUMBER(SEARCH("&gt; 4",'Classification result'!U198)),ISNUMBER(SEARCH("4 or more",'Classification result'!U198))),"extensive","")))</f>
        <v/>
      </c>
      <c r="W198" t="str">
        <f>IF(OR('Model output'!R197="",ISNUMBER(SEARCH("Not identified", 'Model output'!R197)),ISNUMBER(SEARCH("Absent",'Model output'!R197)),ISNUMBER(SEARCH("No",'Model output'!R197)),ISNUMBER(SEARCH("Negative",'Model output'!R197)),ISNUMBER(SEARCH("None seen",'Model output'!R197)),ISNUMBER(SEARCH("Free",'Model output'!R197)),ISNUMBER(SEARCH("Cannot be assessed",'Model output'!R197))),"negative","positive")</f>
        <v>positive</v>
      </c>
      <c r="X198" s="16" t="str">
        <f>IF('Model output'!S197="","",'Model output'!S197)</f>
        <v>Not identified</v>
      </c>
      <c r="Y198" t="str">
        <f>IF(OR('Model output'!S197="",ISNUMBER(SEARCH("Absent",'Model output'!S197)),ISNUMBER(SEARCH("Not identified",'Model output'!S197)),AND(ISNUMBER(SEARCH("No",'Model output'!S197)),NOT(ISNUMBER(SEARCH("carcinoma",'Model output'!S197)))),ISNUMBER(SEARCH("negative",'Model output'!S197))),"negative",IF(Z198="positive","gETE", "positive"))</f>
        <v>negative</v>
      </c>
      <c r="Z198" t="str">
        <f>IF(OR('Model output'!S197="",ISNUMBER(SEARCH("Absent",'Model output'!S197)),ISNUMBER(SEARCH("Not identified",'Model output'!S197)),ISNUMBER(SEARCH("No",'Model output'!S197)),ISNUMBER(SEARCH("Minimal",'Model output'!S197)),ISNUMBER(SEARCH("negative",'Model output'!S197))),"negative",IF(OR(ISNUMBER(SEARCH("extensive",X198)),ISNUMBER(SEARCH("skeletal muscle",X198)),ISNUMBER(SEARCH("larynx",X198)),ISNUMBER(SEARCH("trachea",X198)),ISNUMBER(SEARCH("esophagus",X198)),ISNUMBER(SEARCH("recurrent laryngeal nerve",X198))),"positive","negative"))</f>
        <v>negative</v>
      </c>
      <c r="AA198" t="str">
        <f>IF('Model output'!T197="","",IF('Model output'!T197="Not mentioned", "No", "Yes"))</f>
        <v>Yes</v>
      </c>
      <c r="AB198" t="str">
        <f>IF(AA198&lt;&gt;"Yes","",IF(OR('Model output'!U197="",ISNUMBER(SEARCH("Not identified",'Model output'!U197))),"",'Model output'!U197))</f>
        <v>cytokeratin 19 shows regional membranous positivity</v>
      </c>
      <c r="AC198" s="1" t="str">
        <f>IF(OR('Model output'!V197="", 'Model output'!V197="No", AND(ISERROR(SEARCH("Positive",'Model output'!V197)), ISNUMBER(SEARCH("Negative",'Model output'!V197))), AND(ISNUMBER(SEARCH("Uninvolved",'Model output'!V197)),NOT(ISNUMBER(SEARCH("margins involved",'Model output'!V197)))), ISNUMBER(SEARCH("None",'Model output'!V197)), ISNUMBER(SEARCH("Free",'Model output'!V197)), ISNUMBER(SEARCH("1 mm",'Model output'!V197)), ISNUMBER(SEARCH("0.1 CM",'Model output'!V197)), ISNUMBER(SEARCH("less than 0.2 mm",'Model output'!V197)), ISNUMBER(SEARCH("less than 0.5 mm",'Model output'!V197)), ISNUMBER(SEARCH("less than 1.0 mm",'Model output'!V197)), ISNUMBER(SEARCH("noted very close",'Model output'!V197)), ISNUMBER(SEARCH("abut",'Model output'!V197)), ISNUMBER(SEARCH("not mentioned",'Model output'!V197)), ISNUMBER(SEARCH("Cannot be assessed",'Model output'!V197)), ISNUMBER(SEARCH("Not specified",'Model output'!V197)), ISNUMBER(SEARCH("Lymphocyte invasion - present",'Model output'!V197))), "negative", "positive")</f>
        <v>negative</v>
      </c>
      <c r="AE198" s="35" t="str" cm="1">
        <f t="array" aca="1" ref="AE198" ca="1">IF(OR(AC198="positive",Z198="positive",AND(OR(ISNUMBER(SEARCH("Follicular carcinoma",N198)),ISNUMBER(SEARCH("Follicular thyroid carcinoma",N198))),V198="extensive"),AND(AND(ISNUMBER(J198),J198&gt;0),AND(ISNUMBER(M198),M198&gt;3)),OR(H198="positive",AH198=1)),"high",IF(OR(ISNUMBER(SEARCH("lateral",G198,1)),ISNUMBER(SEARCH("positive",Y198,1)),ISNUMBER(SEARCH("tall",O198,1)),ISNUMBER(SEARCH("hobnail",O198,1)),ISNUMBER(SEARCH("cribriform",O198,1)),ISNUMBER(SEARCH("diffuse",O198,1)),ISNUMBER(SEARCH("columnar",O198,1)),ISNUMBER(SEARCH("solid",O198,1)),ISNUMBER(SEARCH("tall",N198,1)),ISNUMBER(SEARCH("hobnail",N198,1)),ISNUMBER(SEARCH("cribriform",N198,1)),ISNUMBER(SEARCH("diffuse",N198,1)),ISNUMBER(SEARCH("columnar",N198,1)),ISNUMBER(SEARCH("solid",N198,1)),AND(ISNUMBER(SEARCH("papillary",N198,1)),S198="positive"),AND(AND(ISNUMBER(J198),J198&gt;=5),M198=""),AND(AND(ISNUMBER(J198),J198&gt;=5),AND(ISNUMBER(M198),M198&gt;=1)),AND(ISNUMBER(SERACH("papillary",N198)),OR(Y198="positive",Z198="positive"), ISNUMBER(SEARCH("BRAF",AB198)))),"intermediate","low"))</f>
        <v>low</v>
      </c>
      <c r="AF198" s="36" t="str">
        <f t="shared" si="40"/>
        <v>3a</v>
      </c>
      <c r="AG198" s="36" t="str">
        <f t="shared" si="41"/>
        <v>0</v>
      </c>
      <c r="AH198" s="36" t="str">
        <f t="shared" si="42"/>
        <v>0</v>
      </c>
      <c r="AI198" s="42" t="str">
        <f t="shared" si="43"/>
        <v>I</v>
      </c>
      <c r="AJ198" s="39" t="s">
        <v>807</v>
      </c>
      <c r="AK198" s="41" t="s">
        <v>1124</v>
      </c>
      <c r="AL198" s="41" t="s">
        <v>1120</v>
      </c>
      <c r="AM198" s="41" t="s">
        <v>1123</v>
      </c>
      <c r="AN198" s="41" t="s">
        <v>68</v>
      </c>
      <c r="AO198" s="22">
        <f t="shared" ca="1" si="44"/>
        <v>1</v>
      </c>
      <c r="AP198" s="1">
        <f t="shared" si="45"/>
        <v>1</v>
      </c>
      <c r="AQ198" s="1">
        <f t="shared" si="46"/>
        <v>1</v>
      </c>
      <c r="AR198" s="1">
        <f t="shared" si="47"/>
        <v>1</v>
      </c>
      <c r="AS198" s="14">
        <f t="shared" si="48"/>
        <v>1</v>
      </c>
    </row>
    <row r="199" spans="1:45">
      <c r="A199" t="str">
        <f>'Model output'!A198</f>
        <v>TCGA-EM-A3FO</v>
      </c>
      <c r="B199" s="33">
        <v>40</v>
      </c>
      <c r="C199" s="1" t="str">
        <f>IF(OR(ISNUMBER(SEARCH("0",'Model output'!D198)), ISNUMBER(SEARCH("1",'Model output'!D198)), ISNUMBER(SEARCH("1a",'Model output'!D198)), ISNUMBER(SEARCH("1b",'Model output'!D198)), ISNUMBER(SEARCH("2",'Model output'!D198)), ISNUMBER(SEARCH("3",'Model output'!D198)), ISNUMBER(SEARCH("4a",'Model output'!D198)), ISNUMBER(SEARCH("4b",'Model output'!D198))), IF(ISNUMBER(SEARCH("pT",'Model output'!D198)),IF(OR(ISNUMBER(SEARCH("a",'Model output'!D198)),ISNUMBER(SEARCH("b",'Model output'!D198))),MID(SUBSTITUTE('Model output'!D198," ",""),SEARCH("pT",'Model output'!D198)+2,2),MID(SUBSTITUTE('Model output'!D198," ",""),SEARCH("pT",'Model output'!D198)+2,1)),IF(ISNUMBER(SEARCH("T",'Model output'!D198)),IF(OR(ISNUMBER(SEARCH("a",'Model output'!D198)),ISNUMBER(SEARCH("b",'Model output'!D198))),MID(SUBSTITUTE('Model output'!D198," ",""),SEARCH("T",'Model output'!D198)+1,2),MID(SUBSTITUTE('Model output'!D198," ",""),SEARCH("T",'Model output'!D198)+1,1)),SUBSTITUTE('Model output'!D198," ",""))),"")</f>
        <v>3</v>
      </c>
      <c r="D199" s="1" t="str">
        <f>IF(ISNUMBER(SEARCH("lymph node",'Model output'!E198)),"1", IF(AND('Model output'!E198&lt;&gt;"",ISNUMBER('Model output'!E198),'Model output'!E198&gt;0),"1",IF(OR(ISNUMBER(SEARCH("0",'Model output'!E198)), ISNUMBER(SEARCH("1",'Model output'!E198)), ISNUMBER(SEARCH("1a",'Model output'!E198)), ISNUMBER(SEARCH("1b",'Model output'!E198)), ISNUMBER(SEARCH("X",'Model output'!E198))), IF(ISNUMBER(SEARCH("pN",'Model output'!E198)),IF(OR(ISNUMBER(SEARCH("a",'Model output'!E198)),ISNUMBER(SEARCH("b",'Model output'!E198))),MID(SUBSTITUTE('Model output'!E198," ",""),SEARCH("pN",'Model output'!E198)+2,2),MID(SUBSTITUTE('Model output'!E198," ",""),SEARCH("pN",'Model output'!E198)+2,1)),IF(ISNUMBER(SEARCH("N",'Model output'!E198)),IF(OR(ISNUMBER(SEARCH("a",'Model output'!E198)),ISNUMBER(SEARCH("b",'Model output'!E198))),MID(SUBSTITUTE('Model output'!E198," ",""),SEARCH("N",'Model output'!E198)+1,2),MID(SUBSTITUTE('Model output'!E198," ",""),SEARCH("N",'Model output'!E198)+1,1)),SUBSTITUTE('Model output'!E198," ",""))),"")))</f>
        <v>0</v>
      </c>
      <c r="E199" s="1" t="str">
        <f>IF(OR(ISNUMBER(SEARCH("Not applicable",'Model output'!F198)), ISNUMBER(SEARCH("N/A",'Model output'!F198))),"0",IF(OR(ISNUMBER(SEARCH("0",'Model output'!F198)), ISNUMBER(SEARCH("1",'Model output'!F198)), ISNUMBER(SEARCH("X",'Model output'!F198))), IF(ISNUMBER(SEARCH("pM",'Model output'!F198)),MID(SUBSTITUTE('Model output'!F198," ",""),SEARCH("pM",'Model output'!F198)+2,1),IF(ISNUMBER(SEARCH("M",'Model output'!F198)),MID(SUBSTITUTE('Model output'!F198," ",""),SEARCH("M",'Model output'!F198)+1,1),SUBSTITUTE('Model output'!F198," ",""))),""))</f>
        <v/>
      </c>
      <c r="F199" t="str">
        <f t="shared" si="39"/>
        <v>negative</v>
      </c>
      <c r="G199" t="str">
        <f>IF(OR('Model output'!G198="",AND(ISNUMBER('Model output'!J198),'Model output'!J198&lt;1)),"",IF(OR(ISNUMBER(SEARCH("lateral",'Model output'!G198)),ISNUMBER(SEARCH("cervical",'Model output'!G198)),ISNUMBER(SEARCH("jugular",'Model output'!G198)),ISNUMBER(SEARCH("left neck",'Model output'!G198)),ISNUMBER(SEARCH("left anterior neck",'Model output'!G198)),ISNUMBER(SEARCH("left posterior neck",'Model output'!G198)),ISNUMBER(SEARCH("right neck",'Model output'!G198)),ISNUMBER(SEARCH("right anterior neck",'Model output'!G198)),ISNUMBER(SEARCH("right posterior neck",'Model output'!G198)),AND(ISNUMBER(SEARCH("level",'Model output'!G198)),OR(,ISNUMBER(SEARCH("II",'Model output'!G198)),ISNUMBER(SEARCH("two",'Model output'!G198)),AND(ISNUMBER(SEARCH("2",'Model output'!G198)),NOT(ISNUMBER(SEARCH("1 of 2",'Model output'!G198)))),ISNUMBER(SEARCH("III",'Model output'!G198)),ISNUMBER(SEARCH("three",'Model output'!G198)),ISNUMBER(SEARCH("3",'Model output'!G198)),ISNUMBER(SEARCH("IV",'Model output'!G198)),ISNUMBER(SEARCH("four",'Model output'!G198)),ISNUMBER(SEARCH("4",'Model output'!G198)),ISNUMBER(SEARCH("V ",'Model output'!G198)),ISNUMBER(SEARCH("five",'Model output'!G198)),ISNUMBER(SEARCH("5",'Model output'!G198))))), "lateral", "central"))</f>
        <v/>
      </c>
      <c r="H199" t="str">
        <f>IF('Model output'!H198="","negative",IF(OR(ISNUMBER(SEARCH("lymph node",'Model output'!H198)),ISNUMBER(SEARCH("gland",'Model output'!H198)),ISNUMBER(SEARCH("lobe",'Model output'!H198)),ISNUMBER(SEARCH("isthmus",'Model output'!H198)),ISNUMBER(SEARCH("mediastinum",'Model output'!H198)),ISNUMBER(SEARCH("Not mentioned",'Model output'!H198)), ISNUMBER(SEARCH("Not applicable",'Model output'!H198)), ISNUMBER(SEARCH("paratracheal",'Model output'!H198)),ISNUMBER(SEARCH("fibroadipose tissue",'Model output'!H198)),ISNUMBER(SEARCH("thyroid node",'Model output'!H198)),ISNUMBER(SEARCH("skeletal muscle",'Model output'!H198)),ISNUMBER(SEARCH("Extranodal extension",'Model output'!H198)),ISNUMBER(SEARCH("right",'Model output'!H198)),ISNUMBER(SEARCH("left",'Model output'!H198)),ISNUMBER(SEARCH("Not specified",'Model output'!H198))),"negative","positive"))</f>
        <v>negative</v>
      </c>
      <c r="I199">
        <f>IF(OR('Model output'!I198="",'Model output'!I198="Not answered",'Model output'!I198="Not mentioned"),"",IF(ISNUMBER('Model output'!I198),'Model output'!I198,1))</f>
        <v>3</v>
      </c>
      <c r="J199">
        <f>IF(OR('Model output'!J198="",'Model output'!J198="Not answered",'Model output'!J198="Not mentioned"),"",IF(AND(ISNUMBER('Model output'!J198),'Model output'!J198&lt;=I199),'Model output'!J198,IF(AND(ISNUMBER('Model output'!J198), 'Model output'!J198&gt;=DATE(2024,1,1)), MIN(DAY('Model output'!J198), MONTH('Model output'!J198), YEAR('Model output'!J198)), IF(ISNUMBER(SEARCH("0/",'Model output'!J198)),0,IF(ISNUMBER(SEARCH("/",'Model output'!J198)), VALUE(LEFT('Model output'!J198, SEARCH("/",'Model output'!J198)-1)),1)))))</f>
        <v>0</v>
      </c>
      <c r="K199" t="str" cm="1">
        <f t="array" ref="K199">IF(COUNT(FIND({0,1,2,3,4,5,6,7,8,9},'Model output'!K198))&gt;0,'Model output'!K198,"")</f>
        <v/>
      </c>
      <c r="L199" s="25" t="str">
        <f t="shared" si="38"/>
        <v/>
      </c>
      <c r="M199" t="str" cm="1">
        <f t="array" ref="M199">IF(L199="","",IF(ISNUMBER(SEARCH("cm",L199)),MAX(VALUE(SUBSTITUTE(_xlfn.FILTERXML("&lt;t&gt;&lt;s&gt;"&amp;SUBSTITUTE(L199,",","&lt;/s&gt;&lt;s&gt;")&amp;"&lt;/s&gt;&lt;/t&gt;","//s"),"cm",""))),MAX(VALUE(SUBSTITUTE(_xlfn.FILTERXML("&lt;t&gt;&lt;s&gt;"&amp;SUBSTITUTE(L199,",","&lt;/s&gt;&lt;s&gt;")&amp;"&lt;/s&gt;&lt;/t&gt;","//s"),"mm","")))/10))</f>
        <v/>
      </c>
      <c r="N199" t="str">
        <f>IF('Model output'!L198="","",'Model output'!L198)</f>
        <v>Angioinvasive classical variant papillary carcinoma, follicular variant papillary carcinoma</v>
      </c>
      <c r="O199" t="str">
        <f>IF('Model output'!M198="","",'Model output'!M198)</f>
        <v>classical (usual), follicular</v>
      </c>
      <c r="P199" t="str">
        <f>IF('Model output'!N198="","",'Model output'!N198)</f>
        <v>4.4 cm</v>
      </c>
      <c r="Q199" t="str">
        <f t="shared" si="37"/>
        <v>4.4cm</v>
      </c>
      <c r="R199" cm="1">
        <f t="array" ref="R199">IF(Q199="","",IF(ISNUMBER(SEARCH("cm",Q199)),MAX(VALUE(SUBSTITUTE(_xlfn.FILTERXML("&lt;t&gt;&lt;s&gt;"&amp;SUBSTITUTE(Q199,",","&lt;/s&gt;&lt;s&gt;")&amp;"&lt;/s&gt;&lt;/t&gt;","//s"),"cm",""))),MAX(VALUE(SUBSTITUTE(_xlfn.FILTERXML("&lt;t&gt;&lt;s&gt;"&amp;SUBSTITUTE(Q199,",","&lt;/s&gt;&lt;s&gt;")&amp;"&lt;/s&gt;&lt;/t&gt;","//s"),"mm","")))/10))</f>
        <v>4.4000000000000004</v>
      </c>
      <c r="S199" t="str">
        <f>IF(OR('Model output'!P198="",ISNUMBER(SEARCH("Not identified", 'Model output'!P198)),ISNUMBER(SEARCH("Absent",'Model output'!P198)),AND(ISNUMBER(SEARCH("No",'Model output'!P198)),NOT(ISNUMBER(SEARCH("diagnostic",'Model output'!P198)))),ISNUMBER(SEARCH("Negative",'Model output'!P198))),"negative","positive")</f>
        <v>positive</v>
      </c>
      <c r="T199">
        <f>IF('Model output'!O198="","",'Model output'!O198)</f>
        <v>3</v>
      </c>
      <c r="U199" t="str">
        <f>IF('Model output'!Q198&lt;&gt;"",'Model output'!Q198,IF('Classification result'!S199="positive",IF(ISNUMBER(SEARCH("single",'Model output'!P198)),1,IF(OR(ISNUMBER(SEARCH("&lt;4",'Model output'!P198)),ISNUMBER(SEARCH("&lt; 4",'Model output'!P198)),ISNUMBER(SEARCH("less than 4",'Model output'!P198))),"&lt;4",IF(OR(ISNUMBER(SEARCH("&gt;4",'Model output'!P198)),ISNUMBER(SEARCH("&gt; 4",'Model output'!P198)),ISNUMBER(SEARCH("4 or more",'Model output'!P198))),"&gt;4",""))), ""))</f>
        <v>focal extent (less than 4 vessels)</v>
      </c>
      <c r="V199" t="str">
        <f>IF(S199="negative","",IF(OR(ISNUMBER(SEARCH("Focal",'Model output'!P198)),'Classification result'!U199&lt;4,ISNUMBER(SEARCH("Focal",'Classification result'!U199)),ISNUMBER(SEARCH("&lt;4",'Classification result'!U199)),ISNUMBER(SEARCH("&lt; 4",'Classification result'!U199))),"minimal", IF(OR(ISNUMBER(SEARCH("Extensive",'Model output'!P198)),ISNUMBER(SEARCH("Extensive",'Classification result'!U199)),ISNUMBER(SEARCH("&gt;4",'Classification result'!U199)),ISNUMBER(SEARCH("&gt; 4",'Classification result'!U199)),ISNUMBER(SEARCH("4 or more",'Classification result'!U199))),"extensive","")))</f>
        <v>minimal</v>
      </c>
      <c r="W199" t="str">
        <f>IF(OR('Model output'!R198="",ISNUMBER(SEARCH("Not identified", 'Model output'!R198)),ISNUMBER(SEARCH("Absent",'Model output'!R198)),ISNUMBER(SEARCH("No",'Model output'!R198)),ISNUMBER(SEARCH("Negative",'Model output'!R198)),ISNUMBER(SEARCH("None seen",'Model output'!R198)),ISNUMBER(SEARCH("Free",'Model output'!R198)),ISNUMBER(SEARCH("Cannot be assessed",'Model output'!R198))),"negative","positive")</f>
        <v>positive</v>
      </c>
      <c r="X199" s="16" t="str">
        <f>IF('Model output'!S198="","",'Model output'!S198)</f>
        <v/>
      </c>
      <c r="Y199" t="str">
        <f>IF(OR('Model output'!S198="",ISNUMBER(SEARCH("Absent",'Model output'!S198)),ISNUMBER(SEARCH("Not identified",'Model output'!S198)),AND(ISNUMBER(SEARCH("No",'Model output'!S198)),NOT(ISNUMBER(SEARCH("carcinoma",'Model output'!S198)))),ISNUMBER(SEARCH("negative",'Model output'!S198))),"negative",IF(Z199="positive","gETE", "positive"))</f>
        <v>negative</v>
      </c>
      <c r="Z199" t="str">
        <f>IF(OR('Model output'!S198="",ISNUMBER(SEARCH("Absent",'Model output'!S198)),ISNUMBER(SEARCH("Not identified",'Model output'!S198)),ISNUMBER(SEARCH("No",'Model output'!S198)),ISNUMBER(SEARCH("Minimal",'Model output'!S198)),ISNUMBER(SEARCH("negative",'Model output'!S198))),"negative",IF(OR(ISNUMBER(SEARCH("extensive",X199)),ISNUMBER(SEARCH("skeletal muscle",X199)),ISNUMBER(SEARCH("larynx",X199)),ISNUMBER(SEARCH("trachea",X199)),ISNUMBER(SEARCH("esophagus",X199)),ISNUMBER(SEARCH("recurrent laryngeal nerve",X199))),"positive","negative"))</f>
        <v>negative</v>
      </c>
      <c r="AA199" t="str">
        <f>IF('Model output'!T198="","",IF('Model output'!T198="Not mentioned", "No", "Yes"))</f>
        <v/>
      </c>
      <c r="AB199" t="str">
        <f>IF(AA199&lt;&gt;"Yes","",IF(OR('Model output'!U198="",ISNUMBER(SEARCH("Not identified",'Model output'!U198))),"",'Model output'!U198))</f>
        <v/>
      </c>
      <c r="AC199" s="1" t="str">
        <f>IF(OR('Model output'!V198="", 'Model output'!V198="No", AND(ISERROR(SEARCH("Positive",'Model output'!V198)), ISNUMBER(SEARCH("Negative",'Model output'!V198))), AND(ISNUMBER(SEARCH("Uninvolved",'Model output'!V198)),NOT(ISNUMBER(SEARCH("margins involved",'Model output'!V198)))), ISNUMBER(SEARCH("None",'Model output'!V198)), ISNUMBER(SEARCH("Free",'Model output'!V198)), ISNUMBER(SEARCH("1 mm",'Model output'!V198)), ISNUMBER(SEARCH("0.1 CM",'Model output'!V198)), ISNUMBER(SEARCH("less than 0.2 mm",'Model output'!V198)), ISNUMBER(SEARCH("less than 0.5 mm",'Model output'!V198)), ISNUMBER(SEARCH("less than 1.0 mm",'Model output'!V198)), ISNUMBER(SEARCH("noted very close",'Model output'!V198)), ISNUMBER(SEARCH("abut",'Model output'!V198)), ISNUMBER(SEARCH("not mentioned",'Model output'!V198)), ISNUMBER(SEARCH("Cannot be assessed",'Model output'!V198)), ISNUMBER(SEARCH("Not specified",'Model output'!V198)), ISNUMBER(SEARCH("Lymphocyte invasion - present",'Model output'!V198))), "negative", "positive")</f>
        <v>negative</v>
      </c>
      <c r="AE199" s="35" t="str" cm="1">
        <f t="array" aca="1" ref="AE199" ca="1">IF(OR(AC199="positive",Z199="positive",AND(OR(ISNUMBER(SEARCH("Follicular carcinoma",N199)),ISNUMBER(SEARCH("Follicular thyroid carcinoma",N199))),V199="extensive"),AND(AND(ISNUMBER(J199),J199&gt;0),AND(ISNUMBER(M199),M199&gt;3)),OR(H199="positive",AH199=1)),"high",IF(OR(ISNUMBER(SEARCH("lateral",G199,1)),ISNUMBER(SEARCH("positive",Y199,1)),ISNUMBER(SEARCH("tall",O199,1)),ISNUMBER(SEARCH("hobnail",O199,1)),ISNUMBER(SEARCH("cribriform",O199,1)),ISNUMBER(SEARCH("diffuse",O199,1)),ISNUMBER(SEARCH("columnar",O199,1)),ISNUMBER(SEARCH("solid",O199,1)),ISNUMBER(SEARCH("tall",N199,1)),ISNUMBER(SEARCH("hobnail",N199,1)),ISNUMBER(SEARCH("cribriform",N199,1)),ISNUMBER(SEARCH("diffuse",N199,1)),ISNUMBER(SEARCH("columnar",N199,1)),ISNUMBER(SEARCH("solid",N199,1)),AND(ISNUMBER(SEARCH("papillary",N199,1)),S199="positive"),AND(AND(ISNUMBER(J199),J199&gt;=5),M199=""),AND(AND(ISNUMBER(J199),J199&gt;=5),AND(ISNUMBER(M199),M199&gt;=1)),AND(ISNUMBER(SERACH("papillary",N199)),OR(Y199="positive",Z199="positive"), ISNUMBER(SEARCH("BRAF",AB199)))),"intermediate","low"))</f>
        <v>intermediate</v>
      </c>
      <c r="AF199" s="36" t="str">
        <f t="shared" si="40"/>
        <v>3a</v>
      </c>
      <c r="AG199" s="36" t="str">
        <f t="shared" si="41"/>
        <v>0</v>
      </c>
      <c r="AH199" s="36" t="str">
        <f t="shared" si="42"/>
        <v>0</v>
      </c>
      <c r="AI199" s="42" t="str">
        <f t="shared" si="43"/>
        <v>I</v>
      </c>
      <c r="AJ199" s="39" t="s">
        <v>809</v>
      </c>
      <c r="AK199" s="41" t="s">
        <v>1124</v>
      </c>
      <c r="AL199" s="41" t="s">
        <v>1120</v>
      </c>
      <c r="AM199" s="41" t="s">
        <v>1123</v>
      </c>
      <c r="AN199" s="41" t="s">
        <v>68</v>
      </c>
      <c r="AO199" s="22">
        <f t="shared" ca="1" si="44"/>
        <v>1</v>
      </c>
      <c r="AP199" s="1">
        <f t="shared" si="45"/>
        <v>1</v>
      </c>
      <c r="AQ199" s="1">
        <f t="shared" si="46"/>
        <v>1</v>
      </c>
      <c r="AR199" s="1">
        <f t="shared" si="47"/>
        <v>1</v>
      </c>
      <c r="AS199" s="14">
        <f t="shared" si="48"/>
        <v>1</v>
      </c>
    </row>
    <row r="200" spans="1:45">
      <c r="A200" t="str">
        <f>'Model output'!A199</f>
        <v>TCGA-EM-A3FP</v>
      </c>
      <c r="B200" s="33">
        <v>71</v>
      </c>
      <c r="C200" s="1" t="str">
        <f>IF(OR(ISNUMBER(SEARCH("0",'Model output'!D199)), ISNUMBER(SEARCH("1",'Model output'!D199)), ISNUMBER(SEARCH("1a",'Model output'!D199)), ISNUMBER(SEARCH("1b",'Model output'!D199)), ISNUMBER(SEARCH("2",'Model output'!D199)), ISNUMBER(SEARCH("3",'Model output'!D199)), ISNUMBER(SEARCH("4a",'Model output'!D199)), ISNUMBER(SEARCH("4b",'Model output'!D199))), IF(ISNUMBER(SEARCH("pT",'Model output'!D199)),IF(OR(ISNUMBER(SEARCH("a",'Model output'!D199)),ISNUMBER(SEARCH("b",'Model output'!D199))),MID(SUBSTITUTE('Model output'!D199," ",""),SEARCH("pT",'Model output'!D199)+2,2),MID(SUBSTITUTE('Model output'!D199," ",""),SEARCH("pT",'Model output'!D199)+2,1)),IF(ISNUMBER(SEARCH("T",'Model output'!D199)),IF(OR(ISNUMBER(SEARCH("a",'Model output'!D199)),ISNUMBER(SEARCH("b",'Model output'!D199))),MID(SUBSTITUTE('Model output'!D199," ",""),SEARCH("T",'Model output'!D199)+1,2),MID(SUBSTITUTE('Model output'!D199," ",""),SEARCH("T",'Model output'!D199)+1,1)),SUBSTITUTE('Model output'!D199," ",""))),"")</f>
        <v>2</v>
      </c>
      <c r="D200" s="1" t="str">
        <f>IF(ISNUMBER(SEARCH("lymph node",'Model output'!E199)),"1", IF(AND('Model output'!E199&lt;&gt;"",ISNUMBER('Model output'!E199),'Model output'!E199&gt;0),"1",IF(OR(ISNUMBER(SEARCH("0",'Model output'!E199)), ISNUMBER(SEARCH("1",'Model output'!E199)), ISNUMBER(SEARCH("1a",'Model output'!E199)), ISNUMBER(SEARCH("1b",'Model output'!E199)), ISNUMBER(SEARCH("X",'Model output'!E199))), IF(ISNUMBER(SEARCH("pN",'Model output'!E199)),IF(OR(ISNUMBER(SEARCH("a",'Model output'!E199)),ISNUMBER(SEARCH("b",'Model output'!E199))),MID(SUBSTITUTE('Model output'!E199," ",""),SEARCH("pN",'Model output'!E199)+2,2),MID(SUBSTITUTE('Model output'!E199," ",""),SEARCH("pN",'Model output'!E199)+2,1)),IF(ISNUMBER(SEARCH("N",'Model output'!E199)),IF(OR(ISNUMBER(SEARCH("a",'Model output'!E199)),ISNUMBER(SEARCH("b",'Model output'!E199))),MID(SUBSTITUTE('Model output'!E199," ",""),SEARCH("N",'Model output'!E199)+1,2),MID(SUBSTITUTE('Model output'!E199," ",""),SEARCH("N",'Model output'!E199)+1,1)),SUBSTITUTE('Model output'!E199," ",""))),"")))</f>
        <v>0</v>
      </c>
      <c r="E200" s="1" t="str">
        <f>IF(OR(ISNUMBER(SEARCH("Not applicable",'Model output'!F199)), ISNUMBER(SEARCH("N/A",'Model output'!F199))),"0",IF(OR(ISNUMBER(SEARCH("0",'Model output'!F199)), ISNUMBER(SEARCH("1",'Model output'!F199)), ISNUMBER(SEARCH("X",'Model output'!F199))), IF(ISNUMBER(SEARCH("pM",'Model output'!F199)),MID(SUBSTITUTE('Model output'!F199," ",""),SEARCH("pM",'Model output'!F199)+2,1),IF(ISNUMBER(SEARCH("M",'Model output'!F199)),MID(SUBSTITUTE('Model output'!F199," ",""),SEARCH("M",'Model output'!F199)+1,1),SUBSTITUTE('Model output'!F199," ",""))),""))</f>
        <v/>
      </c>
      <c r="F200" t="str">
        <f t="shared" si="39"/>
        <v>negative</v>
      </c>
      <c r="G200" t="str">
        <f>IF(OR('Model output'!G199="",AND(ISNUMBER('Model output'!J199),'Model output'!J199&lt;1)),"",IF(OR(ISNUMBER(SEARCH("lateral",'Model output'!G199)),ISNUMBER(SEARCH("cervical",'Model output'!G199)),ISNUMBER(SEARCH("jugular",'Model output'!G199)),ISNUMBER(SEARCH("left neck",'Model output'!G199)),ISNUMBER(SEARCH("left anterior neck",'Model output'!G199)),ISNUMBER(SEARCH("left posterior neck",'Model output'!G199)),ISNUMBER(SEARCH("right neck",'Model output'!G199)),ISNUMBER(SEARCH("right anterior neck",'Model output'!G199)),ISNUMBER(SEARCH("right posterior neck",'Model output'!G199)),AND(ISNUMBER(SEARCH("level",'Model output'!G199)),OR(,ISNUMBER(SEARCH("II",'Model output'!G199)),ISNUMBER(SEARCH("two",'Model output'!G199)),AND(ISNUMBER(SEARCH("2",'Model output'!G199)),NOT(ISNUMBER(SEARCH("1 of 2",'Model output'!G199)))),ISNUMBER(SEARCH("III",'Model output'!G199)),ISNUMBER(SEARCH("three",'Model output'!G199)),ISNUMBER(SEARCH("3",'Model output'!G199)),ISNUMBER(SEARCH("IV",'Model output'!G199)),ISNUMBER(SEARCH("four",'Model output'!G199)),ISNUMBER(SEARCH("4",'Model output'!G199)),ISNUMBER(SEARCH("V ",'Model output'!G199)),ISNUMBER(SEARCH("five",'Model output'!G199)),ISNUMBER(SEARCH("5",'Model output'!G199))))), "lateral", "central"))</f>
        <v/>
      </c>
      <c r="H200" t="str">
        <f>IF('Model output'!H199="","negative",IF(OR(ISNUMBER(SEARCH("lymph node",'Model output'!H199)),ISNUMBER(SEARCH("gland",'Model output'!H199)),ISNUMBER(SEARCH("lobe",'Model output'!H199)),ISNUMBER(SEARCH("isthmus",'Model output'!H199)),ISNUMBER(SEARCH("mediastinum",'Model output'!H199)),ISNUMBER(SEARCH("Not mentioned",'Model output'!H199)), ISNUMBER(SEARCH("Not applicable",'Model output'!H199)), ISNUMBER(SEARCH("paratracheal",'Model output'!H199)),ISNUMBER(SEARCH("fibroadipose tissue",'Model output'!H199)),ISNUMBER(SEARCH("thyroid node",'Model output'!H199)),ISNUMBER(SEARCH("skeletal muscle",'Model output'!H199)),ISNUMBER(SEARCH("Extranodal extension",'Model output'!H199)),ISNUMBER(SEARCH("right",'Model output'!H199)),ISNUMBER(SEARCH("left",'Model output'!H199)),ISNUMBER(SEARCH("Not specified",'Model output'!H199))),"negative","positive"))</f>
        <v>negative</v>
      </c>
      <c r="I200">
        <f>IF(OR('Model output'!I199="",'Model output'!I199="Not answered",'Model output'!I199="Not mentioned"),"",IF(ISNUMBER('Model output'!I199),'Model output'!I199,1))</f>
        <v>3</v>
      </c>
      <c r="J200">
        <f>IF(OR('Model output'!J199="",'Model output'!J199="Not answered",'Model output'!J199="Not mentioned"),"",IF(AND(ISNUMBER('Model output'!J199),'Model output'!J199&lt;=I200),'Model output'!J199,IF(AND(ISNUMBER('Model output'!J199), 'Model output'!J199&gt;=DATE(2024,1,1)), MIN(DAY('Model output'!J199), MONTH('Model output'!J199), YEAR('Model output'!J199)), IF(ISNUMBER(SEARCH("0/",'Model output'!J199)),0,IF(ISNUMBER(SEARCH("/",'Model output'!J199)), VALUE(LEFT('Model output'!J199, SEARCH("/",'Model output'!J199)-1)),1)))))</f>
        <v>0</v>
      </c>
      <c r="K200" t="str" cm="1">
        <f t="array" ref="K200">IF(COUNT(FIND({0,1,2,3,4,5,6,7,8,9},'Model output'!K199))&gt;0,'Model output'!K199,"")</f>
        <v/>
      </c>
      <c r="L200" s="25" t="str">
        <f t="shared" si="38"/>
        <v/>
      </c>
      <c r="M200" t="str" cm="1">
        <f t="array" ref="M200">IF(L200="","",IF(ISNUMBER(SEARCH("cm",L200)),MAX(VALUE(SUBSTITUTE(_xlfn.FILTERXML("&lt;t&gt;&lt;s&gt;"&amp;SUBSTITUTE(L200,",","&lt;/s&gt;&lt;s&gt;")&amp;"&lt;/s&gt;&lt;/t&gt;","//s"),"cm",""))),MAX(VALUE(SUBSTITUTE(_xlfn.FILTERXML("&lt;t&gt;&lt;s&gt;"&amp;SUBSTITUTE(L200,",","&lt;/s&gt;&lt;s&gt;")&amp;"&lt;/s&gt;&lt;/t&gt;","//s"),"mm","")))/10))</f>
        <v/>
      </c>
      <c r="N200" t="str">
        <f>IF('Model output'!L199="","",'Model output'!L199)</f>
        <v>Papillary carcinoma, follicular variant</v>
      </c>
      <c r="O200" t="str">
        <f>IF('Model output'!M199="","",'Model output'!M199)</f>
        <v>Follicular architecture, Classical cytomorphology</v>
      </c>
      <c r="P200" t="str">
        <f>IF('Model output'!N199="","",'Model output'!N199)</f>
        <v>2.2 cm</v>
      </c>
      <c r="Q200" t="str">
        <f t="shared" si="37"/>
        <v>2.2cm</v>
      </c>
      <c r="R200" cm="1">
        <f t="array" ref="R200">IF(Q200="","",IF(ISNUMBER(SEARCH("cm",Q200)),MAX(VALUE(SUBSTITUTE(_xlfn.FILTERXML("&lt;t&gt;&lt;s&gt;"&amp;SUBSTITUTE(Q200,",","&lt;/s&gt;&lt;s&gt;")&amp;"&lt;/s&gt;&lt;/t&gt;","//s"),"cm",""))),MAX(VALUE(SUBSTITUTE(_xlfn.FILTERXML("&lt;t&gt;&lt;s&gt;"&amp;SUBSTITUTE(Q200,",","&lt;/s&gt;&lt;s&gt;")&amp;"&lt;/s&gt;&lt;/t&gt;","//s"),"mm","")))/10))</f>
        <v>2.2000000000000002</v>
      </c>
      <c r="S200" t="str">
        <f>IF(OR('Model output'!P199="",ISNUMBER(SEARCH("Not identified", 'Model output'!P199)),ISNUMBER(SEARCH("Absent",'Model output'!P199)),AND(ISNUMBER(SEARCH("No",'Model output'!P199)),NOT(ISNUMBER(SEARCH("diagnostic",'Model output'!P199)))),ISNUMBER(SEARCH("Negative",'Model output'!P199))),"negative","positive")</f>
        <v>negative</v>
      </c>
      <c r="T200">
        <f>IF('Model output'!O199="","",'Model output'!O199)</f>
        <v>2</v>
      </c>
      <c r="U200" t="str">
        <f>IF('Model output'!Q199&lt;&gt;"",'Model output'!Q199,IF('Classification result'!S200="positive",IF(ISNUMBER(SEARCH("single",'Model output'!P199)),1,IF(OR(ISNUMBER(SEARCH("&lt;4",'Model output'!P199)),ISNUMBER(SEARCH("&lt; 4",'Model output'!P199)),ISNUMBER(SEARCH("less than 4",'Model output'!P199))),"&lt;4",IF(OR(ISNUMBER(SEARCH("&gt;4",'Model output'!P199)),ISNUMBER(SEARCH("&gt; 4",'Model output'!P199)),ISNUMBER(SEARCH("4 or more",'Model output'!P199))),"&gt;4",""))), ""))</f>
        <v/>
      </c>
      <c r="V200" t="str">
        <f>IF(S200="negative","",IF(OR(ISNUMBER(SEARCH("Focal",'Model output'!P199)),'Classification result'!U200&lt;4,ISNUMBER(SEARCH("Focal",'Classification result'!U200)),ISNUMBER(SEARCH("&lt;4",'Classification result'!U200)),ISNUMBER(SEARCH("&lt; 4",'Classification result'!U200))),"minimal", IF(OR(ISNUMBER(SEARCH("Extensive",'Model output'!P199)),ISNUMBER(SEARCH("Extensive",'Classification result'!U200)),ISNUMBER(SEARCH("&gt;4",'Classification result'!U200)),ISNUMBER(SEARCH("&gt; 4",'Classification result'!U200)),ISNUMBER(SEARCH("4 or more",'Classification result'!U200))),"extensive","")))</f>
        <v/>
      </c>
      <c r="W200" t="str">
        <f>IF(OR('Model output'!R199="",ISNUMBER(SEARCH("Not identified", 'Model output'!R199)),ISNUMBER(SEARCH("Absent",'Model output'!R199)),ISNUMBER(SEARCH("No",'Model output'!R199)),ISNUMBER(SEARCH("Negative",'Model output'!R199)),ISNUMBER(SEARCH("None seen",'Model output'!R199)),ISNUMBER(SEARCH("Free",'Model output'!R199)),ISNUMBER(SEARCH("Cannot be assessed",'Model output'!R199))),"negative","positive")</f>
        <v>positive</v>
      </c>
      <c r="X200" s="16" t="str">
        <f>IF('Model output'!S199="","",'Model output'!S199)</f>
        <v>Not identified</v>
      </c>
      <c r="Y200" t="str">
        <f>IF(OR('Model output'!S199="",ISNUMBER(SEARCH("Absent",'Model output'!S199)),ISNUMBER(SEARCH("Not identified",'Model output'!S199)),AND(ISNUMBER(SEARCH("No",'Model output'!S199)),NOT(ISNUMBER(SEARCH("carcinoma",'Model output'!S199)))),ISNUMBER(SEARCH("negative",'Model output'!S199))),"negative",IF(Z200="positive","gETE", "positive"))</f>
        <v>negative</v>
      </c>
      <c r="Z200" t="str">
        <f>IF(OR('Model output'!S199="",ISNUMBER(SEARCH("Absent",'Model output'!S199)),ISNUMBER(SEARCH("Not identified",'Model output'!S199)),ISNUMBER(SEARCH("No",'Model output'!S199)),ISNUMBER(SEARCH("Minimal",'Model output'!S199)),ISNUMBER(SEARCH("negative",'Model output'!S199))),"negative",IF(OR(ISNUMBER(SEARCH("extensive",X200)),ISNUMBER(SEARCH("skeletal muscle",X200)),ISNUMBER(SEARCH("larynx",X200)),ISNUMBER(SEARCH("trachea",X200)),ISNUMBER(SEARCH("esophagus",X200)),ISNUMBER(SEARCH("recurrent laryngeal nerve",X200))),"positive","negative"))</f>
        <v>negative</v>
      </c>
      <c r="AA200" t="str">
        <f>IF('Model output'!T199="","",IF('Model output'!T199="Not mentioned", "No", "Yes"))</f>
        <v/>
      </c>
      <c r="AB200" t="str">
        <f>IF(AA200&lt;&gt;"Yes","",IF(OR('Model output'!U199="",ISNUMBER(SEARCH("Not identified",'Model output'!U199))),"",'Model output'!U199))</f>
        <v/>
      </c>
      <c r="AC200" s="1" t="str">
        <f>IF(OR('Model output'!V199="", 'Model output'!V199="No", AND(ISERROR(SEARCH("Positive",'Model output'!V199)), ISNUMBER(SEARCH("Negative",'Model output'!V199))), AND(ISNUMBER(SEARCH("Uninvolved",'Model output'!V199)),NOT(ISNUMBER(SEARCH("margins involved",'Model output'!V199)))), ISNUMBER(SEARCH("None",'Model output'!V199)), ISNUMBER(SEARCH("Free",'Model output'!V199)), ISNUMBER(SEARCH("1 mm",'Model output'!V199)), ISNUMBER(SEARCH("0.1 CM",'Model output'!V199)), ISNUMBER(SEARCH("less than 0.2 mm",'Model output'!V199)), ISNUMBER(SEARCH("less than 0.5 mm",'Model output'!V199)), ISNUMBER(SEARCH("less than 1.0 mm",'Model output'!V199)), ISNUMBER(SEARCH("noted very close",'Model output'!V199)), ISNUMBER(SEARCH("abut",'Model output'!V199)), ISNUMBER(SEARCH("not mentioned",'Model output'!V199)), ISNUMBER(SEARCH("Cannot be assessed",'Model output'!V199)), ISNUMBER(SEARCH("Not specified",'Model output'!V199)), ISNUMBER(SEARCH("Lymphocyte invasion - present",'Model output'!V199))), "negative", "positive")</f>
        <v>negative</v>
      </c>
      <c r="AE200" s="35" t="str" cm="1">
        <f t="array" aca="1" ref="AE200" ca="1">IF(OR(AC200="positive",Z200="positive",AND(OR(ISNUMBER(SEARCH("Follicular carcinoma",N200)),ISNUMBER(SEARCH("Follicular thyroid carcinoma",N200))),V200="extensive"),AND(AND(ISNUMBER(J200),J200&gt;0),AND(ISNUMBER(M200),M200&gt;3)),OR(H200="positive",AH200=1)),"high",IF(OR(ISNUMBER(SEARCH("lateral",G200,1)),ISNUMBER(SEARCH("positive",Y200,1)),ISNUMBER(SEARCH("tall",O200,1)),ISNUMBER(SEARCH("hobnail",O200,1)),ISNUMBER(SEARCH("cribriform",O200,1)),ISNUMBER(SEARCH("diffuse",O200,1)),ISNUMBER(SEARCH("columnar",O200,1)),ISNUMBER(SEARCH("solid",O200,1)),ISNUMBER(SEARCH("tall",N200,1)),ISNUMBER(SEARCH("hobnail",N200,1)),ISNUMBER(SEARCH("cribriform",N200,1)),ISNUMBER(SEARCH("diffuse",N200,1)),ISNUMBER(SEARCH("columnar",N200,1)),ISNUMBER(SEARCH("solid",N200,1)),AND(ISNUMBER(SEARCH("papillary",N200,1)),S200="positive"),AND(AND(ISNUMBER(J200),J200&gt;=5),M200=""),AND(AND(ISNUMBER(J200),J200&gt;=5),AND(ISNUMBER(M200),M200&gt;=1)),AND(ISNUMBER(SERACH("papillary",N200)),OR(Y200="positive",Z200="positive"), ISNUMBER(SEARCH("BRAF",AB200)))),"intermediate","low"))</f>
        <v>low</v>
      </c>
      <c r="AF200" s="36" t="str">
        <f t="shared" si="40"/>
        <v>2</v>
      </c>
      <c r="AG200" s="36" t="str">
        <f t="shared" si="41"/>
        <v>0</v>
      </c>
      <c r="AH200" s="36" t="str">
        <f t="shared" si="42"/>
        <v>0</v>
      </c>
      <c r="AI200" s="42" t="str">
        <f t="shared" si="43"/>
        <v>I</v>
      </c>
      <c r="AJ200" s="39" t="s">
        <v>807</v>
      </c>
      <c r="AK200" s="41" t="s">
        <v>1122</v>
      </c>
      <c r="AL200" s="41" t="s">
        <v>1120</v>
      </c>
      <c r="AM200" s="41" t="s">
        <v>1123</v>
      </c>
      <c r="AN200" s="41" t="s">
        <v>68</v>
      </c>
      <c r="AO200" s="22">
        <f t="shared" ca="1" si="44"/>
        <v>1</v>
      </c>
      <c r="AP200" s="1">
        <f t="shared" si="45"/>
        <v>1</v>
      </c>
      <c r="AQ200" s="1">
        <f t="shared" si="46"/>
        <v>1</v>
      </c>
      <c r="AR200" s="1">
        <f t="shared" si="47"/>
        <v>1</v>
      </c>
      <c r="AS200" s="14">
        <f t="shared" si="48"/>
        <v>1</v>
      </c>
    </row>
    <row r="201" spans="1:45">
      <c r="A201" t="str">
        <f>'Model output'!A200</f>
        <v>TCGA-EM-A3FQ</v>
      </c>
      <c r="B201" s="33">
        <v>19</v>
      </c>
      <c r="C201" s="1" t="str">
        <f>IF(OR(ISNUMBER(SEARCH("0",'Model output'!D200)), ISNUMBER(SEARCH("1",'Model output'!D200)), ISNUMBER(SEARCH("1a",'Model output'!D200)), ISNUMBER(SEARCH("1b",'Model output'!D200)), ISNUMBER(SEARCH("2",'Model output'!D200)), ISNUMBER(SEARCH("3",'Model output'!D200)), ISNUMBER(SEARCH("4a",'Model output'!D200)), ISNUMBER(SEARCH("4b",'Model output'!D200))), IF(ISNUMBER(SEARCH("pT",'Model output'!D200)),IF(OR(ISNUMBER(SEARCH("a",'Model output'!D200)),ISNUMBER(SEARCH("b",'Model output'!D200))),MID(SUBSTITUTE('Model output'!D200," ",""),SEARCH("pT",'Model output'!D200)+2,2),MID(SUBSTITUTE('Model output'!D200," ",""),SEARCH("pT",'Model output'!D200)+2,1)),IF(ISNUMBER(SEARCH("T",'Model output'!D200)),IF(OR(ISNUMBER(SEARCH("a",'Model output'!D200)),ISNUMBER(SEARCH("b",'Model output'!D200))),MID(SUBSTITUTE('Model output'!D200," ",""),SEARCH("T",'Model output'!D200)+1,2),MID(SUBSTITUTE('Model output'!D200," ",""),SEARCH("T",'Model output'!D200)+1,1)),SUBSTITUTE('Model output'!D200," ",""))),"")</f>
        <v>3</v>
      </c>
      <c r="D201" s="1" t="str">
        <f>IF(ISNUMBER(SEARCH("lymph node",'Model output'!E200)),"1", IF(AND('Model output'!E200&lt;&gt;"",ISNUMBER('Model output'!E200),'Model output'!E200&gt;0),"1",IF(OR(ISNUMBER(SEARCH("0",'Model output'!E200)), ISNUMBER(SEARCH("1",'Model output'!E200)), ISNUMBER(SEARCH("1a",'Model output'!E200)), ISNUMBER(SEARCH("1b",'Model output'!E200)), ISNUMBER(SEARCH("X",'Model output'!E200))), IF(ISNUMBER(SEARCH("pN",'Model output'!E200)),IF(OR(ISNUMBER(SEARCH("a",'Model output'!E200)),ISNUMBER(SEARCH("b",'Model output'!E200))),MID(SUBSTITUTE('Model output'!E200," ",""),SEARCH("pN",'Model output'!E200)+2,2),MID(SUBSTITUTE('Model output'!E200," ",""),SEARCH("pN",'Model output'!E200)+2,1)),IF(ISNUMBER(SEARCH("N",'Model output'!E200)),IF(OR(ISNUMBER(SEARCH("a",'Model output'!E200)),ISNUMBER(SEARCH("b",'Model output'!E200))),MID(SUBSTITUTE('Model output'!E200," ",""),SEARCH("N",'Model output'!E200)+1,2),MID(SUBSTITUTE('Model output'!E200," ",""),SEARCH("N",'Model output'!E200)+1,1)),SUBSTITUTE('Model output'!E200," ",""))),"")))</f>
        <v>1b</v>
      </c>
      <c r="E201" s="1" t="str">
        <f>IF(OR(ISNUMBER(SEARCH("Not applicable",'Model output'!F200)), ISNUMBER(SEARCH("N/A",'Model output'!F200))),"0",IF(OR(ISNUMBER(SEARCH("0",'Model output'!F200)), ISNUMBER(SEARCH("1",'Model output'!F200)), ISNUMBER(SEARCH("X",'Model output'!F200))), IF(ISNUMBER(SEARCH("pM",'Model output'!F200)),MID(SUBSTITUTE('Model output'!F200," ",""),SEARCH("pM",'Model output'!F200)+2,1),IF(ISNUMBER(SEARCH("M",'Model output'!F200)),MID(SUBSTITUTE('Model output'!F200," ",""),SEARCH("M",'Model output'!F200)+1,1),SUBSTITUTE('Model output'!F200," ",""))),""))</f>
        <v/>
      </c>
      <c r="F201" t="str">
        <f t="shared" si="39"/>
        <v>positive</v>
      </c>
      <c r="G201" t="str">
        <f>IF(OR('Model output'!G200="",AND(ISNUMBER('Model output'!J200),'Model output'!J200&lt;1)),"",IF(OR(ISNUMBER(SEARCH("lateral",'Model output'!G200)),ISNUMBER(SEARCH("cervical",'Model output'!G200)),ISNUMBER(SEARCH("jugular",'Model output'!G200)),ISNUMBER(SEARCH("left neck",'Model output'!G200)),ISNUMBER(SEARCH("left anterior neck",'Model output'!G200)),ISNUMBER(SEARCH("left posterior neck",'Model output'!G200)),ISNUMBER(SEARCH("right neck",'Model output'!G200)),ISNUMBER(SEARCH("right anterior neck",'Model output'!G200)),ISNUMBER(SEARCH("right posterior neck",'Model output'!G200)),AND(ISNUMBER(SEARCH("level",'Model output'!G200)),OR(,ISNUMBER(SEARCH("II",'Model output'!G200)),ISNUMBER(SEARCH("two",'Model output'!G200)),AND(ISNUMBER(SEARCH("2",'Model output'!G200)),NOT(ISNUMBER(SEARCH("1 of 2",'Model output'!G200)))),ISNUMBER(SEARCH("III",'Model output'!G200)),ISNUMBER(SEARCH("three",'Model output'!G200)),ISNUMBER(SEARCH("3",'Model output'!G200)),ISNUMBER(SEARCH("IV",'Model output'!G200)),ISNUMBER(SEARCH("four",'Model output'!G200)),ISNUMBER(SEARCH("4",'Model output'!G200)),ISNUMBER(SEARCH("V ",'Model output'!G200)),ISNUMBER(SEARCH("five",'Model output'!G200)),ISNUMBER(SEARCH("5",'Model output'!G200))))), "lateral", "central"))</f>
        <v>lateral</v>
      </c>
      <c r="H201" t="str">
        <f>IF('Model output'!H200="","negative",IF(OR(ISNUMBER(SEARCH("lymph node",'Model output'!H200)),ISNUMBER(SEARCH("gland",'Model output'!H200)),ISNUMBER(SEARCH("lobe",'Model output'!H200)),ISNUMBER(SEARCH("isthmus",'Model output'!H200)),ISNUMBER(SEARCH("mediastinum",'Model output'!H200)),ISNUMBER(SEARCH("Not mentioned",'Model output'!H200)), ISNUMBER(SEARCH("Not applicable",'Model output'!H200)), ISNUMBER(SEARCH("paratracheal",'Model output'!H200)),ISNUMBER(SEARCH("fibroadipose tissue",'Model output'!H200)),ISNUMBER(SEARCH("thyroid node",'Model output'!H200)),ISNUMBER(SEARCH("skeletal muscle",'Model output'!H200)),ISNUMBER(SEARCH("Extranodal extension",'Model output'!H200)),ISNUMBER(SEARCH("right",'Model output'!H200)),ISNUMBER(SEARCH("left",'Model output'!H200)),ISNUMBER(SEARCH("Not specified",'Model output'!H200))),"negative","positive"))</f>
        <v>negative</v>
      </c>
      <c r="I201">
        <f>IF(OR('Model output'!I200="",'Model output'!I200="Not answered",'Model output'!I200="Not mentioned"),"",IF(ISNUMBER('Model output'!I200),'Model output'!I200,1))</f>
        <v>66</v>
      </c>
      <c r="J201">
        <f>IF(OR('Model output'!J200="",'Model output'!J200="Not answered",'Model output'!J200="Not mentioned"),"",IF(AND(ISNUMBER('Model output'!J200),'Model output'!J200&lt;=I201),'Model output'!J200,IF(AND(ISNUMBER('Model output'!J200), 'Model output'!J200&gt;=DATE(2024,1,1)), MIN(DAY('Model output'!J200), MONTH('Model output'!J200), YEAR('Model output'!J200)), IF(ISNUMBER(SEARCH("0/",'Model output'!J200)),0,IF(ISNUMBER(SEARCH("/",'Model output'!J200)), VALUE(LEFT('Model output'!J200, SEARCH("/",'Model output'!J200)-1)),1)))))</f>
        <v>41</v>
      </c>
      <c r="K201" t="str" cm="1">
        <f t="array" ref="K201">IF(COUNT(FIND({0,1,2,3,4,5,6,7,8,9},'Model output'!K200))&gt;0,'Model output'!K200,"")</f>
        <v/>
      </c>
      <c r="L201" s="25" t="str">
        <f t="shared" si="38"/>
        <v/>
      </c>
      <c r="M201" t="str" cm="1">
        <f t="array" ref="M201">IF(L201="","",IF(ISNUMBER(SEARCH("cm",L201)),MAX(VALUE(SUBSTITUTE(_xlfn.FILTERXML("&lt;t&gt;&lt;s&gt;"&amp;SUBSTITUTE(L201,",","&lt;/s&gt;&lt;s&gt;")&amp;"&lt;/s&gt;&lt;/t&gt;","//s"),"cm",""))),MAX(VALUE(SUBSTITUTE(_xlfn.FILTERXML("&lt;t&gt;&lt;s&gt;"&amp;SUBSTITUTE(L201,",","&lt;/s&gt;&lt;s&gt;")&amp;"&lt;/s&gt;&lt;/t&gt;","//s"),"mm","")))/10))</f>
        <v/>
      </c>
      <c r="N201" t="str">
        <f>IF('Model output'!L200="","",'Model output'!L200)</f>
        <v>Metastatic papillary, thyroid carcinoma</v>
      </c>
      <c r="O201" t="str">
        <f>IF('Model output'!M200="","",'Model output'!M200)</f>
        <v>Classical (usual), cribriform-morular</v>
      </c>
      <c r="P201" t="str">
        <f>IF('Model output'!N200="","",'Model output'!N200)</f>
        <v>4.8 cm</v>
      </c>
      <c r="Q201" t="str">
        <f t="shared" si="37"/>
        <v>4.8cm</v>
      </c>
      <c r="R201" cm="1">
        <f t="array" ref="R201">IF(Q201="","",IF(ISNUMBER(SEARCH("cm",Q201)),MAX(VALUE(SUBSTITUTE(_xlfn.FILTERXML("&lt;t&gt;&lt;s&gt;"&amp;SUBSTITUTE(Q201,",","&lt;/s&gt;&lt;s&gt;")&amp;"&lt;/s&gt;&lt;/t&gt;","//s"),"cm",""))),MAX(VALUE(SUBSTITUTE(_xlfn.FILTERXML("&lt;t&gt;&lt;s&gt;"&amp;SUBSTITUTE(Q201,",","&lt;/s&gt;&lt;s&gt;")&amp;"&lt;/s&gt;&lt;/t&gt;","//s"),"mm","")))/10))</f>
        <v>4.8</v>
      </c>
      <c r="S201" t="str">
        <f>IF(OR('Model output'!P200="",ISNUMBER(SEARCH("Not identified", 'Model output'!P200)),ISNUMBER(SEARCH("Absent",'Model output'!P200)),AND(ISNUMBER(SEARCH("No",'Model output'!P200)),NOT(ISNUMBER(SEARCH("diagnostic",'Model output'!P200)))),ISNUMBER(SEARCH("Negative",'Model output'!P200))),"negative","positive")</f>
        <v>negative</v>
      </c>
      <c r="T201">
        <f>IF('Model output'!O200="","",'Model output'!O200)</f>
        <v>2</v>
      </c>
      <c r="U201" t="str">
        <f>IF('Model output'!Q200&lt;&gt;"",'Model output'!Q200,IF('Classification result'!S201="positive",IF(ISNUMBER(SEARCH("single",'Model output'!P200)),1,IF(OR(ISNUMBER(SEARCH("&lt;4",'Model output'!P200)),ISNUMBER(SEARCH("&lt; 4",'Model output'!P200)),ISNUMBER(SEARCH("less than 4",'Model output'!P200))),"&lt;4",IF(OR(ISNUMBER(SEARCH("&gt;4",'Model output'!P200)),ISNUMBER(SEARCH("&gt; 4",'Model output'!P200)),ISNUMBER(SEARCH("4 or more",'Model output'!P200))),"&gt;4",""))), ""))</f>
        <v/>
      </c>
      <c r="V201" t="str">
        <f>IF(S201="negative","",IF(OR(ISNUMBER(SEARCH("Focal",'Model output'!P200)),'Classification result'!U201&lt;4,ISNUMBER(SEARCH("Focal",'Classification result'!U201)),ISNUMBER(SEARCH("&lt;4",'Classification result'!U201)),ISNUMBER(SEARCH("&lt; 4",'Classification result'!U201))),"minimal", IF(OR(ISNUMBER(SEARCH("Extensive",'Model output'!P200)),ISNUMBER(SEARCH("Extensive",'Classification result'!U201)),ISNUMBER(SEARCH("&gt;4",'Classification result'!U201)),ISNUMBER(SEARCH("&gt; 4",'Classification result'!U201)),ISNUMBER(SEARCH("4 or more",'Classification result'!U201))),"extensive","")))</f>
        <v/>
      </c>
      <c r="W201" t="str">
        <f>IF(OR('Model output'!R200="",ISNUMBER(SEARCH("Not identified", 'Model output'!R200)),ISNUMBER(SEARCH("Absent",'Model output'!R200)),ISNUMBER(SEARCH("No",'Model output'!R200)),ISNUMBER(SEARCH("Negative",'Model output'!R200)),ISNUMBER(SEARCH("None seen",'Model output'!R200)),ISNUMBER(SEARCH("Free",'Model output'!R200)),ISNUMBER(SEARCH("Cannot be assessed",'Model output'!R200))),"negative","positive")</f>
        <v>positive</v>
      </c>
      <c r="X201" s="16" t="str">
        <f>IF('Model output'!S200="","",'Model output'!S200)</f>
        <v>Not identified</v>
      </c>
      <c r="Y201" t="str">
        <f>IF(OR('Model output'!S200="",ISNUMBER(SEARCH("Absent",'Model output'!S200)),ISNUMBER(SEARCH("Not identified",'Model output'!S200)),AND(ISNUMBER(SEARCH("No",'Model output'!S200)),NOT(ISNUMBER(SEARCH("carcinoma",'Model output'!S200)))),ISNUMBER(SEARCH("negative",'Model output'!S200))),"negative",IF(Z201="positive","gETE", "positive"))</f>
        <v>negative</v>
      </c>
      <c r="Z201" t="str">
        <f>IF(OR('Model output'!S200="",ISNUMBER(SEARCH("Absent",'Model output'!S200)),ISNUMBER(SEARCH("Not identified",'Model output'!S200)),ISNUMBER(SEARCH("No",'Model output'!S200)),ISNUMBER(SEARCH("Minimal",'Model output'!S200)),ISNUMBER(SEARCH("negative",'Model output'!S200))),"negative",IF(OR(ISNUMBER(SEARCH("extensive",X201)),ISNUMBER(SEARCH("skeletal muscle",X201)),ISNUMBER(SEARCH("larynx",X201)),ISNUMBER(SEARCH("trachea",X201)),ISNUMBER(SEARCH("esophagus",X201)),ISNUMBER(SEARCH("recurrent laryngeal nerve",X201))),"positive","negative"))</f>
        <v>negative</v>
      </c>
      <c r="AA201" t="str">
        <f>IF('Model output'!T200="","",IF('Model output'!T200="Not mentioned", "No", "Yes"))</f>
        <v/>
      </c>
      <c r="AB201" t="str">
        <f>IF(AA201&lt;&gt;"Yes","",IF(OR('Model output'!U200="",ISNUMBER(SEARCH("Not identified",'Model output'!U200))),"",'Model output'!U200))</f>
        <v/>
      </c>
      <c r="AC201" s="1" t="str">
        <f>IF(OR('Model output'!V200="", 'Model output'!V200="No", AND(ISERROR(SEARCH("Positive",'Model output'!V200)), ISNUMBER(SEARCH("Negative",'Model output'!V200))), AND(ISNUMBER(SEARCH("Uninvolved",'Model output'!V200)),NOT(ISNUMBER(SEARCH("margins involved",'Model output'!V200)))), ISNUMBER(SEARCH("None",'Model output'!V200)), ISNUMBER(SEARCH("Free",'Model output'!V200)), ISNUMBER(SEARCH("1 mm",'Model output'!V200)), ISNUMBER(SEARCH("0.1 CM",'Model output'!V200)), ISNUMBER(SEARCH("less than 0.2 mm",'Model output'!V200)), ISNUMBER(SEARCH("less than 0.5 mm",'Model output'!V200)), ISNUMBER(SEARCH("less than 1.0 mm",'Model output'!V200)), ISNUMBER(SEARCH("noted very close",'Model output'!V200)), ISNUMBER(SEARCH("abut",'Model output'!V200)), ISNUMBER(SEARCH("not mentioned",'Model output'!V200)), ISNUMBER(SEARCH("Cannot be assessed",'Model output'!V200)), ISNUMBER(SEARCH("Not specified",'Model output'!V200)), ISNUMBER(SEARCH("Lymphocyte invasion - present",'Model output'!V200))), "negative", "positive")</f>
        <v>negative</v>
      </c>
      <c r="AE201" s="35" t="str" cm="1">
        <f t="array" aca="1" ref="AE201" ca="1">IF(OR(AC201="positive",Z201="positive",AND(OR(ISNUMBER(SEARCH("Follicular carcinoma",N201)),ISNUMBER(SEARCH("Follicular thyroid carcinoma",N201))),V201="extensive"),AND(AND(ISNUMBER(J201),J201&gt;0),AND(ISNUMBER(M201),M201&gt;3)),OR(H201="positive",AH201=1)),"high",IF(OR(ISNUMBER(SEARCH("lateral",G201,1)),ISNUMBER(SEARCH("positive",Y201,1)),ISNUMBER(SEARCH("tall",O201,1)),ISNUMBER(SEARCH("hobnail",O201,1)),ISNUMBER(SEARCH("cribriform",O201,1)),ISNUMBER(SEARCH("diffuse",O201,1)),ISNUMBER(SEARCH("columnar",O201,1)),ISNUMBER(SEARCH("solid",O201,1)),ISNUMBER(SEARCH("tall",N201,1)),ISNUMBER(SEARCH("hobnail",N201,1)),ISNUMBER(SEARCH("cribriform",N201,1)),ISNUMBER(SEARCH("diffuse",N201,1)),ISNUMBER(SEARCH("columnar",N201,1)),ISNUMBER(SEARCH("solid",N201,1)),AND(ISNUMBER(SEARCH("papillary",N201,1)),S201="positive"),AND(AND(ISNUMBER(J201),J201&gt;=5),M201=""),AND(AND(ISNUMBER(J201),J201&gt;=5),AND(ISNUMBER(M201),M201&gt;=1)),AND(ISNUMBER(SERACH("papillary",N201)),OR(Y201="positive",Z201="positive"), ISNUMBER(SEARCH("BRAF",AB201)))),"intermediate","low"))</f>
        <v>intermediate</v>
      </c>
      <c r="AF201" s="36" t="str">
        <f t="shared" si="40"/>
        <v>3a</v>
      </c>
      <c r="AG201" s="36" t="str">
        <f t="shared" si="41"/>
        <v>1b</v>
      </c>
      <c r="AH201" s="36" t="str">
        <f t="shared" si="42"/>
        <v>0</v>
      </c>
      <c r="AI201" s="42" t="str">
        <f t="shared" si="43"/>
        <v>I</v>
      </c>
      <c r="AJ201" s="39" t="s">
        <v>809</v>
      </c>
      <c r="AK201" s="41" t="s">
        <v>1124</v>
      </c>
      <c r="AL201" s="41" t="s">
        <v>1119</v>
      </c>
      <c r="AM201" s="41" t="s">
        <v>1123</v>
      </c>
      <c r="AN201" s="41" t="s">
        <v>68</v>
      </c>
      <c r="AO201" s="22">
        <f t="shared" ca="1" si="44"/>
        <v>1</v>
      </c>
      <c r="AP201" s="1">
        <f t="shared" si="45"/>
        <v>1</v>
      </c>
      <c r="AQ201" s="1">
        <f t="shared" si="46"/>
        <v>1</v>
      </c>
      <c r="AR201" s="1">
        <f t="shared" si="47"/>
        <v>1</v>
      </c>
      <c r="AS201" s="14">
        <f t="shared" si="48"/>
        <v>1</v>
      </c>
    </row>
    <row r="202" spans="1:45">
      <c r="A202" t="str">
        <f>'Model output'!A201</f>
        <v>TCGA-EM-A3FR</v>
      </c>
      <c r="B202" s="33">
        <v>55</v>
      </c>
      <c r="C202" s="1" t="str">
        <f>IF(OR(ISNUMBER(SEARCH("0",'Model output'!D201)), ISNUMBER(SEARCH("1",'Model output'!D201)), ISNUMBER(SEARCH("1a",'Model output'!D201)), ISNUMBER(SEARCH("1b",'Model output'!D201)), ISNUMBER(SEARCH("2",'Model output'!D201)), ISNUMBER(SEARCH("3",'Model output'!D201)), ISNUMBER(SEARCH("4a",'Model output'!D201)), ISNUMBER(SEARCH("4b",'Model output'!D201))), IF(ISNUMBER(SEARCH("pT",'Model output'!D201)),IF(OR(ISNUMBER(SEARCH("a",'Model output'!D201)),ISNUMBER(SEARCH("b",'Model output'!D201))),MID(SUBSTITUTE('Model output'!D201," ",""),SEARCH("pT",'Model output'!D201)+2,2),MID(SUBSTITUTE('Model output'!D201," ",""),SEARCH("pT",'Model output'!D201)+2,1)),IF(ISNUMBER(SEARCH("T",'Model output'!D201)),IF(OR(ISNUMBER(SEARCH("a",'Model output'!D201)),ISNUMBER(SEARCH("b",'Model output'!D201))),MID(SUBSTITUTE('Model output'!D201," ",""),SEARCH("T",'Model output'!D201)+1,2),MID(SUBSTITUTE('Model output'!D201," ",""),SEARCH("T",'Model output'!D201)+1,1)),SUBSTITUTE('Model output'!D201," ",""))),"")</f>
        <v>2</v>
      </c>
      <c r="D202" s="1" t="str">
        <f>IF(ISNUMBER(SEARCH("lymph node",'Model output'!E201)),"1", IF(AND('Model output'!E201&lt;&gt;"",ISNUMBER('Model output'!E201),'Model output'!E201&gt;0),"1",IF(OR(ISNUMBER(SEARCH("0",'Model output'!E201)), ISNUMBER(SEARCH("1",'Model output'!E201)), ISNUMBER(SEARCH("1a",'Model output'!E201)), ISNUMBER(SEARCH("1b",'Model output'!E201)), ISNUMBER(SEARCH("X",'Model output'!E201))), IF(ISNUMBER(SEARCH("pN",'Model output'!E201)),IF(OR(ISNUMBER(SEARCH("a",'Model output'!E201)),ISNUMBER(SEARCH("b",'Model output'!E201))),MID(SUBSTITUTE('Model output'!E201," ",""),SEARCH("pN",'Model output'!E201)+2,2),MID(SUBSTITUTE('Model output'!E201," ",""),SEARCH("pN",'Model output'!E201)+2,1)),IF(ISNUMBER(SEARCH("N",'Model output'!E201)),IF(OR(ISNUMBER(SEARCH("a",'Model output'!E201)),ISNUMBER(SEARCH("b",'Model output'!E201))),MID(SUBSTITUTE('Model output'!E201," ",""),SEARCH("N",'Model output'!E201)+1,2),MID(SUBSTITUTE('Model output'!E201," ",""),SEARCH("N",'Model output'!E201)+1,1)),SUBSTITUTE('Model output'!E201," ",""))),"")))</f>
        <v>1a</v>
      </c>
      <c r="E202" s="1" t="str">
        <f>IF(OR(ISNUMBER(SEARCH("Not applicable",'Model output'!F201)), ISNUMBER(SEARCH("N/A",'Model output'!F201))),"0",IF(OR(ISNUMBER(SEARCH("0",'Model output'!F201)), ISNUMBER(SEARCH("1",'Model output'!F201)), ISNUMBER(SEARCH("X",'Model output'!F201))), IF(ISNUMBER(SEARCH("pM",'Model output'!F201)),MID(SUBSTITUTE('Model output'!F201," ",""),SEARCH("pM",'Model output'!F201)+2,1),IF(ISNUMBER(SEARCH("M",'Model output'!F201)),MID(SUBSTITUTE('Model output'!F201," ",""),SEARCH("M",'Model output'!F201)+1,1),SUBSTITUTE('Model output'!F201," ",""))),""))</f>
        <v>0</v>
      </c>
      <c r="F202" t="str">
        <f t="shared" si="39"/>
        <v>positive</v>
      </c>
      <c r="G202" t="str">
        <f>IF(OR('Model output'!G201="",AND(ISNUMBER('Model output'!J201),'Model output'!J201&lt;1)),"",IF(OR(ISNUMBER(SEARCH("lateral",'Model output'!G201)),ISNUMBER(SEARCH("cervical",'Model output'!G201)),ISNUMBER(SEARCH("jugular",'Model output'!G201)),ISNUMBER(SEARCH("left neck",'Model output'!G201)),ISNUMBER(SEARCH("left anterior neck",'Model output'!G201)),ISNUMBER(SEARCH("left posterior neck",'Model output'!G201)),ISNUMBER(SEARCH("right neck",'Model output'!G201)),ISNUMBER(SEARCH("right anterior neck",'Model output'!G201)),ISNUMBER(SEARCH("right posterior neck",'Model output'!G201)),AND(ISNUMBER(SEARCH("level",'Model output'!G201)),OR(,ISNUMBER(SEARCH("II",'Model output'!G201)),ISNUMBER(SEARCH("two",'Model output'!G201)),AND(ISNUMBER(SEARCH("2",'Model output'!G201)),NOT(ISNUMBER(SEARCH("1 of 2",'Model output'!G201)))),ISNUMBER(SEARCH("III",'Model output'!G201)),ISNUMBER(SEARCH("three",'Model output'!G201)),ISNUMBER(SEARCH("3",'Model output'!G201)),ISNUMBER(SEARCH("IV",'Model output'!G201)),ISNUMBER(SEARCH("four",'Model output'!G201)),ISNUMBER(SEARCH("4",'Model output'!G201)),ISNUMBER(SEARCH("V ",'Model output'!G201)),ISNUMBER(SEARCH("five",'Model output'!G201)),ISNUMBER(SEARCH("5",'Model output'!G201))))), "lateral", "central"))</f>
        <v>central</v>
      </c>
      <c r="H202" t="str">
        <f>IF('Model output'!H201="","negative",IF(OR(ISNUMBER(SEARCH("lymph node",'Model output'!H201)),ISNUMBER(SEARCH("gland",'Model output'!H201)),ISNUMBER(SEARCH("lobe",'Model output'!H201)),ISNUMBER(SEARCH("isthmus",'Model output'!H201)),ISNUMBER(SEARCH("mediastinum",'Model output'!H201)),ISNUMBER(SEARCH("Not mentioned",'Model output'!H201)), ISNUMBER(SEARCH("Not applicable",'Model output'!H201)), ISNUMBER(SEARCH("paratracheal",'Model output'!H201)),ISNUMBER(SEARCH("fibroadipose tissue",'Model output'!H201)),ISNUMBER(SEARCH("thyroid node",'Model output'!H201)),ISNUMBER(SEARCH("skeletal muscle",'Model output'!H201)),ISNUMBER(SEARCH("Extranodal extension",'Model output'!H201)),ISNUMBER(SEARCH("right",'Model output'!H201)),ISNUMBER(SEARCH("left",'Model output'!H201)),ISNUMBER(SEARCH("Not specified",'Model output'!H201))),"negative","positive"))</f>
        <v>negative</v>
      </c>
      <c r="I202">
        <f>IF(OR('Model output'!I201="",'Model output'!I201="Not answered",'Model output'!I201="Not mentioned"),"",IF(ISNUMBER('Model output'!I201),'Model output'!I201,1))</f>
        <v>7</v>
      </c>
      <c r="J202">
        <f>IF(OR('Model output'!J201="",'Model output'!J201="Not answered",'Model output'!J201="Not mentioned"),"",IF(AND(ISNUMBER('Model output'!J201),'Model output'!J201&lt;=I202),'Model output'!J201,IF(AND(ISNUMBER('Model output'!J201), 'Model output'!J201&gt;=DATE(2024,1,1)), MIN(DAY('Model output'!J201), MONTH('Model output'!J201), YEAR('Model output'!J201)), IF(ISNUMBER(SEARCH("0/",'Model output'!J201)),0,IF(ISNUMBER(SEARCH("/",'Model output'!J201)), VALUE(LEFT('Model output'!J201, SEARCH("/",'Model output'!J201)-1)),1)))))</f>
        <v>2</v>
      </c>
      <c r="K202" t="str" cm="1">
        <f t="array" ref="K202">IF(COUNT(FIND({0,1,2,3,4,5,6,7,8,9},'Model output'!K201))&gt;0,'Model output'!K201,"")</f>
        <v/>
      </c>
      <c r="L202" s="25" t="str">
        <f t="shared" si="38"/>
        <v/>
      </c>
      <c r="M202" t="str" cm="1">
        <f t="array" ref="M202">IF(L202="","",IF(ISNUMBER(SEARCH("cm",L202)),MAX(VALUE(SUBSTITUTE(_xlfn.FILTERXML("&lt;t&gt;&lt;s&gt;"&amp;SUBSTITUTE(L202,",","&lt;/s&gt;&lt;s&gt;")&amp;"&lt;/s&gt;&lt;/t&gt;","//s"),"cm",""))),MAX(VALUE(SUBSTITUTE(_xlfn.FILTERXML("&lt;t&gt;&lt;s&gt;"&amp;SUBSTITUTE(L202,",","&lt;/s&gt;&lt;s&gt;")&amp;"&lt;/s&gt;&lt;/t&gt;","//s"),"mm","")))/10))</f>
        <v/>
      </c>
      <c r="N202" t="str">
        <f>IF('Model output'!L201="","",'Model output'!L201)</f>
        <v>Papillary carcinoma, classical (usual)</v>
      </c>
      <c r="O202" t="str">
        <f>IF('Model output'!M201="","",'Model output'!M201)</f>
        <v>Not mentioned</v>
      </c>
      <c r="P202" t="str">
        <f>IF('Model output'!N201="","",'Model output'!N201)</f>
        <v>3.0cm</v>
      </c>
      <c r="Q202" t="str">
        <f t="shared" si="37"/>
        <v>3.0cm</v>
      </c>
      <c r="R202" cm="1">
        <f t="array" ref="R202">IF(Q202="","",IF(ISNUMBER(SEARCH("cm",Q202)),MAX(VALUE(SUBSTITUTE(_xlfn.FILTERXML("&lt;t&gt;&lt;s&gt;"&amp;SUBSTITUTE(Q202,",","&lt;/s&gt;&lt;s&gt;")&amp;"&lt;/s&gt;&lt;/t&gt;","//s"),"cm",""))),MAX(VALUE(SUBSTITUTE(_xlfn.FILTERXML("&lt;t&gt;&lt;s&gt;"&amp;SUBSTITUTE(Q202,",","&lt;/s&gt;&lt;s&gt;")&amp;"&lt;/s&gt;&lt;/t&gt;","//s"),"mm","")))/10))</f>
        <v>3</v>
      </c>
      <c r="S202" t="str">
        <f>IF(OR('Model output'!P201="",ISNUMBER(SEARCH("Not identified", 'Model output'!P201)),ISNUMBER(SEARCH("Absent",'Model output'!P201)),AND(ISNUMBER(SEARCH("No",'Model output'!P201)),NOT(ISNUMBER(SEARCH("diagnostic",'Model output'!P201)))),ISNUMBER(SEARCH("Negative",'Model output'!P201))),"negative","positive")</f>
        <v>negative</v>
      </c>
      <c r="T202">
        <f>IF('Model output'!O201="","",'Model output'!O201)</f>
        <v>2</v>
      </c>
      <c r="U202" t="str">
        <f>IF('Model output'!Q201&lt;&gt;"",'Model output'!Q201,IF('Classification result'!S202="positive",IF(ISNUMBER(SEARCH("single",'Model output'!P201)),1,IF(OR(ISNUMBER(SEARCH("&lt;4",'Model output'!P201)),ISNUMBER(SEARCH("&lt; 4",'Model output'!P201)),ISNUMBER(SEARCH("less than 4",'Model output'!P201))),"&lt;4",IF(OR(ISNUMBER(SEARCH("&gt;4",'Model output'!P201)),ISNUMBER(SEARCH("&gt; 4",'Model output'!P201)),ISNUMBER(SEARCH("4 or more",'Model output'!P201))),"&gt;4",""))), ""))</f>
        <v/>
      </c>
      <c r="V202" t="str">
        <f>IF(S202="negative","",IF(OR(ISNUMBER(SEARCH("Focal",'Model output'!P201)),'Classification result'!U202&lt;4,ISNUMBER(SEARCH("Focal",'Classification result'!U202)),ISNUMBER(SEARCH("&lt;4",'Classification result'!U202)),ISNUMBER(SEARCH("&lt; 4",'Classification result'!U202))),"minimal", IF(OR(ISNUMBER(SEARCH("Extensive",'Model output'!P201)),ISNUMBER(SEARCH("Extensive",'Classification result'!U202)),ISNUMBER(SEARCH("&gt;4",'Classification result'!U202)),ISNUMBER(SEARCH("&gt; 4",'Classification result'!U202)),ISNUMBER(SEARCH("4 or more",'Classification result'!U202))),"extensive","")))</f>
        <v/>
      </c>
      <c r="W202" t="str">
        <f>IF(OR('Model output'!R201="",ISNUMBER(SEARCH("Not identified", 'Model output'!R201)),ISNUMBER(SEARCH("Absent",'Model output'!R201)),ISNUMBER(SEARCH("No",'Model output'!R201)),ISNUMBER(SEARCH("Negative",'Model output'!R201)),ISNUMBER(SEARCH("None seen",'Model output'!R201)),ISNUMBER(SEARCH("Free",'Model output'!R201)),ISNUMBER(SEARCH("Cannot be assessed",'Model output'!R201))),"negative","positive")</f>
        <v>positive</v>
      </c>
      <c r="X202" s="16" t="str">
        <f>IF('Model output'!S201="","",'Model output'!S201)</f>
        <v>Not identified</v>
      </c>
      <c r="Y202" t="str">
        <f>IF(OR('Model output'!S201="",ISNUMBER(SEARCH("Absent",'Model output'!S201)),ISNUMBER(SEARCH("Not identified",'Model output'!S201)),AND(ISNUMBER(SEARCH("No",'Model output'!S201)),NOT(ISNUMBER(SEARCH("carcinoma",'Model output'!S201)))),ISNUMBER(SEARCH("negative",'Model output'!S201))),"negative",IF(Z202="positive","gETE", "positive"))</f>
        <v>negative</v>
      </c>
      <c r="Z202" t="str">
        <f>IF(OR('Model output'!S201="",ISNUMBER(SEARCH("Absent",'Model output'!S201)),ISNUMBER(SEARCH("Not identified",'Model output'!S201)),ISNUMBER(SEARCH("No",'Model output'!S201)),ISNUMBER(SEARCH("Minimal",'Model output'!S201)),ISNUMBER(SEARCH("negative",'Model output'!S201))),"negative",IF(OR(ISNUMBER(SEARCH("extensive",X202)),ISNUMBER(SEARCH("skeletal muscle",X202)),ISNUMBER(SEARCH("larynx",X202)),ISNUMBER(SEARCH("trachea",X202)),ISNUMBER(SEARCH("esophagus",X202)),ISNUMBER(SEARCH("recurrent laryngeal nerve",X202))),"positive","negative"))</f>
        <v>negative</v>
      </c>
      <c r="AA202" t="str">
        <f>IF('Model output'!T201="","",IF('Model output'!T201="Not mentioned", "No", "Yes"))</f>
        <v>No</v>
      </c>
      <c r="AB202" t="str">
        <f>IF(AA202&lt;&gt;"Yes","",IF(OR('Model output'!U201="",ISNUMBER(SEARCH("Not identified",'Model output'!U201))),"",'Model output'!U201))</f>
        <v/>
      </c>
      <c r="AC202" s="1" t="str">
        <f>IF(OR('Model output'!V201="", 'Model output'!V201="No", AND(ISERROR(SEARCH("Positive",'Model output'!V201)), ISNUMBER(SEARCH("Negative",'Model output'!V201))), AND(ISNUMBER(SEARCH("Uninvolved",'Model output'!V201)),NOT(ISNUMBER(SEARCH("margins involved",'Model output'!V201)))), ISNUMBER(SEARCH("None",'Model output'!V201)), ISNUMBER(SEARCH("Free",'Model output'!V201)), ISNUMBER(SEARCH("1 mm",'Model output'!V201)), ISNUMBER(SEARCH("0.1 CM",'Model output'!V201)), ISNUMBER(SEARCH("less than 0.2 mm",'Model output'!V201)), ISNUMBER(SEARCH("less than 0.5 mm",'Model output'!V201)), ISNUMBER(SEARCH("less than 1.0 mm",'Model output'!V201)), ISNUMBER(SEARCH("noted very close",'Model output'!V201)), ISNUMBER(SEARCH("abut",'Model output'!V201)), ISNUMBER(SEARCH("not mentioned",'Model output'!V201)), ISNUMBER(SEARCH("Cannot be assessed",'Model output'!V201)), ISNUMBER(SEARCH("Not specified",'Model output'!V201)), ISNUMBER(SEARCH("Lymphocyte invasion - present",'Model output'!V201))), "negative", "positive")</f>
        <v>negative</v>
      </c>
      <c r="AE202" s="35" t="str" cm="1">
        <f t="array" aca="1" ref="AE202" ca="1">IF(OR(AC202="positive",Z202="positive",AND(OR(ISNUMBER(SEARCH("Follicular carcinoma",N202)),ISNUMBER(SEARCH("Follicular thyroid carcinoma",N202))),V202="extensive"),AND(AND(ISNUMBER(J202),J202&gt;0),AND(ISNUMBER(M202),M202&gt;3)),OR(H202="positive",AH202=1)),"high",IF(OR(ISNUMBER(SEARCH("lateral",G202,1)),ISNUMBER(SEARCH("positive",Y202,1)),ISNUMBER(SEARCH("tall",O202,1)),ISNUMBER(SEARCH("hobnail",O202,1)),ISNUMBER(SEARCH("cribriform",O202,1)),ISNUMBER(SEARCH("diffuse",O202,1)),ISNUMBER(SEARCH("columnar",O202,1)),ISNUMBER(SEARCH("solid",O202,1)),ISNUMBER(SEARCH("tall",N202,1)),ISNUMBER(SEARCH("hobnail",N202,1)),ISNUMBER(SEARCH("cribriform",N202,1)),ISNUMBER(SEARCH("diffuse",N202,1)),ISNUMBER(SEARCH("columnar",N202,1)),ISNUMBER(SEARCH("solid",N202,1)),AND(ISNUMBER(SEARCH("papillary",N202,1)),S202="positive"),AND(AND(ISNUMBER(J202),J202&gt;=5),M202=""),AND(AND(ISNUMBER(J202),J202&gt;=5),AND(ISNUMBER(M202),M202&gt;=1)),AND(ISNUMBER(SERACH("papillary",N202)),OR(Y202="positive",Z202="positive"), ISNUMBER(SEARCH("BRAF",AB202)))),"intermediate","low"))</f>
        <v>low</v>
      </c>
      <c r="AF202" s="36" t="str">
        <f t="shared" si="40"/>
        <v>2</v>
      </c>
      <c r="AG202" s="36" t="str">
        <f t="shared" si="41"/>
        <v>1a</v>
      </c>
      <c r="AH202" s="36" t="str">
        <f t="shared" si="42"/>
        <v>0</v>
      </c>
      <c r="AI202" s="42" t="str">
        <f t="shared" si="43"/>
        <v>II</v>
      </c>
      <c r="AJ202" s="39" t="s">
        <v>807</v>
      </c>
      <c r="AK202" s="41" t="s">
        <v>1122</v>
      </c>
      <c r="AL202" s="41" t="s">
        <v>651</v>
      </c>
      <c r="AM202" s="41" t="s">
        <v>1123</v>
      </c>
      <c r="AN202" s="41" t="s">
        <v>1121</v>
      </c>
      <c r="AO202" s="22">
        <f t="shared" ca="1" si="44"/>
        <v>1</v>
      </c>
      <c r="AP202" s="1">
        <f t="shared" si="45"/>
        <v>1</v>
      </c>
      <c r="AQ202" s="1">
        <f t="shared" si="46"/>
        <v>1</v>
      </c>
      <c r="AR202" s="1">
        <f t="shared" si="47"/>
        <v>1</v>
      </c>
      <c r="AS202" s="14">
        <f t="shared" si="48"/>
        <v>1</v>
      </c>
    </row>
    <row r="203" spans="1:45">
      <c r="A203" t="str">
        <f>'Model output'!A202</f>
        <v>TCGA-EM-A3O3</v>
      </c>
      <c r="B203" s="33">
        <v>83</v>
      </c>
      <c r="C203" s="1" t="str">
        <f>IF(OR(ISNUMBER(SEARCH("0",'Model output'!D202)), ISNUMBER(SEARCH("1",'Model output'!D202)), ISNUMBER(SEARCH("1a",'Model output'!D202)), ISNUMBER(SEARCH("1b",'Model output'!D202)), ISNUMBER(SEARCH("2",'Model output'!D202)), ISNUMBER(SEARCH("3",'Model output'!D202)), ISNUMBER(SEARCH("4a",'Model output'!D202)), ISNUMBER(SEARCH("4b",'Model output'!D202))), IF(ISNUMBER(SEARCH("pT",'Model output'!D202)),IF(OR(ISNUMBER(SEARCH("a",'Model output'!D202)),ISNUMBER(SEARCH("b",'Model output'!D202))),MID(SUBSTITUTE('Model output'!D202," ",""),SEARCH("pT",'Model output'!D202)+2,2),MID(SUBSTITUTE('Model output'!D202," ",""),SEARCH("pT",'Model output'!D202)+2,1)),IF(ISNUMBER(SEARCH("T",'Model output'!D202)),IF(OR(ISNUMBER(SEARCH("a",'Model output'!D202)),ISNUMBER(SEARCH("b",'Model output'!D202))),MID(SUBSTITUTE('Model output'!D202," ",""),SEARCH("T",'Model output'!D202)+1,2),MID(SUBSTITUTE('Model output'!D202," ",""),SEARCH("T",'Model output'!D202)+1,1)),SUBSTITUTE('Model output'!D202," ",""))),"")</f>
        <v>2</v>
      </c>
      <c r="D203" s="1" t="str">
        <f>IF(ISNUMBER(SEARCH("lymph node",'Model output'!E202)),"1", IF(AND('Model output'!E202&lt;&gt;"",ISNUMBER('Model output'!E202),'Model output'!E202&gt;0),"1",IF(OR(ISNUMBER(SEARCH("0",'Model output'!E202)), ISNUMBER(SEARCH("1",'Model output'!E202)), ISNUMBER(SEARCH("1a",'Model output'!E202)), ISNUMBER(SEARCH("1b",'Model output'!E202)), ISNUMBER(SEARCH("X",'Model output'!E202))), IF(ISNUMBER(SEARCH("pN",'Model output'!E202)),IF(OR(ISNUMBER(SEARCH("a",'Model output'!E202)),ISNUMBER(SEARCH("b",'Model output'!E202))),MID(SUBSTITUTE('Model output'!E202," ",""),SEARCH("pN",'Model output'!E202)+2,2),MID(SUBSTITUTE('Model output'!E202," ",""),SEARCH("pN",'Model output'!E202)+2,1)),IF(ISNUMBER(SEARCH("N",'Model output'!E202)),IF(OR(ISNUMBER(SEARCH("a",'Model output'!E202)),ISNUMBER(SEARCH("b",'Model output'!E202))),MID(SUBSTITUTE('Model output'!E202," ",""),SEARCH("N",'Model output'!E202)+1,2),MID(SUBSTITUTE('Model output'!E202," ",""),SEARCH("N",'Model output'!E202)+1,1)),SUBSTITUTE('Model output'!E202," ",""))),"")))</f>
        <v>1a</v>
      </c>
      <c r="E203" s="1" t="str">
        <f>IF(OR(ISNUMBER(SEARCH("Not applicable",'Model output'!F202)), ISNUMBER(SEARCH("N/A",'Model output'!F202))),"0",IF(OR(ISNUMBER(SEARCH("0",'Model output'!F202)), ISNUMBER(SEARCH("1",'Model output'!F202)), ISNUMBER(SEARCH("X",'Model output'!F202))), IF(ISNUMBER(SEARCH("pM",'Model output'!F202)),MID(SUBSTITUTE('Model output'!F202," ",""),SEARCH("pM",'Model output'!F202)+2,1),IF(ISNUMBER(SEARCH("M",'Model output'!F202)),MID(SUBSTITUTE('Model output'!F202," ",""),SEARCH("M",'Model output'!F202)+1,1),SUBSTITUTE('Model output'!F202," ",""))),""))</f>
        <v>0</v>
      </c>
      <c r="F203" t="str">
        <f t="shared" si="39"/>
        <v>positive</v>
      </c>
      <c r="G203" t="str">
        <f>IF(OR('Model output'!G202="",AND(ISNUMBER('Model output'!J202),'Model output'!J202&lt;1)),"",IF(OR(ISNUMBER(SEARCH("lateral",'Model output'!G202)),ISNUMBER(SEARCH("cervical",'Model output'!G202)),ISNUMBER(SEARCH("jugular",'Model output'!G202)),ISNUMBER(SEARCH("left neck",'Model output'!G202)),ISNUMBER(SEARCH("left anterior neck",'Model output'!G202)),ISNUMBER(SEARCH("left posterior neck",'Model output'!G202)),ISNUMBER(SEARCH("right neck",'Model output'!G202)),ISNUMBER(SEARCH("right anterior neck",'Model output'!G202)),ISNUMBER(SEARCH("right posterior neck",'Model output'!G202)),AND(ISNUMBER(SEARCH("level",'Model output'!G202)),OR(,ISNUMBER(SEARCH("II",'Model output'!G202)),ISNUMBER(SEARCH("two",'Model output'!G202)),AND(ISNUMBER(SEARCH("2",'Model output'!G202)),NOT(ISNUMBER(SEARCH("1 of 2",'Model output'!G202)))),ISNUMBER(SEARCH("III",'Model output'!G202)),ISNUMBER(SEARCH("three",'Model output'!G202)),ISNUMBER(SEARCH("3",'Model output'!G202)),ISNUMBER(SEARCH("IV",'Model output'!G202)),ISNUMBER(SEARCH("four",'Model output'!G202)),ISNUMBER(SEARCH("4",'Model output'!G202)),ISNUMBER(SEARCH("V ",'Model output'!G202)),ISNUMBER(SEARCH("five",'Model output'!G202)),ISNUMBER(SEARCH("5",'Model output'!G202))))), "lateral", "central"))</f>
        <v>central</v>
      </c>
      <c r="H203" t="str">
        <f>IF('Model output'!H202="","negative",IF(OR(ISNUMBER(SEARCH("lymph node",'Model output'!H202)),ISNUMBER(SEARCH("gland",'Model output'!H202)),ISNUMBER(SEARCH("lobe",'Model output'!H202)),ISNUMBER(SEARCH("isthmus",'Model output'!H202)),ISNUMBER(SEARCH("mediastinum",'Model output'!H202)),ISNUMBER(SEARCH("Not mentioned",'Model output'!H202)), ISNUMBER(SEARCH("Not applicable",'Model output'!H202)), ISNUMBER(SEARCH("paratracheal",'Model output'!H202)),ISNUMBER(SEARCH("fibroadipose tissue",'Model output'!H202)),ISNUMBER(SEARCH("thyroid node",'Model output'!H202)),ISNUMBER(SEARCH("skeletal muscle",'Model output'!H202)),ISNUMBER(SEARCH("Extranodal extension",'Model output'!H202)),ISNUMBER(SEARCH("right",'Model output'!H202)),ISNUMBER(SEARCH("left",'Model output'!H202)),ISNUMBER(SEARCH("Not specified",'Model output'!H202))),"negative","positive"))</f>
        <v>negative</v>
      </c>
      <c r="I203">
        <f>IF(OR('Model output'!I202="",'Model output'!I202="Not answered",'Model output'!I202="Not mentioned"),"",IF(ISNUMBER('Model output'!I202),'Model output'!I202,1))</f>
        <v>16</v>
      </c>
      <c r="J203">
        <f>IF(OR('Model output'!J202="",'Model output'!J202="Not answered",'Model output'!J202="Not mentioned"),"",IF(AND(ISNUMBER('Model output'!J202),'Model output'!J202&lt;=I203),'Model output'!J202,IF(AND(ISNUMBER('Model output'!J202), 'Model output'!J202&gt;=DATE(2024,1,1)), MIN(DAY('Model output'!J202), MONTH('Model output'!J202), YEAR('Model output'!J202)), IF(ISNUMBER(SEARCH("0/",'Model output'!J202)),0,IF(ISNUMBER(SEARCH("/",'Model output'!J202)), VALUE(LEFT('Model output'!J202, SEARCH("/",'Model output'!J202)-1)),1)))))</f>
        <v>3</v>
      </c>
      <c r="K203" t="str" cm="1">
        <f t="array" ref="K203">IF(COUNT(FIND({0,1,2,3,4,5,6,7,8,9},'Model output'!K202))&gt;0,'Model output'!K202,"")</f>
        <v/>
      </c>
      <c r="L203" s="25" t="str">
        <f t="shared" si="38"/>
        <v/>
      </c>
      <c r="M203" t="str" cm="1">
        <f t="array" ref="M203">IF(L203="","",IF(ISNUMBER(SEARCH("cm",L203)),MAX(VALUE(SUBSTITUTE(_xlfn.FILTERXML("&lt;t&gt;&lt;s&gt;"&amp;SUBSTITUTE(L203,",","&lt;/s&gt;&lt;s&gt;")&amp;"&lt;/s&gt;&lt;/t&gt;","//s"),"cm",""))),MAX(VALUE(SUBSTITUTE(_xlfn.FILTERXML("&lt;t&gt;&lt;s&gt;"&amp;SUBSTITUTE(L203,",","&lt;/s&gt;&lt;s&gt;")&amp;"&lt;/s&gt;&lt;/t&gt;","//s"),"mm","")))/10))</f>
        <v/>
      </c>
      <c r="N203" t="str">
        <f>IF('Model output'!L202="","",'Model output'!L202)</f>
        <v>Papillary carcinoma, classical.(usual)</v>
      </c>
      <c r="O203" t="str">
        <f>IF('Model output'!M202="","",'Model output'!M202)</f>
        <v>Papillary carcinoma, other variant with focal Warthin-like and hobnail cell change, and cribriform-morular architecture</v>
      </c>
      <c r="P203" t="str">
        <f>IF('Model output'!N202="","",'Model output'!N202)</f>
        <v>3.1 cm</v>
      </c>
      <c r="Q203" t="str">
        <f t="shared" si="37"/>
        <v>3.1cm</v>
      </c>
      <c r="R203" cm="1">
        <f t="array" ref="R203">IF(Q203="","",IF(ISNUMBER(SEARCH("cm",Q203)),MAX(VALUE(SUBSTITUTE(_xlfn.FILTERXML("&lt;t&gt;&lt;s&gt;"&amp;SUBSTITUTE(Q203,",","&lt;/s&gt;&lt;s&gt;")&amp;"&lt;/s&gt;&lt;/t&gt;","//s"),"cm",""))),MAX(VALUE(SUBSTITUTE(_xlfn.FILTERXML("&lt;t&gt;&lt;s&gt;"&amp;SUBSTITUTE(Q203,",","&lt;/s&gt;&lt;s&gt;")&amp;"&lt;/s&gt;&lt;/t&gt;","//s"),"mm","")))/10))</f>
        <v>3.1</v>
      </c>
      <c r="S203" t="str">
        <f>IF(OR('Model output'!P202="",ISNUMBER(SEARCH("Not identified", 'Model output'!P202)),ISNUMBER(SEARCH("Absent",'Model output'!P202)),AND(ISNUMBER(SEARCH("No",'Model output'!P202)),NOT(ISNUMBER(SEARCH("diagnostic",'Model output'!P202)))),ISNUMBER(SEARCH("Negative",'Model output'!P202))),"negative","positive")</f>
        <v>negative</v>
      </c>
      <c r="T203">
        <f>IF('Model output'!O202="","",'Model output'!O202)</f>
        <v>1</v>
      </c>
      <c r="U203" t="str">
        <f>IF('Model output'!Q202&lt;&gt;"",'Model output'!Q202,IF('Classification result'!S203="positive",IF(ISNUMBER(SEARCH("single",'Model output'!P202)),1,IF(OR(ISNUMBER(SEARCH("&lt;4",'Model output'!P202)),ISNUMBER(SEARCH("&lt; 4",'Model output'!P202)),ISNUMBER(SEARCH("less than 4",'Model output'!P202))),"&lt;4",IF(OR(ISNUMBER(SEARCH("&gt;4",'Model output'!P202)),ISNUMBER(SEARCH("&gt; 4",'Model output'!P202)),ISNUMBER(SEARCH("4 or more",'Model output'!P202))),"&gt;4",""))), ""))</f>
        <v/>
      </c>
      <c r="V203" t="str">
        <f>IF(S203="negative","",IF(OR(ISNUMBER(SEARCH("Focal",'Model output'!P202)),'Classification result'!U203&lt;4,ISNUMBER(SEARCH("Focal",'Classification result'!U203)),ISNUMBER(SEARCH("&lt;4",'Classification result'!U203)),ISNUMBER(SEARCH("&lt; 4",'Classification result'!U203))),"minimal", IF(OR(ISNUMBER(SEARCH("Extensive",'Model output'!P202)),ISNUMBER(SEARCH("Extensive",'Classification result'!U203)),ISNUMBER(SEARCH("&gt;4",'Classification result'!U203)),ISNUMBER(SEARCH("&gt; 4",'Classification result'!U203)),ISNUMBER(SEARCH("4 or more",'Classification result'!U203))),"extensive","")))</f>
        <v/>
      </c>
      <c r="W203" t="str">
        <f>IF(OR('Model output'!R202="",ISNUMBER(SEARCH("Not identified", 'Model output'!R202)),ISNUMBER(SEARCH("Absent",'Model output'!R202)),ISNUMBER(SEARCH("No",'Model output'!R202)),ISNUMBER(SEARCH("Negative",'Model output'!R202)),ISNUMBER(SEARCH("None seen",'Model output'!R202)),ISNUMBER(SEARCH("Free",'Model output'!R202)),ISNUMBER(SEARCH("Cannot be assessed",'Model output'!R202))),"negative","positive")</f>
        <v>positive</v>
      </c>
      <c r="X203" s="16" t="str">
        <f>IF('Model output'!S202="","",'Model output'!S202)</f>
        <v>Not identified</v>
      </c>
      <c r="Y203" t="str">
        <f>IF(OR('Model output'!S202="",ISNUMBER(SEARCH("Absent",'Model output'!S202)),ISNUMBER(SEARCH("Not identified",'Model output'!S202)),AND(ISNUMBER(SEARCH("No",'Model output'!S202)),NOT(ISNUMBER(SEARCH("carcinoma",'Model output'!S202)))),ISNUMBER(SEARCH("negative",'Model output'!S202))),"negative",IF(Z203="positive","gETE", "positive"))</f>
        <v>negative</v>
      </c>
      <c r="Z203" t="str">
        <f>IF(OR('Model output'!S202="",ISNUMBER(SEARCH("Absent",'Model output'!S202)),ISNUMBER(SEARCH("Not identified",'Model output'!S202)),ISNUMBER(SEARCH("No",'Model output'!S202)),ISNUMBER(SEARCH("Minimal",'Model output'!S202)),ISNUMBER(SEARCH("negative",'Model output'!S202))),"negative",IF(OR(ISNUMBER(SEARCH("extensive",X203)),ISNUMBER(SEARCH("skeletal muscle",X203)),ISNUMBER(SEARCH("larynx",X203)),ISNUMBER(SEARCH("trachea",X203)),ISNUMBER(SEARCH("esophagus",X203)),ISNUMBER(SEARCH("recurrent laryngeal nerve",X203))),"positive","negative"))</f>
        <v>negative</v>
      </c>
      <c r="AA203" t="str">
        <f>IF('Model output'!T202="","",IF('Model output'!T202="Not mentioned", "No", "Yes"))</f>
        <v>No</v>
      </c>
      <c r="AB203" t="str">
        <f>IF(AA203&lt;&gt;"Yes","",IF(OR('Model output'!U202="",ISNUMBER(SEARCH("Not identified",'Model output'!U202))),"",'Model output'!U202))</f>
        <v/>
      </c>
      <c r="AC203" s="1" t="str">
        <f>IF(OR('Model output'!V202="", 'Model output'!V202="No", AND(ISERROR(SEARCH("Positive",'Model output'!V202)), ISNUMBER(SEARCH("Negative",'Model output'!V202))), AND(ISNUMBER(SEARCH("Uninvolved",'Model output'!V202)),NOT(ISNUMBER(SEARCH("margins involved",'Model output'!V202)))), ISNUMBER(SEARCH("None",'Model output'!V202)), ISNUMBER(SEARCH("Free",'Model output'!V202)), ISNUMBER(SEARCH("1 mm",'Model output'!V202)), ISNUMBER(SEARCH("0.1 CM",'Model output'!V202)), ISNUMBER(SEARCH("less than 0.2 mm",'Model output'!V202)), ISNUMBER(SEARCH("less than 0.5 mm",'Model output'!V202)), ISNUMBER(SEARCH("less than 1.0 mm",'Model output'!V202)), ISNUMBER(SEARCH("noted very close",'Model output'!V202)), ISNUMBER(SEARCH("abut",'Model output'!V202)), ISNUMBER(SEARCH("not mentioned",'Model output'!V202)), ISNUMBER(SEARCH("Cannot be assessed",'Model output'!V202)), ISNUMBER(SEARCH("Not specified",'Model output'!V202)), ISNUMBER(SEARCH("Lymphocyte invasion - present",'Model output'!V202))), "negative", "positive")</f>
        <v>negative</v>
      </c>
      <c r="AE203" s="35" t="str" cm="1">
        <f t="array" aca="1" ref="AE203" ca="1">IF(OR(AC203="positive",Z203="positive",AND(OR(ISNUMBER(SEARCH("Follicular carcinoma",N203)),ISNUMBER(SEARCH("Follicular thyroid carcinoma",N203))),V203="extensive"),AND(AND(ISNUMBER(J203),J203&gt;0),AND(ISNUMBER(M203),M203&gt;3)),OR(H203="positive",AH203=1)),"high",IF(OR(ISNUMBER(SEARCH("lateral",G203,1)),ISNUMBER(SEARCH("positive",Y203,1)),ISNUMBER(SEARCH("tall",O203,1)),ISNUMBER(SEARCH("hobnail",O203,1)),ISNUMBER(SEARCH("cribriform",O203,1)),ISNUMBER(SEARCH("diffuse",O203,1)),ISNUMBER(SEARCH("columnar",O203,1)),ISNUMBER(SEARCH("solid",O203,1)),ISNUMBER(SEARCH("tall",N203,1)),ISNUMBER(SEARCH("hobnail",N203,1)),ISNUMBER(SEARCH("cribriform",N203,1)),ISNUMBER(SEARCH("diffuse",N203,1)),ISNUMBER(SEARCH("columnar",N203,1)),ISNUMBER(SEARCH("solid",N203,1)),AND(ISNUMBER(SEARCH("papillary",N203,1)),S203="positive"),AND(AND(ISNUMBER(J203),J203&gt;=5),M203=""),AND(AND(ISNUMBER(J203),J203&gt;=5),AND(ISNUMBER(M203),M203&gt;=1)),AND(ISNUMBER(SERACH("papillary",N203)),OR(Y203="positive",Z203="positive"), ISNUMBER(SEARCH("BRAF",AB203)))),"intermediate","low"))</f>
        <v>intermediate</v>
      </c>
      <c r="AF203" s="36" t="str">
        <f t="shared" si="40"/>
        <v>2</v>
      </c>
      <c r="AG203" s="36" t="str">
        <f t="shared" si="41"/>
        <v>1a</v>
      </c>
      <c r="AH203" s="36" t="str">
        <f t="shared" si="42"/>
        <v>0</v>
      </c>
      <c r="AI203" s="42" t="str">
        <f t="shared" si="43"/>
        <v>II</v>
      </c>
      <c r="AJ203" s="39" t="s">
        <v>809</v>
      </c>
      <c r="AK203" s="41" t="s">
        <v>1122</v>
      </c>
      <c r="AL203" s="41" t="s">
        <v>651</v>
      </c>
      <c r="AM203" s="41" t="s">
        <v>1123</v>
      </c>
      <c r="AN203" s="41" t="s">
        <v>1121</v>
      </c>
      <c r="AO203" s="22">
        <f t="shared" ca="1" si="44"/>
        <v>1</v>
      </c>
      <c r="AP203" s="1">
        <f t="shared" si="45"/>
        <v>1</v>
      </c>
      <c r="AQ203" s="1">
        <f t="shared" si="46"/>
        <v>1</v>
      </c>
      <c r="AR203" s="1">
        <f t="shared" si="47"/>
        <v>1</v>
      </c>
      <c r="AS203" s="14">
        <f t="shared" si="48"/>
        <v>1</v>
      </c>
    </row>
    <row r="204" spans="1:45">
      <c r="A204" t="str">
        <f>'Model output'!A203</f>
        <v>TCGA-EM-A3O6</v>
      </c>
      <c r="B204" s="33">
        <v>54</v>
      </c>
      <c r="C204" s="1" t="str">
        <f>IF(OR(ISNUMBER(SEARCH("0",'Model output'!D203)), ISNUMBER(SEARCH("1",'Model output'!D203)), ISNUMBER(SEARCH("1a",'Model output'!D203)), ISNUMBER(SEARCH("1b",'Model output'!D203)), ISNUMBER(SEARCH("2",'Model output'!D203)), ISNUMBER(SEARCH("3",'Model output'!D203)), ISNUMBER(SEARCH("4a",'Model output'!D203)), ISNUMBER(SEARCH("4b",'Model output'!D203))), IF(ISNUMBER(SEARCH("pT",'Model output'!D203)),IF(OR(ISNUMBER(SEARCH("a",'Model output'!D203)),ISNUMBER(SEARCH("b",'Model output'!D203))),MID(SUBSTITUTE('Model output'!D203," ",""),SEARCH("pT",'Model output'!D203)+2,2),MID(SUBSTITUTE('Model output'!D203," ",""),SEARCH("pT",'Model output'!D203)+2,1)),IF(ISNUMBER(SEARCH("T",'Model output'!D203)),IF(OR(ISNUMBER(SEARCH("a",'Model output'!D203)),ISNUMBER(SEARCH("b",'Model output'!D203))),MID(SUBSTITUTE('Model output'!D203," ",""),SEARCH("T",'Model output'!D203)+1,2),MID(SUBSTITUTE('Model output'!D203," ",""),SEARCH("T",'Model output'!D203)+1,1)),SUBSTITUTE('Model output'!D203," ",""))),"")</f>
        <v>2</v>
      </c>
      <c r="D204" s="1" t="str">
        <f>IF(ISNUMBER(SEARCH("lymph node",'Model output'!E203)),"1", IF(AND('Model output'!E203&lt;&gt;"",ISNUMBER('Model output'!E203),'Model output'!E203&gt;0),"1",IF(OR(ISNUMBER(SEARCH("0",'Model output'!E203)), ISNUMBER(SEARCH("1",'Model output'!E203)), ISNUMBER(SEARCH("1a",'Model output'!E203)), ISNUMBER(SEARCH("1b",'Model output'!E203)), ISNUMBER(SEARCH("X",'Model output'!E203))), IF(ISNUMBER(SEARCH("pN",'Model output'!E203)),IF(OR(ISNUMBER(SEARCH("a",'Model output'!E203)),ISNUMBER(SEARCH("b",'Model output'!E203))),MID(SUBSTITUTE('Model output'!E203," ",""),SEARCH("pN",'Model output'!E203)+2,2),MID(SUBSTITUTE('Model output'!E203," ",""),SEARCH("pN",'Model output'!E203)+2,1)),IF(ISNUMBER(SEARCH("N",'Model output'!E203)),IF(OR(ISNUMBER(SEARCH("a",'Model output'!E203)),ISNUMBER(SEARCH("b",'Model output'!E203))),MID(SUBSTITUTE('Model output'!E203," ",""),SEARCH("N",'Model output'!E203)+1,2),MID(SUBSTITUTE('Model output'!E203," ",""),SEARCH("N",'Model output'!E203)+1,1)),SUBSTITUTE('Model output'!E203," ",""))),"")))</f>
        <v>X</v>
      </c>
      <c r="E204" s="1" t="str">
        <f>IF(OR(ISNUMBER(SEARCH("Not applicable",'Model output'!F203)), ISNUMBER(SEARCH("N/A",'Model output'!F203))),"0",IF(OR(ISNUMBER(SEARCH("0",'Model output'!F203)), ISNUMBER(SEARCH("1",'Model output'!F203)), ISNUMBER(SEARCH("X",'Model output'!F203))), IF(ISNUMBER(SEARCH("pM",'Model output'!F203)),MID(SUBSTITUTE('Model output'!F203," ",""),SEARCH("pM",'Model output'!F203)+2,1),IF(ISNUMBER(SEARCH("M",'Model output'!F203)),MID(SUBSTITUTE('Model output'!F203," ",""),SEARCH("M",'Model output'!F203)+1,1),SUBSTITUTE('Model output'!F203," ",""))),""))</f>
        <v/>
      </c>
      <c r="F204" t="str">
        <f t="shared" si="39"/>
        <v>negative</v>
      </c>
      <c r="G204" t="str">
        <f>IF(OR('Model output'!G203="",AND(ISNUMBER('Model output'!J203),'Model output'!J203&lt;1)),"",IF(OR(ISNUMBER(SEARCH("lateral",'Model output'!G203)),ISNUMBER(SEARCH("cervical",'Model output'!G203)),ISNUMBER(SEARCH("jugular",'Model output'!G203)),ISNUMBER(SEARCH("left neck",'Model output'!G203)),ISNUMBER(SEARCH("left anterior neck",'Model output'!G203)),ISNUMBER(SEARCH("left posterior neck",'Model output'!G203)),ISNUMBER(SEARCH("right neck",'Model output'!G203)),ISNUMBER(SEARCH("right anterior neck",'Model output'!G203)),ISNUMBER(SEARCH("right posterior neck",'Model output'!G203)),AND(ISNUMBER(SEARCH("level",'Model output'!G203)),OR(,ISNUMBER(SEARCH("II",'Model output'!G203)),ISNUMBER(SEARCH("two",'Model output'!G203)),AND(ISNUMBER(SEARCH("2",'Model output'!G203)),NOT(ISNUMBER(SEARCH("1 of 2",'Model output'!G203)))),ISNUMBER(SEARCH("III",'Model output'!G203)),ISNUMBER(SEARCH("three",'Model output'!G203)),ISNUMBER(SEARCH("3",'Model output'!G203)),ISNUMBER(SEARCH("IV",'Model output'!G203)),ISNUMBER(SEARCH("four",'Model output'!G203)),ISNUMBER(SEARCH("4",'Model output'!G203)),ISNUMBER(SEARCH("V ",'Model output'!G203)),ISNUMBER(SEARCH("five",'Model output'!G203)),ISNUMBER(SEARCH("5",'Model output'!G203))))), "lateral", "central"))</f>
        <v/>
      </c>
      <c r="H204" t="str">
        <f>IF('Model output'!H203="","negative",IF(OR(ISNUMBER(SEARCH("lymph node",'Model output'!H203)),ISNUMBER(SEARCH("gland",'Model output'!H203)),ISNUMBER(SEARCH("lobe",'Model output'!H203)),ISNUMBER(SEARCH("isthmus",'Model output'!H203)),ISNUMBER(SEARCH("mediastinum",'Model output'!H203)),ISNUMBER(SEARCH("Not mentioned",'Model output'!H203)), ISNUMBER(SEARCH("Not applicable",'Model output'!H203)), ISNUMBER(SEARCH("paratracheal",'Model output'!H203)),ISNUMBER(SEARCH("fibroadipose tissue",'Model output'!H203)),ISNUMBER(SEARCH("thyroid node",'Model output'!H203)),ISNUMBER(SEARCH("skeletal muscle",'Model output'!H203)),ISNUMBER(SEARCH("Extranodal extension",'Model output'!H203)),ISNUMBER(SEARCH("right",'Model output'!H203)),ISNUMBER(SEARCH("left",'Model output'!H203)),ISNUMBER(SEARCH("Not specified",'Model output'!H203))),"negative","positive"))</f>
        <v>negative</v>
      </c>
      <c r="I204">
        <f>IF(OR('Model output'!I203="",'Model output'!I203="Not answered",'Model output'!I203="Not mentioned"),"",IF(ISNUMBER('Model output'!I203),'Model output'!I203,1))</f>
        <v>0</v>
      </c>
      <c r="J204">
        <f>IF(OR('Model output'!J203="",'Model output'!J203="Not answered",'Model output'!J203="Not mentioned"),"",IF(AND(ISNUMBER('Model output'!J203),'Model output'!J203&lt;=I204),'Model output'!J203,IF(AND(ISNUMBER('Model output'!J203), 'Model output'!J203&gt;=DATE(2024,1,1)), MIN(DAY('Model output'!J203), MONTH('Model output'!J203), YEAR('Model output'!J203)), IF(ISNUMBER(SEARCH("0/",'Model output'!J203)),0,IF(ISNUMBER(SEARCH("/",'Model output'!J203)), VALUE(LEFT('Model output'!J203, SEARCH("/",'Model output'!J203)-1)),1)))))</f>
        <v>0</v>
      </c>
      <c r="K204" t="str" cm="1">
        <f t="array" ref="K204">IF(COUNT(FIND({0,1,2,3,4,5,6,7,8,9},'Model output'!K203))&gt;0,'Model output'!K203,"")</f>
        <v/>
      </c>
      <c r="L204" s="25" t="str">
        <f t="shared" si="38"/>
        <v/>
      </c>
      <c r="M204" t="str" cm="1">
        <f t="array" ref="M204">IF(L204="","",IF(ISNUMBER(SEARCH("cm",L204)),MAX(VALUE(SUBSTITUTE(_xlfn.FILTERXML("&lt;t&gt;&lt;s&gt;"&amp;SUBSTITUTE(L204,",","&lt;/s&gt;&lt;s&gt;")&amp;"&lt;/s&gt;&lt;/t&gt;","//s"),"cm",""))),MAX(VALUE(SUBSTITUTE(_xlfn.FILTERXML("&lt;t&gt;&lt;s&gt;"&amp;SUBSTITUTE(L204,",","&lt;/s&gt;&lt;s&gt;")&amp;"&lt;/s&gt;&lt;/t&gt;","//s"),"mm","")))/10))</f>
        <v/>
      </c>
      <c r="N204" t="str">
        <f>IF('Model output'!L203="","",'Model output'!L203)</f>
        <v>Papillary carcinoma, follicular variant</v>
      </c>
      <c r="O204" t="str">
        <f>IF('Model output'!M203="","",'Model output'!M203)</f>
        <v/>
      </c>
      <c r="P204" t="str">
        <f>IF('Model output'!N203="","",'Model output'!N203)</f>
        <v>4.0cm</v>
      </c>
      <c r="Q204" t="str">
        <f t="shared" si="37"/>
        <v>4.0cm</v>
      </c>
      <c r="R204" cm="1">
        <f t="array" ref="R204">IF(Q204="","",IF(ISNUMBER(SEARCH("cm",Q204)),MAX(VALUE(SUBSTITUTE(_xlfn.FILTERXML("&lt;t&gt;&lt;s&gt;"&amp;SUBSTITUTE(Q204,",","&lt;/s&gt;&lt;s&gt;")&amp;"&lt;/s&gt;&lt;/t&gt;","//s"),"cm",""))),MAX(VALUE(SUBSTITUTE(_xlfn.FILTERXML("&lt;t&gt;&lt;s&gt;"&amp;SUBSTITUTE(Q204,",","&lt;/s&gt;&lt;s&gt;")&amp;"&lt;/s&gt;&lt;/t&gt;","//s"),"mm","")))/10))</f>
        <v>4</v>
      </c>
      <c r="S204" t="str">
        <f>IF(OR('Model output'!P203="",ISNUMBER(SEARCH("Not identified", 'Model output'!P203)),ISNUMBER(SEARCH("Absent",'Model output'!P203)),AND(ISNUMBER(SEARCH("No",'Model output'!P203)),NOT(ISNUMBER(SEARCH("diagnostic",'Model output'!P203)))),ISNUMBER(SEARCH("Negative",'Model output'!P203))),"negative","positive")</f>
        <v>negative</v>
      </c>
      <c r="T204">
        <f>IF('Model output'!O203="","",'Model output'!O203)</f>
        <v>1</v>
      </c>
      <c r="U204" t="str">
        <f>IF('Model output'!Q203&lt;&gt;"",'Model output'!Q203,IF('Classification result'!S204="positive",IF(ISNUMBER(SEARCH("single",'Model output'!P203)),1,IF(OR(ISNUMBER(SEARCH("&lt;4",'Model output'!P203)),ISNUMBER(SEARCH("&lt; 4",'Model output'!P203)),ISNUMBER(SEARCH("less than 4",'Model output'!P203))),"&lt;4",IF(OR(ISNUMBER(SEARCH("&gt;4",'Model output'!P203)),ISNUMBER(SEARCH("&gt; 4",'Model output'!P203)),ISNUMBER(SEARCH("4 or more",'Model output'!P203))),"&gt;4",""))), ""))</f>
        <v/>
      </c>
      <c r="V204" t="str">
        <f>IF(S204="negative","",IF(OR(ISNUMBER(SEARCH("Focal",'Model output'!P203)),'Classification result'!U204&lt;4,ISNUMBER(SEARCH("Focal",'Classification result'!U204)),ISNUMBER(SEARCH("&lt;4",'Classification result'!U204)),ISNUMBER(SEARCH("&lt; 4",'Classification result'!U204))),"minimal", IF(OR(ISNUMBER(SEARCH("Extensive",'Model output'!P203)),ISNUMBER(SEARCH("Extensive",'Classification result'!U204)),ISNUMBER(SEARCH("&gt;4",'Classification result'!U204)),ISNUMBER(SEARCH("&gt; 4",'Classification result'!U204)),ISNUMBER(SEARCH("4 or more",'Classification result'!U204))),"extensive","")))</f>
        <v/>
      </c>
      <c r="W204" t="str">
        <f>IF(OR('Model output'!R203="",ISNUMBER(SEARCH("Not identified", 'Model output'!R203)),ISNUMBER(SEARCH("Absent",'Model output'!R203)),ISNUMBER(SEARCH("No",'Model output'!R203)),ISNUMBER(SEARCH("Negative",'Model output'!R203)),ISNUMBER(SEARCH("None seen",'Model output'!R203)),ISNUMBER(SEARCH("Free",'Model output'!R203)),ISNUMBER(SEARCH("Cannot be assessed",'Model output'!R203))),"negative","positive")</f>
        <v>negative</v>
      </c>
      <c r="X204" s="16" t="str">
        <f>IF('Model output'!S203="","",'Model output'!S203)</f>
        <v>Not identified</v>
      </c>
      <c r="Y204" t="str">
        <f>IF(OR('Model output'!S203="",ISNUMBER(SEARCH("Absent",'Model output'!S203)),ISNUMBER(SEARCH("Not identified",'Model output'!S203)),AND(ISNUMBER(SEARCH("No",'Model output'!S203)),NOT(ISNUMBER(SEARCH("carcinoma",'Model output'!S203)))),ISNUMBER(SEARCH("negative",'Model output'!S203))),"negative",IF(Z204="positive","gETE", "positive"))</f>
        <v>negative</v>
      </c>
      <c r="Z204" t="str">
        <f>IF(OR('Model output'!S203="",ISNUMBER(SEARCH("Absent",'Model output'!S203)),ISNUMBER(SEARCH("Not identified",'Model output'!S203)),ISNUMBER(SEARCH("No",'Model output'!S203)),ISNUMBER(SEARCH("Minimal",'Model output'!S203)),ISNUMBER(SEARCH("negative",'Model output'!S203))),"negative",IF(OR(ISNUMBER(SEARCH("extensive",X204)),ISNUMBER(SEARCH("skeletal muscle",X204)),ISNUMBER(SEARCH("larynx",X204)),ISNUMBER(SEARCH("trachea",X204)),ISNUMBER(SEARCH("esophagus",X204)),ISNUMBER(SEARCH("recurrent laryngeal nerve",X204))),"positive","negative"))</f>
        <v>negative</v>
      </c>
      <c r="AA204" t="str">
        <f>IF('Model output'!T203="","",IF('Model output'!T203="Not mentioned", "No", "Yes"))</f>
        <v>Yes</v>
      </c>
      <c r="AB204" t="str">
        <f>IF(AA204&lt;&gt;"Yes","",IF(OR('Model output'!U203="",ISNUMBER(SEARCH("Not identified",'Model output'!U203))),"",'Model output'!U203))</f>
        <v/>
      </c>
      <c r="AC204" s="1" t="str">
        <f>IF(OR('Model output'!V203="", 'Model output'!V203="No", AND(ISERROR(SEARCH("Positive",'Model output'!V203)), ISNUMBER(SEARCH("Negative",'Model output'!V203))), AND(ISNUMBER(SEARCH("Uninvolved",'Model output'!V203)),NOT(ISNUMBER(SEARCH("margins involved",'Model output'!V203)))), ISNUMBER(SEARCH("None",'Model output'!V203)), ISNUMBER(SEARCH("Free",'Model output'!V203)), ISNUMBER(SEARCH("1 mm",'Model output'!V203)), ISNUMBER(SEARCH("0.1 CM",'Model output'!V203)), ISNUMBER(SEARCH("less than 0.2 mm",'Model output'!V203)), ISNUMBER(SEARCH("less than 0.5 mm",'Model output'!V203)), ISNUMBER(SEARCH("less than 1.0 mm",'Model output'!V203)), ISNUMBER(SEARCH("noted very close",'Model output'!V203)), ISNUMBER(SEARCH("abut",'Model output'!V203)), ISNUMBER(SEARCH("not mentioned",'Model output'!V203)), ISNUMBER(SEARCH("Cannot be assessed",'Model output'!V203)), ISNUMBER(SEARCH("Not specified",'Model output'!V203)), ISNUMBER(SEARCH("Lymphocyte invasion - present",'Model output'!V203))), "negative", "positive")</f>
        <v>negative</v>
      </c>
      <c r="AE204" s="35" t="str" cm="1">
        <f t="array" aca="1" ref="AE204" ca="1">IF(OR(AC204="positive",Z204="positive",AND(OR(ISNUMBER(SEARCH("Follicular carcinoma",N204)),ISNUMBER(SEARCH("Follicular thyroid carcinoma",N204))),V204="extensive"),AND(AND(ISNUMBER(J204),J204&gt;0),AND(ISNUMBER(M204),M204&gt;3)),OR(H204="positive",AH204=1)),"high",IF(OR(ISNUMBER(SEARCH("lateral",G204,1)),ISNUMBER(SEARCH("positive",Y204,1)),ISNUMBER(SEARCH("tall",O204,1)),ISNUMBER(SEARCH("hobnail",O204,1)),ISNUMBER(SEARCH("cribriform",O204,1)),ISNUMBER(SEARCH("diffuse",O204,1)),ISNUMBER(SEARCH("columnar",O204,1)),ISNUMBER(SEARCH("solid",O204,1)),ISNUMBER(SEARCH("tall",N204,1)),ISNUMBER(SEARCH("hobnail",N204,1)),ISNUMBER(SEARCH("cribriform",N204,1)),ISNUMBER(SEARCH("diffuse",N204,1)),ISNUMBER(SEARCH("columnar",N204,1)),ISNUMBER(SEARCH("solid",N204,1)),AND(ISNUMBER(SEARCH("papillary",N204,1)),S204="positive"),AND(AND(ISNUMBER(J204),J204&gt;=5),M204=""),AND(AND(ISNUMBER(J204),J204&gt;=5),AND(ISNUMBER(M204),M204&gt;=1)),AND(ISNUMBER(SERACH("papillary",N204)),OR(Y204="positive",Z204="positive"), ISNUMBER(SEARCH("BRAF",AB204)))),"intermediate","low"))</f>
        <v>low</v>
      </c>
      <c r="AF204" s="36" t="str">
        <f t="shared" si="40"/>
        <v>2</v>
      </c>
      <c r="AG204" s="36" t="str">
        <f t="shared" si="41"/>
        <v>0</v>
      </c>
      <c r="AH204" s="36" t="str">
        <f t="shared" si="42"/>
        <v>0</v>
      </c>
      <c r="AI204" s="42" t="str">
        <f t="shared" si="43"/>
        <v>I</v>
      </c>
      <c r="AJ204" s="39" t="s">
        <v>807</v>
      </c>
      <c r="AK204" s="41" t="s">
        <v>1122</v>
      </c>
      <c r="AL204" s="41" t="s">
        <v>1123</v>
      </c>
      <c r="AM204" s="41" t="s">
        <v>1123</v>
      </c>
      <c r="AN204" s="41" t="s">
        <v>68</v>
      </c>
      <c r="AO204" s="22">
        <f t="shared" ca="1" si="44"/>
        <v>1</v>
      </c>
      <c r="AP204" s="1">
        <f t="shared" si="45"/>
        <v>1</v>
      </c>
      <c r="AQ204" s="1">
        <f t="shared" si="46"/>
        <v>1</v>
      </c>
      <c r="AR204" s="1">
        <f t="shared" si="47"/>
        <v>1</v>
      </c>
      <c r="AS204" s="14">
        <f t="shared" si="48"/>
        <v>1</v>
      </c>
    </row>
    <row r="205" spans="1:45">
      <c r="A205" t="str">
        <f>'Model output'!A204</f>
        <v>TCGA-EM-A3O7</v>
      </c>
      <c r="B205" s="33">
        <v>46</v>
      </c>
      <c r="C205" s="1" t="str">
        <f>IF(OR(ISNUMBER(SEARCH("0",'Model output'!D204)), ISNUMBER(SEARCH("1",'Model output'!D204)), ISNUMBER(SEARCH("1a",'Model output'!D204)), ISNUMBER(SEARCH("1b",'Model output'!D204)), ISNUMBER(SEARCH("2",'Model output'!D204)), ISNUMBER(SEARCH("3",'Model output'!D204)), ISNUMBER(SEARCH("4a",'Model output'!D204)), ISNUMBER(SEARCH("4b",'Model output'!D204))), IF(ISNUMBER(SEARCH("pT",'Model output'!D204)),IF(OR(ISNUMBER(SEARCH("a",'Model output'!D204)),ISNUMBER(SEARCH("b",'Model output'!D204))),MID(SUBSTITUTE('Model output'!D204," ",""),SEARCH("pT",'Model output'!D204)+2,2),MID(SUBSTITUTE('Model output'!D204," ",""),SEARCH("pT",'Model output'!D204)+2,1)),IF(ISNUMBER(SEARCH("T",'Model output'!D204)),IF(OR(ISNUMBER(SEARCH("a",'Model output'!D204)),ISNUMBER(SEARCH("b",'Model output'!D204))),MID(SUBSTITUTE('Model output'!D204," ",""),SEARCH("T",'Model output'!D204)+1,2),MID(SUBSTITUTE('Model output'!D204," ",""),SEARCH("T",'Model output'!D204)+1,1)),SUBSTITUTE('Model output'!D204," ",""))),"")</f>
        <v>3</v>
      </c>
      <c r="D205" s="1" t="str">
        <f>IF(ISNUMBER(SEARCH("lymph node",'Model output'!E204)),"1", IF(AND('Model output'!E204&lt;&gt;"",ISNUMBER('Model output'!E204),'Model output'!E204&gt;0),"1",IF(OR(ISNUMBER(SEARCH("0",'Model output'!E204)), ISNUMBER(SEARCH("1",'Model output'!E204)), ISNUMBER(SEARCH("1a",'Model output'!E204)), ISNUMBER(SEARCH("1b",'Model output'!E204)), ISNUMBER(SEARCH("X",'Model output'!E204))), IF(ISNUMBER(SEARCH("pN",'Model output'!E204)),IF(OR(ISNUMBER(SEARCH("a",'Model output'!E204)),ISNUMBER(SEARCH("b",'Model output'!E204))),MID(SUBSTITUTE('Model output'!E204," ",""),SEARCH("pN",'Model output'!E204)+2,2),MID(SUBSTITUTE('Model output'!E204," ",""),SEARCH("pN",'Model output'!E204)+2,1)),IF(ISNUMBER(SEARCH("N",'Model output'!E204)),IF(OR(ISNUMBER(SEARCH("a",'Model output'!E204)),ISNUMBER(SEARCH("b",'Model output'!E204))),MID(SUBSTITUTE('Model output'!E204," ",""),SEARCH("N",'Model output'!E204)+1,2),MID(SUBSTITUTE('Model output'!E204," ",""),SEARCH("N",'Model output'!E204)+1,1)),SUBSTITUTE('Model output'!E204," ",""))),"")))</f>
        <v>X</v>
      </c>
      <c r="E205" s="1" t="str">
        <f>IF(OR(ISNUMBER(SEARCH("Not applicable",'Model output'!F204)), ISNUMBER(SEARCH("N/A",'Model output'!F204))),"0",IF(OR(ISNUMBER(SEARCH("0",'Model output'!F204)), ISNUMBER(SEARCH("1",'Model output'!F204)), ISNUMBER(SEARCH("X",'Model output'!F204))), IF(ISNUMBER(SEARCH("pM",'Model output'!F204)),MID(SUBSTITUTE('Model output'!F204," ",""),SEARCH("pM",'Model output'!F204)+2,1),IF(ISNUMBER(SEARCH("M",'Model output'!F204)),MID(SUBSTITUTE('Model output'!F204," ",""),SEARCH("M",'Model output'!F204)+1,1),SUBSTITUTE('Model output'!F204," ",""))),""))</f>
        <v/>
      </c>
      <c r="F205" t="str">
        <f t="shared" si="39"/>
        <v>negative</v>
      </c>
      <c r="G205" t="str">
        <f>IF(OR('Model output'!G204="",AND(ISNUMBER('Model output'!J204),'Model output'!J204&lt;1)),"",IF(OR(ISNUMBER(SEARCH("lateral",'Model output'!G204)),ISNUMBER(SEARCH("cervical",'Model output'!G204)),ISNUMBER(SEARCH("jugular",'Model output'!G204)),ISNUMBER(SEARCH("left neck",'Model output'!G204)),ISNUMBER(SEARCH("left anterior neck",'Model output'!G204)),ISNUMBER(SEARCH("left posterior neck",'Model output'!G204)),ISNUMBER(SEARCH("right neck",'Model output'!G204)),ISNUMBER(SEARCH("right anterior neck",'Model output'!G204)),ISNUMBER(SEARCH("right posterior neck",'Model output'!G204)),AND(ISNUMBER(SEARCH("level",'Model output'!G204)),OR(,ISNUMBER(SEARCH("II",'Model output'!G204)),ISNUMBER(SEARCH("two",'Model output'!G204)),AND(ISNUMBER(SEARCH("2",'Model output'!G204)),NOT(ISNUMBER(SEARCH("1 of 2",'Model output'!G204)))),ISNUMBER(SEARCH("III",'Model output'!G204)),ISNUMBER(SEARCH("three",'Model output'!G204)),ISNUMBER(SEARCH("3",'Model output'!G204)),ISNUMBER(SEARCH("IV",'Model output'!G204)),ISNUMBER(SEARCH("four",'Model output'!G204)),ISNUMBER(SEARCH("4",'Model output'!G204)),ISNUMBER(SEARCH("V ",'Model output'!G204)),ISNUMBER(SEARCH("five",'Model output'!G204)),ISNUMBER(SEARCH("5",'Model output'!G204))))), "lateral", "central"))</f>
        <v/>
      </c>
      <c r="H205" t="str">
        <f>IF('Model output'!H204="","negative",IF(OR(ISNUMBER(SEARCH("lymph node",'Model output'!H204)),ISNUMBER(SEARCH("gland",'Model output'!H204)),ISNUMBER(SEARCH("lobe",'Model output'!H204)),ISNUMBER(SEARCH("isthmus",'Model output'!H204)),ISNUMBER(SEARCH("mediastinum",'Model output'!H204)),ISNUMBER(SEARCH("Not mentioned",'Model output'!H204)), ISNUMBER(SEARCH("Not applicable",'Model output'!H204)), ISNUMBER(SEARCH("paratracheal",'Model output'!H204)),ISNUMBER(SEARCH("fibroadipose tissue",'Model output'!H204)),ISNUMBER(SEARCH("thyroid node",'Model output'!H204)),ISNUMBER(SEARCH("skeletal muscle",'Model output'!H204)),ISNUMBER(SEARCH("Extranodal extension",'Model output'!H204)),ISNUMBER(SEARCH("right",'Model output'!H204)),ISNUMBER(SEARCH("left",'Model output'!H204)),ISNUMBER(SEARCH("Not specified",'Model output'!H204))),"negative","positive"))</f>
        <v>negative</v>
      </c>
      <c r="I205">
        <f>IF(OR('Model output'!I204="",'Model output'!I204="Not answered",'Model output'!I204="Not mentioned"),"",IF(ISNUMBER('Model output'!I204),'Model output'!I204,1))</f>
        <v>0</v>
      </c>
      <c r="J205">
        <f>IF(OR('Model output'!J204="",'Model output'!J204="Not answered",'Model output'!J204="Not mentioned"),"",IF(AND(ISNUMBER('Model output'!J204),'Model output'!J204&lt;=I205),'Model output'!J204,IF(AND(ISNUMBER('Model output'!J204), 'Model output'!J204&gt;=DATE(2024,1,1)), MIN(DAY('Model output'!J204), MONTH('Model output'!J204), YEAR('Model output'!J204)), IF(ISNUMBER(SEARCH("0/",'Model output'!J204)),0,IF(ISNUMBER(SEARCH("/",'Model output'!J204)), VALUE(LEFT('Model output'!J204, SEARCH("/",'Model output'!J204)-1)),1)))))</f>
        <v>0</v>
      </c>
      <c r="K205" t="str" cm="1">
        <f t="array" ref="K205">IF(COUNT(FIND({0,1,2,3,4,5,6,7,8,9},'Model output'!K204))&gt;0,'Model output'!K204,"")</f>
        <v/>
      </c>
      <c r="L205" s="25" t="str">
        <f t="shared" si="38"/>
        <v/>
      </c>
      <c r="M205" t="str" cm="1">
        <f t="array" ref="M205">IF(L205="","",IF(ISNUMBER(SEARCH("cm",L205)),MAX(VALUE(SUBSTITUTE(_xlfn.FILTERXML("&lt;t&gt;&lt;s&gt;"&amp;SUBSTITUTE(L205,",","&lt;/s&gt;&lt;s&gt;")&amp;"&lt;/s&gt;&lt;/t&gt;","//s"),"cm",""))),MAX(VALUE(SUBSTITUTE(_xlfn.FILTERXML("&lt;t&gt;&lt;s&gt;"&amp;SUBSTITUTE(L205,",","&lt;/s&gt;&lt;s&gt;")&amp;"&lt;/s&gt;&lt;/t&gt;","//s"),"mm","")))/10))</f>
        <v/>
      </c>
      <c r="N205" t="str">
        <f>IF('Model output'!L204="","",'Model output'!L204)</f>
        <v>Papillary carcinoma, classical (usual)</v>
      </c>
      <c r="O205" t="str">
        <f>IF('Model output'!M204="","",'Model output'!M204)</f>
        <v>Papillary carcinoma, follicular variant, Papillary carcinoma, microcarcinoma (occult, small or microscopic) variant</v>
      </c>
      <c r="P205" t="str">
        <f>IF('Model output'!N204="","",'Model output'!N204)</f>
        <v>5.0cm</v>
      </c>
      <c r="Q205" t="str">
        <f t="shared" si="37"/>
        <v>5.0cm</v>
      </c>
      <c r="R205" cm="1">
        <f t="array" ref="R205">IF(Q205="","",IF(ISNUMBER(SEARCH("cm",Q205)),MAX(VALUE(SUBSTITUTE(_xlfn.FILTERXML("&lt;t&gt;&lt;s&gt;"&amp;SUBSTITUTE(Q205,",","&lt;/s&gt;&lt;s&gt;")&amp;"&lt;/s&gt;&lt;/t&gt;","//s"),"cm",""))),MAX(VALUE(SUBSTITUTE(_xlfn.FILTERXML("&lt;t&gt;&lt;s&gt;"&amp;SUBSTITUTE(Q205,",","&lt;/s&gt;&lt;s&gt;")&amp;"&lt;/s&gt;&lt;/t&gt;","//s"),"mm","")))/10))</f>
        <v>5</v>
      </c>
      <c r="S205" t="str">
        <f>IF(OR('Model output'!P204="",ISNUMBER(SEARCH("Not identified", 'Model output'!P204)),ISNUMBER(SEARCH("Absent",'Model output'!P204)),AND(ISNUMBER(SEARCH("No",'Model output'!P204)),NOT(ISNUMBER(SEARCH("diagnostic",'Model output'!P204)))),ISNUMBER(SEARCH("Negative",'Model output'!P204))),"negative","positive")</f>
        <v>negative</v>
      </c>
      <c r="T205">
        <f>IF('Model output'!O204="","",'Model output'!O204)</f>
        <v>2</v>
      </c>
      <c r="U205" t="str">
        <f>IF('Model output'!Q204&lt;&gt;"",'Model output'!Q204,IF('Classification result'!S205="positive",IF(ISNUMBER(SEARCH("single",'Model output'!P204)),1,IF(OR(ISNUMBER(SEARCH("&lt;4",'Model output'!P204)),ISNUMBER(SEARCH("&lt; 4",'Model output'!P204)),ISNUMBER(SEARCH("less than 4",'Model output'!P204))),"&lt;4",IF(OR(ISNUMBER(SEARCH("&gt;4",'Model output'!P204)),ISNUMBER(SEARCH("&gt; 4",'Model output'!P204)),ISNUMBER(SEARCH("4 or more",'Model output'!P204))),"&gt;4",""))), ""))</f>
        <v/>
      </c>
      <c r="V205" t="str">
        <f>IF(S205="negative","",IF(OR(ISNUMBER(SEARCH("Focal",'Model output'!P204)),'Classification result'!U205&lt;4,ISNUMBER(SEARCH("Focal",'Classification result'!U205)),ISNUMBER(SEARCH("&lt;4",'Classification result'!U205)),ISNUMBER(SEARCH("&lt; 4",'Classification result'!U205))),"minimal", IF(OR(ISNUMBER(SEARCH("Extensive",'Model output'!P204)),ISNUMBER(SEARCH("Extensive",'Classification result'!U205)),ISNUMBER(SEARCH("&gt;4",'Classification result'!U205)),ISNUMBER(SEARCH("&gt; 4",'Classification result'!U205)),ISNUMBER(SEARCH("4 or more",'Classification result'!U205))),"extensive","")))</f>
        <v/>
      </c>
      <c r="W205" t="str">
        <f>IF(OR('Model output'!R204="",ISNUMBER(SEARCH("Not identified", 'Model output'!R204)),ISNUMBER(SEARCH("Absent",'Model output'!R204)),ISNUMBER(SEARCH("No",'Model output'!R204)),ISNUMBER(SEARCH("Negative",'Model output'!R204)),ISNUMBER(SEARCH("None seen",'Model output'!R204)),ISNUMBER(SEARCH("Free",'Model output'!R204)),ISNUMBER(SEARCH("Cannot be assessed",'Model output'!R204))),"negative","positive")</f>
        <v>negative</v>
      </c>
      <c r="X205" s="16" t="str">
        <f>IF('Model output'!S204="","",'Model output'!S204)</f>
        <v>Not identified</v>
      </c>
      <c r="Y205" t="str">
        <f>IF(OR('Model output'!S204="",ISNUMBER(SEARCH("Absent",'Model output'!S204)),ISNUMBER(SEARCH("Not identified",'Model output'!S204)),AND(ISNUMBER(SEARCH("No",'Model output'!S204)),NOT(ISNUMBER(SEARCH("carcinoma",'Model output'!S204)))),ISNUMBER(SEARCH("negative",'Model output'!S204))),"negative",IF(Z205="positive","gETE", "positive"))</f>
        <v>negative</v>
      </c>
      <c r="Z205" t="str">
        <f>IF(OR('Model output'!S204="",ISNUMBER(SEARCH("Absent",'Model output'!S204)),ISNUMBER(SEARCH("Not identified",'Model output'!S204)),ISNUMBER(SEARCH("No",'Model output'!S204)),ISNUMBER(SEARCH("Minimal",'Model output'!S204)),ISNUMBER(SEARCH("negative",'Model output'!S204))),"negative",IF(OR(ISNUMBER(SEARCH("extensive",X205)),ISNUMBER(SEARCH("skeletal muscle",X205)),ISNUMBER(SEARCH("larynx",X205)),ISNUMBER(SEARCH("trachea",X205)),ISNUMBER(SEARCH("esophagus",X205)),ISNUMBER(SEARCH("recurrent laryngeal nerve",X205))),"positive","negative"))</f>
        <v>negative</v>
      </c>
      <c r="AA205" t="str">
        <f>IF('Model output'!T204="","",IF('Model output'!T204="Not mentioned", "No", "Yes"))</f>
        <v/>
      </c>
      <c r="AB205" t="str">
        <f>IF(AA205&lt;&gt;"Yes","",IF(OR('Model output'!U204="",ISNUMBER(SEARCH("Not identified",'Model output'!U204))),"",'Model output'!U204))</f>
        <v/>
      </c>
      <c r="AC205" s="1" t="str">
        <f>IF(OR('Model output'!V204="", 'Model output'!V204="No", AND(ISERROR(SEARCH("Positive",'Model output'!V204)), ISNUMBER(SEARCH("Negative",'Model output'!V204))), AND(ISNUMBER(SEARCH("Uninvolved",'Model output'!V204)),NOT(ISNUMBER(SEARCH("margins involved",'Model output'!V204)))), ISNUMBER(SEARCH("None",'Model output'!V204)), ISNUMBER(SEARCH("Free",'Model output'!V204)), ISNUMBER(SEARCH("1 mm",'Model output'!V204)), ISNUMBER(SEARCH("0.1 CM",'Model output'!V204)), ISNUMBER(SEARCH("less than 0.2 mm",'Model output'!V204)), ISNUMBER(SEARCH("less than 0.5 mm",'Model output'!V204)), ISNUMBER(SEARCH("less than 1.0 mm",'Model output'!V204)), ISNUMBER(SEARCH("noted very close",'Model output'!V204)), ISNUMBER(SEARCH("abut",'Model output'!V204)), ISNUMBER(SEARCH("not mentioned",'Model output'!V204)), ISNUMBER(SEARCH("Cannot be assessed",'Model output'!V204)), ISNUMBER(SEARCH("Not specified",'Model output'!V204)), ISNUMBER(SEARCH("Lymphocyte invasion - present",'Model output'!V204))), "negative", "positive")</f>
        <v>negative</v>
      </c>
      <c r="AE205" s="35" t="str" cm="1">
        <f t="array" aca="1" ref="AE205" ca="1">IF(OR(AC205="positive",Z205="positive",AND(OR(ISNUMBER(SEARCH("Follicular carcinoma",N205)),ISNUMBER(SEARCH("Follicular thyroid carcinoma",N205))),V205="extensive"),AND(AND(ISNUMBER(J205),J205&gt;0),AND(ISNUMBER(M205),M205&gt;3)),OR(H205="positive",AH205=1)),"high",IF(OR(ISNUMBER(SEARCH("lateral",G205,1)),ISNUMBER(SEARCH("positive",Y205,1)),ISNUMBER(SEARCH("tall",O205,1)),ISNUMBER(SEARCH("hobnail",O205,1)),ISNUMBER(SEARCH("cribriform",O205,1)),ISNUMBER(SEARCH("diffuse",O205,1)),ISNUMBER(SEARCH("columnar",O205,1)),ISNUMBER(SEARCH("solid",O205,1)),ISNUMBER(SEARCH("tall",N205,1)),ISNUMBER(SEARCH("hobnail",N205,1)),ISNUMBER(SEARCH("cribriform",N205,1)),ISNUMBER(SEARCH("diffuse",N205,1)),ISNUMBER(SEARCH("columnar",N205,1)),ISNUMBER(SEARCH("solid",N205,1)),AND(ISNUMBER(SEARCH("papillary",N205,1)),S205="positive"),AND(AND(ISNUMBER(J205),J205&gt;=5),M205=""),AND(AND(ISNUMBER(J205),J205&gt;=5),AND(ISNUMBER(M205),M205&gt;=1)),AND(ISNUMBER(SERACH("papillary",N205)),OR(Y205="positive",Z205="positive"), ISNUMBER(SEARCH("BRAF",AB205)))),"intermediate","low"))</f>
        <v>low</v>
      </c>
      <c r="AF205" s="36" t="str">
        <f t="shared" si="40"/>
        <v>3a</v>
      </c>
      <c r="AG205" s="36" t="str">
        <f t="shared" si="41"/>
        <v>0</v>
      </c>
      <c r="AH205" s="36" t="str">
        <f t="shared" si="42"/>
        <v>0</v>
      </c>
      <c r="AI205" s="42" t="str">
        <f t="shared" si="43"/>
        <v>I</v>
      </c>
      <c r="AJ205" s="39" t="s">
        <v>807</v>
      </c>
      <c r="AK205" s="41" t="s">
        <v>1124</v>
      </c>
      <c r="AL205" s="41" t="s">
        <v>1123</v>
      </c>
      <c r="AM205" s="41" t="s">
        <v>1123</v>
      </c>
      <c r="AN205" s="41" t="s">
        <v>68</v>
      </c>
      <c r="AO205" s="22">
        <f t="shared" ca="1" si="44"/>
        <v>1</v>
      </c>
      <c r="AP205" s="1">
        <f t="shared" si="45"/>
        <v>1</v>
      </c>
      <c r="AQ205" s="1">
        <f t="shared" si="46"/>
        <v>1</v>
      </c>
      <c r="AR205" s="1">
        <f t="shared" si="47"/>
        <v>1</v>
      </c>
      <c r="AS205" s="14">
        <f t="shared" si="48"/>
        <v>1</v>
      </c>
    </row>
    <row r="206" spans="1:45">
      <c r="A206" t="str">
        <f>'Model output'!A205</f>
        <v>TCGA-EM-A3O8</v>
      </c>
      <c r="B206" s="33">
        <v>33</v>
      </c>
      <c r="C206" s="1" t="str">
        <f>IF(OR(ISNUMBER(SEARCH("0",'Model output'!D205)), ISNUMBER(SEARCH("1",'Model output'!D205)), ISNUMBER(SEARCH("1a",'Model output'!D205)), ISNUMBER(SEARCH("1b",'Model output'!D205)), ISNUMBER(SEARCH("2",'Model output'!D205)), ISNUMBER(SEARCH("3",'Model output'!D205)), ISNUMBER(SEARCH("4a",'Model output'!D205)), ISNUMBER(SEARCH("4b",'Model output'!D205))), IF(ISNUMBER(SEARCH("pT",'Model output'!D205)),IF(OR(ISNUMBER(SEARCH("a",'Model output'!D205)),ISNUMBER(SEARCH("b",'Model output'!D205))),MID(SUBSTITUTE('Model output'!D205," ",""),SEARCH("pT",'Model output'!D205)+2,2),MID(SUBSTITUTE('Model output'!D205," ",""),SEARCH("pT",'Model output'!D205)+2,1)),IF(ISNUMBER(SEARCH("T",'Model output'!D205)),IF(OR(ISNUMBER(SEARCH("a",'Model output'!D205)),ISNUMBER(SEARCH("b",'Model output'!D205))),MID(SUBSTITUTE('Model output'!D205," ",""),SEARCH("T",'Model output'!D205)+1,2),MID(SUBSTITUTE('Model output'!D205," ",""),SEARCH("T",'Model output'!D205)+1,1)),SUBSTITUTE('Model output'!D205," ",""))),"")</f>
        <v>1b</v>
      </c>
      <c r="D206" s="1" t="str">
        <f>IF(ISNUMBER(SEARCH("lymph node",'Model output'!E205)),"1", IF(AND('Model output'!E205&lt;&gt;"",ISNUMBER('Model output'!E205),'Model output'!E205&gt;0),"1",IF(OR(ISNUMBER(SEARCH("0",'Model output'!E205)), ISNUMBER(SEARCH("1",'Model output'!E205)), ISNUMBER(SEARCH("1a",'Model output'!E205)), ISNUMBER(SEARCH("1b",'Model output'!E205)), ISNUMBER(SEARCH("X",'Model output'!E205))), IF(ISNUMBER(SEARCH("pN",'Model output'!E205)),IF(OR(ISNUMBER(SEARCH("a",'Model output'!E205)),ISNUMBER(SEARCH("b",'Model output'!E205))),MID(SUBSTITUTE('Model output'!E205," ",""),SEARCH("pN",'Model output'!E205)+2,2),MID(SUBSTITUTE('Model output'!E205," ",""),SEARCH("pN",'Model output'!E205)+2,1)),IF(ISNUMBER(SEARCH("N",'Model output'!E205)),IF(OR(ISNUMBER(SEARCH("a",'Model output'!E205)),ISNUMBER(SEARCH("b",'Model output'!E205))),MID(SUBSTITUTE('Model output'!E205," ",""),SEARCH("N",'Model output'!E205)+1,2),MID(SUBSTITUTE('Model output'!E205," ",""),SEARCH("N",'Model output'!E205)+1,1)),SUBSTITUTE('Model output'!E205," ",""))),"")))</f>
        <v>0</v>
      </c>
      <c r="E206" s="1" t="str">
        <f>IF(OR(ISNUMBER(SEARCH("Not applicable",'Model output'!F205)), ISNUMBER(SEARCH("N/A",'Model output'!F205))),"0",IF(OR(ISNUMBER(SEARCH("0",'Model output'!F205)), ISNUMBER(SEARCH("1",'Model output'!F205)), ISNUMBER(SEARCH("X",'Model output'!F205))), IF(ISNUMBER(SEARCH("pM",'Model output'!F205)),MID(SUBSTITUTE('Model output'!F205," ",""),SEARCH("pM",'Model output'!F205)+2,1),IF(ISNUMBER(SEARCH("M",'Model output'!F205)),MID(SUBSTITUTE('Model output'!F205," ",""),SEARCH("M",'Model output'!F205)+1,1),SUBSTITUTE('Model output'!F205," ",""))),""))</f>
        <v/>
      </c>
      <c r="F206" t="str">
        <f t="shared" si="39"/>
        <v>negative</v>
      </c>
      <c r="G206" t="str">
        <f>IF(OR('Model output'!G205="",AND(ISNUMBER('Model output'!J205),'Model output'!J205&lt;1)),"",IF(OR(ISNUMBER(SEARCH("lateral",'Model output'!G205)),ISNUMBER(SEARCH("cervical",'Model output'!G205)),ISNUMBER(SEARCH("jugular",'Model output'!G205)),ISNUMBER(SEARCH("left neck",'Model output'!G205)),ISNUMBER(SEARCH("left anterior neck",'Model output'!G205)),ISNUMBER(SEARCH("left posterior neck",'Model output'!G205)),ISNUMBER(SEARCH("right neck",'Model output'!G205)),ISNUMBER(SEARCH("right anterior neck",'Model output'!G205)),ISNUMBER(SEARCH("right posterior neck",'Model output'!G205)),AND(ISNUMBER(SEARCH("level",'Model output'!G205)),OR(,ISNUMBER(SEARCH("II",'Model output'!G205)),ISNUMBER(SEARCH("two",'Model output'!G205)),AND(ISNUMBER(SEARCH("2",'Model output'!G205)),NOT(ISNUMBER(SEARCH("1 of 2",'Model output'!G205)))),ISNUMBER(SEARCH("III",'Model output'!G205)),ISNUMBER(SEARCH("three",'Model output'!G205)),ISNUMBER(SEARCH("3",'Model output'!G205)),ISNUMBER(SEARCH("IV",'Model output'!G205)),ISNUMBER(SEARCH("four",'Model output'!G205)),ISNUMBER(SEARCH("4",'Model output'!G205)),ISNUMBER(SEARCH("V ",'Model output'!G205)),ISNUMBER(SEARCH("five",'Model output'!G205)),ISNUMBER(SEARCH("5",'Model output'!G205))))), "lateral", "central"))</f>
        <v/>
      </c>
      <c r="H206" t="str">
        <f>IF('Model output'!H205="","negative",IF(OR(ISNUMBER(SEARCH("lymph node",'Model output'!H205)),ISNUMBER(SEARCH("gland",'Model output'!H205)),ISNUMBER(SEARCH("lobe",'Model output'!H205)),ISNUMBER(SEARCH("isthmus",'Model output'!H205)),ISNUMBER(SEARCH("mediastinum",'Model output'!H205)),ISNUMBER(SEARCH("Not mentioned",'Model output'!H205)), ISNUMBER(SEARCH("Not applicable",'Model output'!H205)), ISNUMBER(SEARCH("paratracheal",'Model output'!H205)),ISNUMBER(SEARCH("fibroadipose tissue",'Model output'!H205)),ISNUMBER(SEARCH("thyroid node",'Model output'!H205)),ISNUMBER(SEARCH("skeletal muscle",'Model output'!H205)),ISNUMBER(SEARCH("Extranodal extension",'Model output'!H205)),ISNUMBER(SEARCH("right",'Model output'!H205)),ISNUMBER(SEARCH("left",'Model output'!H205)),ISNUMBER(SEARCH("Not specified",'Model output'!H205))),"negative","positive"))</f>
        <v>negative</v>
      </c>
      <c r="I206">
        <f>IF(OR('Model output'!I205="",'Model output'!I205="Not answered",'Model output'!I205="Not mentioned"),"",IF(ISNUMBER('Model output'!I205),'Model output'!I205,1))</f>
        <v>3</v>
      </c>
      <c r="J206">
        <f>IF(OR('Model output'!J205="",'Model output'!J205="Not answered",'Model output'!J205="Not mentioned"),"",IF(AND(ISNUMBER('Model output'!J205),'Model output'!J205&lt;=I206),'Model output'!J205,IF(AND(ISNUMBER('Model output'!J205), 'Model output'!J205&gt;=DATE(2024,1,1)), MIN(DAY('Model output'!J205), MONTH('Model output'!J205), YEAR('Model output'!J205)), IF(ISNUMBER(SEARCH("0/",'Model output'!J205)),0,IF(ISNUMBER(SEARCH("/",'Model output'!J205)), VALUE(LEFT('Model output'!J205, SEARCH("/",'Model output'!J205)-1)),1)))))</f>
        <v>0</v>
      </c>
      <c r="K206" t="str" cm="1">
        <f t="array" ref="K206">IF(COUNT(FIND({0,1,2,3,4,5,6,7,8,9},'Model output'!K205))&gt;0,'Model output'!K205,"")</f>
        <v/>
      </c>
      <c r="L206" s="25" t="str">
        <f t="shared" si="38"/>
        <v/>
      </c>
      <c r="M206" t="str" cm="1">
        <f t="array" ref="M206">IF(L206="","",IF(ISNUMBER(SEARCH("cm",L206)),MAX(VALUE(SUBSTITUTE(_xlfn.FILTERXML("&lt;t&gt;&lt;s&gt;"&amp;SUBSTITUTE(L206,",","&lt;/s&gt;&lt;s&gt;")&amp;"&lt;/s&gt;&lt;/t&gt;","//s"),"cm",""))),MAX(VALUE(SUBSTITUTE(_xlfn.FILTERXML("&lt;t&gt;&lt;s&gt;"&amp;SUBSTITUTE(L206,",","&lt;/s&gt;&lt;s&gt;")&amp;"&lt;/s&gt;&lt;/t&gt;","//s"),"mm","")))/10))</f>
        <v/>
      </c>
      <c r="N206" t="str">
        <f>IF('Model output'!L205="","",'Model output'!L205)</f>
        <v>Papillary carcinoma, follicular variant</v>
      </c>
      <c r="O206" t="str">
        <f>IF('Model output'!M205="","",'Model output'!M205)</f>
        <v/>
      </c>
      <c r="P206" t="str">
        <f>IF('Model output'!N205="","",'Model output'!N205)</f>
        <v>1.3cm</v>
      </c>
      <c r="Q206" t="str">
        <f t="shared" si="37"/>
        <v>1.3cm</v>
      </c>
      <c r="R206" cm="1">
        <f t="array" ref="R206">IF(Q206="","",IF(ISNUMBER(SEARCH("cm",Q206)),MAX(VALUE(SUBSTITUTE(_xlfn.FILTERXML("&lt;t&gt;&lt;s&gt;"&amp;SUBSTITUTE(Q206,",","&lt;/s&gt;&lt;s&gt;")&amp;"&lt;/s&gt;&lt;/t&gt;","//s"),"cm",""))),MAX(VALUE(SUBSTITUTE(_xlfn.FILTERXML("&lt;t&gt;&lt;s&gt;"&amp;SUBSTITUTE(Q206,",","&lt;/s&gt;&lt;s&gt;")&amp;"&lt;/s&gt;&lt;/t&gt;","//s"),"mm","")))/10))</f>
        <v>1.3</v>
      </c>
      <c r="S206" t="str">
        <f>IF(OR('Model output'!P205="",ISNUMBER(SEARCH("Not identified", 'Model output'!P205)),ISNUMBER(SEARCH("Absent",'Model output'!P205)),AND(ISNUMBER(SEARCH("No",'Model output'!P205)),NOT(ISNUMBER(SEARCH("diagnostic",'Model output'!P205)))),ISNUMBER(SEARCH("Negative",'Model output'!P205))),"negative","positive")</f>
        <v>negative</v>
      </c>
      <c r="T206">
        <f>IF('Model output'!O205="","",'Model output'!O205)</f>
        <v>2</v>
      </c>
      <c r="U206" t="str">
        <f>IF('Model output'!Q205&lt;&gt;"",'Model output'!Q205,IF('Classification result'!S206="positive",IF(ISNUMBER(SEARCH("single",'Model output'!P205)),1,IF(OR(ISNUMBER(SEARCH("&lt;4",'Model output'!P205)),ISNUMBER(SEARCH("&lt; 4",'Model output'!P205)),ISNUMBER(SEARCH("less than 4",'Model output'!P205))),"&lt;4",IF(OR(ISNUMBER(SEARCH("&gt;4",'Model output'!P205)),ISNUMBER(SEARCH("&gt; 4",'Model output'!P205)),ISNUMBER(SEARCH("4 or more",'Model output'!P205))),"&gt;4",""))), ""))</f>
        <v/>
      </c>
      <c r="V206" t="str">
        <f>IF(S206="negative","",IF(OR(ISNUMBER(SEARCH("Focal",'Model output'!P205)),'Classification result'!U206&lt;4,ISNUMBER(SEARCH("Focal",'Classification result'!U206)),ISNUMBER(SEARCH("&lt;4",'Classification result'!U206)),ISNUMBER(SEARCH("&lt; 4",'Classification result'!U206))),"minimal", IF(OR(ISNUMBER(SEARCH("Extensive",'Model output'!P205)),ISNUMBER(SEARCH("Extensive",'Classification result'!U206)),ISNUMBER(SEARCH("&gt;4",'Classification result'!U206)),ISNUMBER(SEARCH("&gt; 4",'Classification result'!U206)),ISNUMBER(SEARCH("4 or more",'Classification result'!U206))),"extensive","")))</f>
        <v/>
      </c>
      <c r="W206" t="str">
        <f>IF(OR('Model output'!R205="",ISNUMBER(SEARCH("Not identified", 'Model output'!R205)),ISNUMBER(SEARCH("Absent",'Model output'!R205)),ISNUMBER(SEARCH("No",'Model output'!R205)),ISNUMBER(SEARCH("Negative",'Model output'!R205)),ISNUMBER(SEARCH("None seen",'Model output'!R205)),ISNUMBER(SEARCH("Free",'Model output'!R205)),ISNUMBER(SEARCH("Cannot be assessed",'Model output'!R205))),"negative","positive")</f>
        <v>positive</v>
      </c>
      <c r="X206" s="16" t="str">
        <f>IF('Model output'!S205="","",'Model output'!S205)</f>
        <v>Not identified</v>
      </c>
      <c r="Y206" t="str">
        <f>IF(OR('Model output'!S205="",ISNUMBER(SEARCH("Absent",'Model output'!S205)),ISNUMBER(SEARCH("Not identified",'Model output'!S205)),AND(ISNUMBER(SEARCH("No",'Model output'!S205)),NOT(ISNUMBER(SEARCH("carcinoma",'Model output'!S205)))),ISNUMBER(SEARCH("negative",'Model output'!S205))),"negative",IF(Z206="positive","gETE", "positive"))</f>
        <v>negative</v>
      </c>
      <c r="Z206" t="str">
        <f>IF(OR('Model output'!S205="",ISNUMBER(SEARCH("Absent",'Model output'!S205)),ISNUMBER(SEARCH("Not identified",'Model output'!S205)),ISNUMBER(SEARCH("No",'Model output'!S205)),ISNUMBER(SEARCH("Minimal",'Model output'!S205)),ISNUMBER(SEARCH("negative",'Model output'!S205))),"negative",IF(OR(ISNUMBER(SEARCH("extensive",X206)),ISNUMBER(SEARCH("skeletal muscle",X206)),ISNUMBER(SEARCH("larynx",X206)),ISNUMBER(SEARCH("trachea",X206)),ISNUMBER(SEARCH("esophagus",X206)),ISNUMBER(SEARCH("recurrent laryngeal nerve",X206))),"positive","negative"))</f>
        <v>negative</v>
      </c>
      <c r="AA206" t="str">
        <f>IF('Model output'!T205="","",IF('Model output'!T205="Not mentioned", "No", "Yes"))</f>
        <v>Yes</v>
      </c>
      <c r="AB206" t="str">
        <f>IF(AA206&lt;&gt;"Yes","",IF(OR('Model output'!U205="",ISNUMBER(SEARCH("Not identified",'Model output'!U205))),"",'Model output'!U205))</f>
        <v>Calcitonin stains foci of mild reactive C-cell hyperplasia. The dominant nodule is positive for thyroglobulin and negative for calcitonin, monoclonal CEA and chromogranin.</v>
      </c>
      <c r="AC206" s="1" t="str">
        <f>IF(OR('Model output'!V205="", 'Model output'!V205="No", AND(ISERROR(SEARCH("Positive",'Model output'!V205)), ISNUMBER(SEARCH("Negative",'Model output'!V205))), AND(ISNUMBER(SEARCH("Uninvolved",'Model output'!V205)),NOT(ISNUMBER(SEARCH("margins involved",'Model output'!V205)))), ISNUMBER(SEARCH("None",'Model output'!V205)), ISNUMBER(SEARCH("Free",'Model output'!V205)), ISNUMBER(SEARCH("1 mm",'Model output'!V205)), ISNUMBER(SEARCH("0.1 CM",'Model output'!V205)), ISNUMBER(SEARCH("less than 0.2 mm",'Model output'!V205)), ISNUMBER(SEARCH("less than 0.5 mm",'Model output'!V205)), ISNUMBER(SEARCH("less than 1.0 mm",'Model output'!V205)), ISNUMBER(SEARCH("noted very close",'Model output'!V205)), ISNUMBER(SEARCH("abut",'Model output'!V205)), ISNUMBER(SEARCH("not mentioned",'Model output'!V205)), ISNUMBER(SEARCH("Cannot be assessed",'Model output'!V205)), ISNUMBER(SEARCH("Not specified",'Model output'!V205)), ISNUMBER(SEARCH("Lymphocyte invasion - present",'Model output'!V205))), "negative", "positive")</f>
        <v>negative</v>
      </c>
      <c r="AE206" s="35" t="str" cm="1">
        <f t="array" aca="1" ref="AE206" ca="1">IF(OR(AC206="positive",Z206="positive",AND(OR(ISNUMBER(SEARCH("Follicular carcinoma",N206)),ISNUMBER(SEARCH("Follicular thyroid carcinoma",N206))),V206="extensive"),AND(AND(ISNUMBER(J206),J206&gt;0),AND(ISNUMBER(M206),M206&gt;3)),OR(H206="positive",AH206=1)),"high",IF(OR(ISNUMBER(SEARCH("lateral",G206,1)),ISNUMBER(SEARCH("positive",Y206,1)),ISNUMBER(SEARCH("tall",O206,1)),ISNUMBER(SEARCH("hobnail",O206,1)),ISNUMBER(SEARCH("cribriform",O206,1)),ISNUMBER(SEARCH("diffuse",O206,1)),ISNUMBER(SEARCH("columnar",O206,1)),ISNUMBER(SEARCH("solid",O206,1)),ISNUMBER(SEARCH("tall",N206,1)),ISNUMBER(SEARCH("hobnail",N206,1)),ISNUMBER(SEARCH("cribriform",N206,1)),ISNUMBER(SEARCH("diffuse",N206,1)),ISNUMBER(SEARCH("columnar",N206,1)),ISNUMBER(SEARCH("solid",N206,1)),AND(ISNUMBER(SEARCH("papillary",N206,1)),S206="positive"),AND(AND(ISNUMBER(J206),J206&gt;=5),M206=""),AND(AND(ISNUMBER(J206),J206&gt;=5),AND(ISNUMBER(M206),M206&gt;=1)),AND(ISNUMBER(SERACH("papillary",N206)),OR(Y206="positive",Z206="positive"), ISNUMBER(SEARCH("BRAF",AB206)))),"intermediate","low"))</f>
        <v>low</v>
      </c>
      <c r="AF206" s="36" t="str">
        <f t="shared" si="40"/>
        <v>1b</v>
      </c>
      <c r="AG206" s="36" t="str">
        <f t="shared" si="41"/>
        <v>0</v>
      </c>
      <c r="AH206" s="36" t="str">
        <f t="shared" si="42"/>
        <v>0</v>
      </c>
      <c r="AI206" s="42" t="str">
        <f t="shared" si="43"/>
        <v>I</v>
      </c>
      <c r="AJ206" s="39" t="s">
        <v>807</v>
      </c>
      <c r="AK206" s="41" t="s">
        <v>1119</v>
      </c>
      <c r="AL206" s="41" t="s">
        <v>1120</v>
      </c>
      <c r="AM206" s="41" t="s">
        <v>1123</v>
      </c>
      <c r="AN206" s="41" t="s">
        <v>68</v>
      </c>
      <c r="AO206" s="22">
        <f t="shared" ca="1" si="44"/>
        <v>1</v>
      </c>
      <c r="AP206" s="1">
        <f t="shared" si="45"/>
        <v>1</v>
      </c>
      <c r="AQ206" s="1">
        <f t="shared" si="46"/>
        <v>1</v>
      </c>
      <c r="AR206" s="1">
        <f t="shared" si="47"/>
        <v>1</v>
      </c>
      <c r="AS206" s="14">
        <f t="shared" si="48"/>
        <v>1</v>
      </c>
    </row>
    <row r="207" spans="1:45">
      <c r="A207" t="str">
        <f>'Model output'!A206</f>
        <v>TCGA-EM-A3O9</v>
      </c>
      <c r="B207" s="33">
        <v>40</v>
      </c>
      <c r="C207" s="1" t="str">
        <f>IF(OR(ISNUMBER(SEARCH("0",'Model output'!D206)), ISNUMBER(SEARCH("1",'Model output'!D206)), ISNUMBER(SEARCH("1a",'Model output'!D206)), ISNUMBER(SEARCH("1b",'Model output'!D206)), ISNUMBER(SEARCH("2",'Model output'!D206)), ISNUMBER(SEARCH("3",'Model output'!D206)), ISNUMBER(SEARCH("4a",'Model output'!D206)), ISNUMBER(SEARCH("4b",'Model output'!D206))), IF(ISNUMBER(SEARCH("pT",'Model output'!D206)),IF(OR(ISNUMBER(SEARCH("a",'Model output'!D206)),ISNUMBER(SEARCH("b",'Model output'!D206))),MID(SUBSTITUTE('Model output'!D206," ",""),SEARCH("pT",'Model output'!D206)+2,2),MID(SUBSTITUTE('Model output'!D206," ",""),SEARCH("pT",'Model output'!D206)+2,1)),IF(ISNUMBER(SEARCH("T",'Model output'!D206)),IF(OR(ISNUMBER(SEARCH("a",'Model output'!D206)),ISNUMBER(SEARCH("b",'Model output'!D206))),MID(SUBSTITUTE('Model output'!D206," ",""),SEARCH("T",'Model output'!D206)+1,2),MID(SUBSTITUTE('Model output'!D206," ",""),SEARCH("T",'Model output'!D206)+1,1)),SUBSTITUTE('Model output'!D206," ",""))),"")</f>
        <v>3</v>
      </c>
      <c r="D207" s="1" t="str">
        <f>IF(ISNUMBER(SEARCH("lymph node",'Model output'!E206)),"1", IF(AND('Model output'!E206&lt;&gt;"",ISNUMBER('Model output'!E206),'Model output'!E206&gt;0),"1",IF(OR(ISNUMBER(SEARCH("0",'Model output'!E206)), ISNUMBER(SEARCH("1",'Model output'!E206)), ISNUMBER(SEARCH("1a",'Model output'!E206)), ISNUMBER(SEARCH("1b",'Model output'!E206)), ISNUMBER(SEARCH("X",'Model output'!E206))), IF(ISNUMBER(SEARCH("pN",'Model output'!E206)),IF(OR(ISNUMBER(SEARCH("a",'Model output'!E206)),ISNUMBER(SEARCH("b",'Model output'!E206))),MID(SUBSTITUTE('Model output'!E206," ",""),SEARCH("pN",'Model output'!E206)+2,2),MID(SUBSTITUTE('Model output'!E206," ",""),SEARCH("pN",'Model output'!E206)+2,1)),IF(ISNUMBER(SEARCH("N",'Model output'!E206)),IF(OR(ISNUMBER(SEARCH("a",'Model output'!E206)),ISNUMBER(SEARCH("b",'Model output'!E206))),MID(SUBSTITUTE('Model output'!E206," ",""),SEARCH("N",'Model output'!E206)+1,2),MID(SUBSTITUTE('Model output'!E206," ",""),SEARCH("N",'Model output'!E206)+1,1)),SUBSTITUTE('Model output'!E206," ",""))),"")))</f>
        <v>0</v>
      </c>
      <c r="E207" s="1" t="str">
        <f>IF(OR(ISNUMBER(SEARCH("Not applicable",'Model output'!F206)), ISNUMBER(SEARCH("N/A",'Model output'!F206))),"0",IF(OR(ISNUMBER(SEARCH("0",'Model output'!F206)), ISNUMBER(SEARCH("1",'Model output'!F206)), ISNUMBER(SEARCH("X",'Model output'!F206))), IF(ISNUMBER(SEARCH("pM",'Model output'!F206)),MID(SUBSTITUTE('Model output'!F206," ",""),SEARCH("pM",'Model output'!F206)+2,1),IF(ISNUMBER(SEARCH("M",'Model output'!F206)),MID(SUBSTITUTE('Model output'!F206," ",""),SEARCH("M",'Model output'!F206)+1,1),SUBSTITUTE('Model output'!F206," ",""))),""))</f>
        <v/>
      </c>
      <c r="F207" t="str">
        <f t="shared" si="39"/>
        <v>negative</v>
      </c>
      <c r="G207" t="str">
        <f>IF(OR('Model output'!G206="",AND(ISNUMBER('Model output'!J206),'Model output'!J206&lt;1)),"",IF(OR(ISNUMBER(SEARCH("lateral",'Model output'!G206)),ISNUMBER(SEARCH("cervical",'Model output'!G206)),ISNUMBER(SEARCH("jugular",'Model output'!G206)),ISNUMBER(SEARCH("left neck",'Model output'!G206)),ISNUMBER(SEARCH("left anterior neck",'Model output'!G206)),ISNUMBER(SEARCH("left posterior neck",'Model output'!G206)),ISNUMBER(SEARCH("right neck",'Model output'!G206)),ISNUMBER(SEARCH("right anterior neck",'Model output'!G206)),ISNUMBER(SEARCH("right posterior neck",'Model output'!G206)),AND(ISNUMBER(SEARCH("level",'Model output'!G206)),OR(,ISNUMBER(SEARCH("II",'Model output'!G206)),ISNUMBER(SEARCH("two",'Model output'!G206)),AND(ISNUMBER(SEARCH("2",'Model output'!G206)),NOT(ISNUMBER(SEARCH("1 of 2",'Model output'!G206)))),ISNUMBER(SEARCH("III",'Model output'!G206)),ISNUMBER(SEARCH("three",'Model output'!G206)),ISNUMBER(SEARCH("3",'Model output'!G206)),ISNUMBER(SEARCH("IV",'Model output'!G206)),ISNUMBER(SEARCH("four",'Model output'!G206)),ISNUMBER(SEARCH("4",'Model output'!G206)),ISNUMBER(SEARCH("V ",'Model output'!G206)),ISNUMBER(SEARCH("five",'Model output'!G206)),ISNUMBER(SEARCH("5",'Model output'!G206))))), "lateral", "central"))</f>
        <v/>
      </c>
      <c r="H207" t="str">
        <f>IF('Model output'!H206="","negative",IF(OR(ISNUMBER(SEARCH("lymph node",'Model output'!H206)),ISNUMBER(SEARCH("gland",'Model output'!H206)),ISNUMBER(SEARCH("lobe",'Model output'!H206)),ISNUMBER(SEARCH("isthmus",'Model output'!H206)),ISNUMBER(SEARCH("mediastinum",'Model output'!H206)),ISNUMBER(SEARCH("Not mentioned",'Model output'!H206)), ISNUMBER(SEARCH("Not applicable",'Model output'!H206)), ISNUMBER(SEARCH("paratracheal",'Model output'!H206)),ISNUMBER(SEARCH("fibroadipose tissue",'Model output'!H206)),ISNUMBER(SEARCH("thyroid node",'Model output'!H206)),ISNUMBER(SEARCH("skeletal muscle",'Model output'!H206)),ISNUMBER(SEARCH("Extranodal extension",'Model output'!H206)),ISNUMBER(SEARCH("right",'Model output'!H206)),ISNUMBER(SEARCH("left",'Model output'!H206)),ISNUMBER(SEARCH("Not specified",'Model output'!H206))),"negative","positive"))</f>
        <v>negative</v>
      </c>
      <c r="I207">
        <f>IF(OR('Model output'!I206="",'Model output'!I206="Not answered",'Model output'!I206="Not mentioned"),"",IF(ISNUMBER('Model output'!I206),'Model output'!I206,1))</f>
        <v>2</v>
      </c>
      <c r="J207">
        <f>IF(OR('Model output'!J206="",'Model output'!J206="Not answered",'Model output'!J206="Not mentioned"),"",IF(AND(ISNUMBER('Model output'!J206),'Model output'!J206&lt;=I207),'Model output'!J206,IF(AND(ISNUMBER('Model output'!J206), 'Model output'!J206&gt;=DATE(2024,1,1)), MIN(DAY('Model output'!J206), MONTH('Model output'!J206), YEAR('Model output'!J206)), IF(ISNUMBER(SEARCH("0/",'Model output'!J206)),0,IF(ISNUMBER(SEARCH("/",'Model output'!J206)), VALUE(LEFT('Model output'!J206, SEARCH("/",'Model output'!J206)-1)),1)))))</f>
        <v>0</v>
      </c>
      <c r="K207" t="str" cm="1">
        <f t="array" ref="K207">IF(COUNT(FIND({0,1,2,3,4,5,6,7,8,9},'Model output'!K206))&gt;0,'Model output'!K206,"")</f>
        <v/>
      </c>
      <c r="L207" s="25" t="str">
        <f t="shared" si="38"/>
        <v/>
      </c>
      <c r="M207" t="str" cm="1">
        <f t="array" ref="M207">IF(L207="","",IF(ISNUMBER(SEARCH("cm",L207)),MAX(VALUE(SUBSTITUTE(_xlfn.FILTERXML("&lt;t&gt;&lt;s&gt;"&amp;SUBSTITUTE(L207,",","&lt;/s&gt;&lt;s&gt;")&amp;"&lt;/s&gt;&lt;/t&gt;","//s"),"cm",""))),MAX(VALUE(SUBSTITUTE(_xlfn.FILTERXML("&lt;t&gt;&lt;s&gt;"&amp;SUBSTITUTE(L207,",","&lt;/s&gt;&lt;s&gt;")&amp;"&lt;/s&gt;&lt;/t&gt;","//s"),"mm","")))/10))</f>
        <v/>
      </c>
      <c r="N207" t="str">
        <f>IF('Model output'!L206="","",'Model output'!L206)</f>
        <v>Papillary carcinoma, follicular variant</v>
      </c>
      <c r="O207" t="str">
        <f>IF('Model output'!M206="","",'Model output'!M206)</f>
        <v>Oncocytic or oxyphilic variant</v>
      </c>
      <c r="P207" t="str">
        <f>IF('Model output'!N206="","",'Model output'!N206)</f>
        <v>4.5cm</v>
      </c>
      <c r="Q207" t="str">
        <f t="shared" si="37"/>
        <v>4.5cm</v>
      </c>
      <c r="R207" cm="1">
        <f t="array" ref="R207">IF(Q207="","",IF(ISNUMBER(SEARCH("cm",Q207)),MAX(VALUE(SUBSTITUTE(_xlfn.FILTERXML("&lt;t&gt;&lt;s&gt;"&amp;SUBSTITUTE(Q207,",","&lt;/s&gt;&lt;s&gt;")&amp;"&lt;/s&gt;&lt;/t&gt;","//s"),"cm",""))),MAX(VALUE(SUBSTITUTE(_xlfn.FILTERXML("&lt;t&gt;&lt;s&gt;"&amp;SUBSTITUTE(Q207,",","&lt;/s&gt;&lt;s&gt;")&amp;"&lt;/s&gt;&lt;/t&gt;","//s"),"mm","")))/10))</f>
        <v>4.5</v>
      </c>
      <c r="S207" t="str">
        <f>IF(OR('Model output'!P206="",ISNUMBER(SEARCH("Not identified", 'Model output'!P206)),ISNUMBER(SEARCH("Absent",'Model output'!P206)),AND(ISNUMBER(SEARCH("No",'Model output'!P206)),NOT(ISNUMBER(SEARCH("diagnostic",'Model output'!P206)))),ISNUMBER(SEARCH("Negative",'Model output'!P206))),"negative","positive")</f>
        <v>negative</v>
      </c>
      <c r="T207">
        <f>IF('Model output'!O206="","",'Model output'!O206)</f>
        <v>2</v>
      </c>
      <c r="U207" t="str">
        <f>IF('Model output'!Q206&lt;&gt;"",'Model output'!Q206,IF('Classification result'!S207="positive",IF(ISNUMBER(SEARCH("single",'Model output'!P206)),1,IF(OR(ISNUMBER(SEARCH("&lt;4",'Model output'!P206)),ISNUMBER(SEARCH("&lt; 4",'Model output'!P206)),ISNUMBER(SEARCH("less than 4",'Model output'!P206))),"&lt;4",IF(OR(ISNUMBER(SEARCH("&gt;4",'Model output'!P206)),ISNUMBER(SEARCH("&gt; 4",'Model output'!P206)),ISNUMBER(SEARCH("4 or more",'Model output'!P206))),"&gt;4",""))), ""))</f>
        <v/>
      </c>
      <c r="V207" t="str">
        <f>IF(S207="negative","",IF(OR(ISNUMBER(SEARCH("Focal",'Model output'!P206)),'Classification result'!U207&lt;4,ISNUMBER(SEARCH("Focal",'Classification result'!U207)),ISNUMBER(SEARCH("&lt;4",'Classification result'!U207)),ISNUMBER(SEARCH("&lt; 4",'Classification result'!U207))),"minimal", IF(OR(ISNUMBER(SEARCH("Extensive",'Model output'!P206)),ISNUMBER(SEARCH("Extensive",'Classification result'!U207)),ISNUMBER(SEARCH("&gt;4",'Classification result'!U207)),ISNUMBER(SEARCH("&gt; 4",'Classification result'!U207)),ISNUMBER(SEARCH("4 or more",'Classification result'!U207))),"extensive","")))</f>
        <v/>
      </c>
      <c r="W207" t="str">
        <f>IF(OR('Model output'!R206="",ISNUMBER(SEARCH("Not identified", 'Model output'!R206)),ISNUMBER(SEARCH("Absent",'Model output'!R206)),ISNUMBER(SEARCH("No",'Model output'!R206)),ISNUMBER(SEARCH("Negative",'Model output'!R206)),ISNUMBER(SEARCH("None seen",'Model output'!R206)),ISNUMBER(SEARCH("Free",'Model output'!R206)),ISNUMBER(SEARCH("Cannot be assessed",'Model output'!R206))),"negative","positive")</f>
        <v>positive</v>
      </c>
      <c r="X207" s="16" t="str">
        <f>IF('Model output'!S206="","",'Model output'!S206)</f>
        <v>Not identified</v>
      </c>
      <c r="Y207" t="str">
        <f>IF(OR('Model output'!S206="",ISNUMBER(SEARCH("Absent",'Model output'!S206)),ISNUMBER(SEARCH("Not identified",'Model output'!S206)),AND(ISNUMBER(SEARCH("No",'Model output'!S206)),NOT(ISNUMBER(SEARCH("carcinoma",'Model output'!S206)))),ISNUMBER(SEARCH("negative",'Model output'!S206))),"negative",IF(Z207="positive","gETE", "positive"))</f>
        <v>negative</v>
      </c>
      <c r="Z207" t="str">
        <f>IF(OR('Model output'!S206="",ISNUMBER(SEARCH("Absent",'Model output'!S206)),ISNUMBER(SEARCH("Not identified",'Model output'!S206)),ISNUMBER(SEARCH("No",'Model output'!S206)),ISNUMBER(SEARCH("Minimal",'Model output'!S206)),ISNUMBER(SEARCH("negative",'Model output'!S206))),"negative",IF(OR(ISNUMBER(SEARCH("extensive",X207)),ISNUMBER(SEARCH("skeletal muscle",X207)),ISNUMBER(SEARCH("larynx",X207)),ISNUMBER(SEARCH("trachea",X207)),ISNUMBER(SEARCH("esophagus",X207)),ISNUMBER(SEARCH("recurrent laryngeal nerve",X207))),"positive","negative"))</f>
        <v>negative</v>
      </c>
      <c r="AA207" t="str">
        <f>IF('Model output'!T206="","",IF('Model output'!T206="Not mentioned", "No", "Yes"))</f>
        <v>Yes</v>
      </c>
      <c r="AB207" t="str">
        <f>IF(AA207&lt;&gt;"Yes","",IF(OR('Model output'!U206="",ISNUMBER(SEARCH("Not identified",'Model output'!U206))),"",'Model output'!U206))</f>
        <v>Calcitonin stains focal mild reactive C-cell hyperplasia.</v>
      </c>
      <c r="AC207" s="1" t="str">
        <f>IF(OR('Model output'!V206="", 'Model output'!V206="No", AND(ISERROR(SEARCH("Positive",'Model output'!V206)), ISNUMBER(SEARCH("Negative",'Model output'!V206))), AND(ISNUMBER(SEARCH("Uninvolved",'Model output'!V206)),NOT(ISNUMBER(SEARCH("margins involved",'Model output'!V206)))), ISNUMBER(SEARCH("None",'Model output'!V206)), ISNUMBER(SEARCH("Free",'Model output'!V206)), ISNUMBER(SEARCH("1 mm",'Model output'!V206)), ISNUMBER(SEARCH("0.1 CM",'Model output'!V206)), ISNUMBER(SEARCH("less than 0.2 mm",'Model output'!V206)), ISNUMBER(SEARCH("less than 0.5 mm",'Model output'!V206)), ISNUMBER(SEARCH("less than 1.0 mm",'Model output'!V206)), ISNUMBER(SEARCH("noted very close",'Model output'!V206)), ISNUMBER(SEARCH("abut",'Model output'!V206)), ISNUMBER(SEARCH("not mentioned",'Model output'!V206)), ISNUMBER(SEARCH("Cannot be assessed",'Model output'!V206)), ISNUMBER(SEARCH("Not specified",'Model output'!V206)), ISNUMBER(SEARCH("Lymphocyte invasion - present",'Model output'!V206))), "negative", "positive")</f>
        <v>negative</v>
      </c>
      <c r="AE207" s="35" t="str" cm="1">
        <f t="array" aca="1" ref="AE207" ca="1">IF(OR(AC207="positive",Z207="positive",AND(OR(ISNUMBER(SEARCH("Follicular carcinoma",N207)),ISNUMBER(SEARCH("Follicular thyroid carcinoma",N207))),V207="extensive"),AND(AND(ISNUMBER(J207),J207&gt;0),AND(ISNUMBER(M207),M207&gt;3)),OR(H207="positive",AH207=1)),"high",IF(OR(ISNUMBER(SEARCH("lateral",G207,1)),ISNUMBER(SEARCH("positive",Y207,1)),ISNUMBER(SEARCH("tall",O207,1)),ISNUMBER(SEARCH("hobnail",O207,1)),ISNUMBER(SEARCH("cribriform",O207,1)),ISNUMBER(SEARCH("diffuse",O207,1)),ISNUMBER(SEARCH("columnar",O207,1)),ISNUMBER(SEARCH("solid",O207,1)),ISNUMBER(SEARCH("tall",N207,1)),ISNUMBER(SEARCH("hobnail",N207,1)),ISNUMBER(SEARCH("cribriform",N207,1)),ISNUMBER(SEARCH("diffuse",N207,1)),ISNUMBER(SEARCH("columnar",N207,1)),ISNUMBER(SEARCH("solid",N207,1)),AND(ISNUMBER(SEARCH("papillary",N207,1)),S207="positive"),AND(AND(ISNUMBER(J207),J207&gt;=5),M207=""),AND(AND(ISNUMBER(J207),J207&gt;=5),AND(ISNUMBER(M207),M207&gt;=1)),AND(ISNUMBER(SERACH("papillary",N207)),OR(Y207="positive",Z207="positive"), ISNUMBER(SEARCH("BRAF",AB207)))),"intermediate","low"))</f>
        <v>low</v>
      </c>
      <c r="AF207" s="36" t="str">
        <f t="shared" si="40"/>
        <v>3a</v>
      </c>
      <c r="AG207" s="36" t="str">
        <f t="shared" si="41"/>
        <v>0</v>
      </c>
      <c r="AH207" s="36" t="str">
        <f t="shared" si="42"/>
        <v>0</v>
      </c>
      <c r="AI207" s="42" t="str">
        <f t="shared" si="43"/>
        <v>I</v>
      </c>
      <c r="AJ207" s="39" t="s">
        <v>807</v>
      </c>
      <c r="AK207" s="41" t="s">
        <v>1124</v>
      </c>
      <c r="AL207" s="41" t="s">
        <v>1120</v>
      </c>
      <c r="AM207" s="41" t="s">
        <v>1123</v>
      </c>
      <c r="AN207" s="41" t="s">
        <v>68</v>
      </c>
      <c r="AO207" s="22">
        <f t="shared" ca="1" si="44"/>
        <v>1</v>
      </c>
      <c r="AP207" s="1">
        <f t="shared" si="45"/>
        <v>1</v>
      </c>
      <c r="AQ207" s="1">
        <f t="shared" si="46"/>
        <v>1</v>
      </c>
      <c r="AR207" s="1">
        <f t="shared" si="47"/>
        <v>1</v>
      </c>
      <c r="AS207" s="14">
        <f t="shared" si="48"/>
        <v>1</v>
      </c>
    </row>
    <row r="208" spans="1:45">
      <c r="A208" t="str">
        <f>'Model output'!A207</f>
        <v>TCGA-EM-A3OA</v>
      </c>
      <c r="B208" s="33">
        <v>55</v>
      </c>
      <c r="C208" s="1" t="str">
        <f>IF(OR(ISNUMBER(SEARCH("0",'Model output'!D207)), ISNUMBER(SEARCH("1",'Model output'!D207)), ISNUMBER(SEARCH("1a",'Model output'!D207)), ISNUMBER(SEARCH("1b",'Model output'!D207)), ISNUMBER(SEARCH("2",'Model output'!D207)), ISNUMBER(SEARCH("3",'Model output'!D207)), ISNUMBER(SEARCH("4a",'Model output'!D207)), ISNUMBER(SEARCH("4b",'Model output'!D207))), IF(ISNUMBER(SEARCH("pT",'Model output'!D207)),IF(OR(ISNUMBER(SEARCH("a",'Model output'!D207)),ISNUMBER(SEARCH("b",'Model output'!D207))),MID(SUBSTITUTE('Model output'!D207," ",""),SEARCH("pT",'Model output'!D207)+2,2),MID(SUBSTITUTE('Model output'!D207," ",""),SEARCH("pT",'Model output'!D207)+2,1)),IF(ISNUMBER(SEARCH("T",'Model output'!D207)),IF(OR(ISNUMBER(SEARCH("a",'Model output'!D207)),ISNUMBER(SEARCH("b",'Model output'!D207))),MID(SUBSTITUTE('Model output'!D207," ",""),SEARCH("T",'Model output'!D207)+1,2),MID(SUBSTITUTE('Model output'!D207," ",""),SEARCH("T",'Model output'!D207)+1,1)),SUBSTITUTE('Model output'!D207," ",""))),"")</f>
        <v>2</v>
      </c>
      <c r="D208" s="1" t="str">
        <f>IF(ISNUMBER(SEARCH("lymph node",'Model output'!E207)),"1", IF(AND('Model output'!E207&lt;&gt;"",ISNUMBER('Model output'!E207),'Model output'!E207&gt;0),"1",IF(OR(ISNUMBER(SEARCH("0",'Model output'!E207)), ISNUMBER(SEARCH("1",'Model output'!E207)), ISNUMBER(SEARCH("1a",'Model output'!E207)), ISNUMBER(SEARCH("1b",'Model output'!E207)), ISNUMBER(SEARCH("X",'Model output'!E207))), IF(ISNUMBER(SEARCH("pN",'Model output'!E207)),IF(OR(ISNUMBER(SEARCH("a",'Model output'!E207)),ISNUMBER(SEARCH("b",'Model output'!E207))),MID(SUBSTITUTE('Model output'!E207," ",""),SEARCH("pN",'Model output'!E207)+2,2),MID(SUBSTITUTE('Model output'!E207," ",""),SEARCH("pN",'Model output'!E207)+2,1)),IF(ISNUMBER(SEARCH("N",'Model output'!E207)),IF(OR(ISNUMBER(SEARCH("a",'Model output'!E207)),ISNUMBER(SEARCH("b",'Model output'!E207))),MID(SUBSTITUTE('Model output'!E207," ",""),SEARCH("N",'Model output'!E207)+1,2),MID(SUBSTITUTE('Model output'!E207," ",""),SEARCH("N",'Model output'!E207)+1,1)),SUBSTITUTE('Model output'!E207," ",""))),"")))</f>
        <v>X</v>
      </c>
      <c r="E208" s="1" t="str">
        <f>IF(OR(ISNUMBER(SEARCH("Not applicable",'Model output'!F207)), ISNUMBER(SEARCH("N/A",'Model output'!F207))),"0",IF(OR(ISNUMBER(SEARCH("0",'Model output'!F207)), ISNUMBER(SEARCH("1",'Model output'!F207)), ISNUMBER(SEARCH("X",'Model output'!F207))), IF(ISNUMBER(SEARCH("pM",'Model output'!F207)),MID(SUBSTITUTE('Model output'!F207," ",""),SEARCH("pM",'Model output'!F207)+2,1),IF(ISNUMBER(SEARCH("M",'Model output'!F207)),MID(SUBSTITUTE('Model output'!F207," ",""),SEARCH("M",'Model output'!F207)+1,1),SUBSTITUTE('Model output'!F207," ",""))),""))</f>
        <v>0</v>
      </c>
      <c r="F208" t="str">
        <f t="shared" si="39"/>
        <v>negative</v>
      </c>
      <c r="G208" t="str">
        <f>IF(OR('Model output'!G207="",AND(ISNUMBER('Model output'!J207),'Model output'!J207&lt;1)),"",IF(OR(ISNUMBER(SEARCH("lateral",'Model output'!G207)),ISNUMBER(SEARCH("cervical",'Model output'!G207)),ISNUMBER(SEARCH("jugular",'Model output'!G207)),ISNUMBER(SEARCH("left neck",'Model output'!G207)),ISNUMBER(SEARCH("left anterior neck",'Model output'!G207)),ISNUMBER(SEARCH("left posterior neck",'Model output'!G207)),ISNUMBER(SEARCH("right neck",'Model output'!G207)),ISNUMBER(SEARCH("right anterior neck",'Model output'!G207)),ISNUMBER(SEARCH("right posterior neck",'Model output'!G207)),AND(ISNUMBER(SEARCH("level",'Model output'!G207)),OR(,ISNUMBER(SEARCH("II",'Model output'!G207)),ISNUMBER(SEARCH("two",'Model output'!G207)),AND(ISNUMBER(SEARCH("2",'Model output'!G207)),NOT(ISNUMBER(SEARCH("1 of 2",'Model output'!G207)))),ISNUMBER(SEARCH("III",'Model output'!G207)),ISNUMBER(SEARCH("three",'Model output'!G207)),ISNUMBER(SEARCH("3",'Model output'!G207)),ISNUMBER(SEARCH("IV",'Model output'!G207)),ISNUMBER(SEARCH("four",'Model output'!G207)),ISNUMBER(SEARCH("4",'Model output'!G207)),ISNUMBER(SEARCH("V ",'Model output'!G207)),ISNUMBER(SEARCH("five",'Model output'!G207)),ISNUMBER(SEARCH("5",'Model output'!G207))))), "lateral", "central"))</f>
        <v/>
      </c>
      <c r="H208" t="str">
        <f>IF('Model output'!H207="","negative",IF(OR(ISNUMBER(SEARCH("lymph node",'Model output'!H207)),ISNUMBER(SEARCH("gland",'Model output'!H207)),ISNUMBER(SEARCH("lobe",'Model output'!H207)),ISNUMBER(SEARCH("isthmus",'Model output'!H207)),ISNUMBER(SEARCH("mediastinum",'Model output'!H207)),ISNUMBER(SEARCH("Not mentioned",'Model output'!H207)), ISNUMBER(SEARCH("Not applicable",'Model output'!H207)), ISNUMBER(SEARCH("paratracheal",'Model output'!H207)),ISNUMBER(SEARCH("fibroadipose tissue",'Model output'!H207)),ISNUMBER(SEARCH("thyroid node",'Model output'!H207)),ISNUMBER(SEARCH("skeletal muscle",'Model output'!H207)),ISNUMBER(SEARCH("Extranodal extension",'Model output'!H207)),ISNUMBER(SEARCH("right",'Model output'!H207)),ISNUMBER(SEARCH("left",'Model output'!H207)),ISNUMBER(SEARCH("Not specified",'Model output'!H207))),"negative","positive"))</f>
        <v>negative</v>
      </c>
      <c r="I208">
        <f>IF(OR('Model output'!I207="",'Model output'!I207="Not answered",'Model output'!I207="Not mentioned"),"",IF(ISNUMBER('Model output'!I207),'Model output'!I207,1))</f>
        <v>0</v>
      </c>
      <c r="J208">
        <f>IF(OR('Model output'!J207="",'Model output'!J207="Not answered",'Model output'!J207="Not mentioned"),"",IF(AND(ISNUMBER('Model output'!J207),'Model output'!J207&lt;=I208),'Model output'!J207,IF(AND(ISNUMBER('Model output'!J207), 'Model output'!J207&gt;=DATE(2024,1,1)), MIN(DAY('Model output'!J207), MONTH('Model output'!J207), YEAR('Model output'!J207)), IF(ISNUMBER(SEARCH("0/",'Model output'!J207)),0,IF(ISNUMBER(SEARCH("/",'Model output'!J207)), VALUE(LEFT('Model output'!J207, SEARCH("/",'Model output'!J207)-1)),1)))))</f>
        <v>0</v>
      </c>
      <c r="K208" t="str" cm="1">
        <f t="array" ref="K208">IF(COUNT(FIND({0,1,2,3,4,5,6,7,8,9},'Model output'!K207))&gt;0,'Model output'!K207,"")</f>
        <v/>
      </c>
      <c r="L208" s="25" t="str">
        <f t="shared" si="38"/>
        <v/>
      </c>
      <c r="M208" t="str" cm="1">
        <f t="array" ref="M208">IF(L208="","",IF(ISNUMBER(SEARCH("cm",L208)),MAX(VALUE(SUBSTITUTE(_xlfn.FILTERXML("&lt;t&gt;&lt;s&gt;"&amp;SUBSTITUTE(L208,",","&lt;/s&gt;&lt;s&gt;")&amp;"&lt;/s&gt;&lt;/t&gt;","//s"),"cm",""))),MAX(VALUE(SUBSTITUTE(_xlfn.FILTERXML("&lt;t&gt;&lt;s&gt;"&amp;SUBSTITUTE(L208,",","&lt;/s&gt;&lt;s&gt;")&amp;"&lt;/s&gt;&lt;/t&gt;","//s"),"mm","")))/10))</f>
        <v/>
      </c>
      <c r="N208" t="str">
        <f>IF('Model output'!L207="","",'Model output'!L207)</f>
        <v>Papillary carcinoma, follicular variant</v>
      </c>
      <c r="O208" t="str">
        <f>IF('Model output'!M207="","",'Model output'!M207)</f>
        <v>Not mentioned</v>
      </c>
      <c r="P208" t="str">
        <f>IF('Model output'!N207="","",'Model output'!N207)</f>
        <v>2.2cm</v>
      </c>
      <c r="Q208" t="str">
        <f t="shared" si="37"/>
        <v>2.2cm</v>
      </c>
      <c r="R208" cm="1">
        <f t="array" ref="R208">IF(Q208="","",IF(ISNUMBER(SEARCH("cm",Q208)),MAX(VALUE(SUBSTITUTE(_xlfn.FILTERXML("&lt;t&gt;&lt;s&gt;"&amp;SUBSTITUTE(Q208,",","&lt;/s&gt;&lt;s&gt;")&amp;"&lt;/s&gt;&lt;/t&gt;","//s"),"cm",""))),MAX(VALUE(SUBSTITUTE(_xlfn.FILTERXML("&lt;t&gt;&lt;s&gt;"&amp;SUBSTITUTE(Q208,",","&lt;/s&gt;&lt;s&gt;")&amp;"&lt;/s&gt;&lt;/t&gt;","//s"),"mm","")))/10))</f>
        <v>2.2000000000000002</v>
      </c>
      <c r="S208" t="str">
        <f>IF(OR('Model output'!P207="",ISNUMBER(SEARCH("Not identified", 'Model output'!P207)),ISNUMBER(SEARCH("Absent",'Model output'!P207)),AND(ISNUMBER(SEARCH("No",'Model output'!P207)),NOT(ISNUMBER(SEARCH("diagnostic",'Model output'!P207)))),ISNUMBER(SEARCH("Negative",'Model output'!P207))),"negative","positive")</f>
        <v>negative</v>
      </c>
      <c r="T208">
        <f>IF('Model output'!O207="","",'Model output'!O207)</f>
        <v>1</v>
      </c>
      <c r="U208" t="str">
        <f>IF('Model output'!Q207&lt;&gt;"",'Model output'!Q207,IF('Classification result'!S208="positive",IF(ISNUMBER(SEARCH("single",'Model output'!P207)),1,IF(OR(ISNUMBER(SEARCH("&lt;4",'Model output'!P207)),ISNUMBER(SEARCH("&lt; 4",'Model output'!P207)),ISNUMBER(SEARCH("less than 4",'Model output'!P207))),"&lt;4",IF(OR(ISNUMBER(SEARCH("&gt;4",'Model output'!P207)),ISNUMBER(SEARCH("&gt; 4",'Model output'!P207)),ISNUMBER(SEARCH("4 or more",'Model output'!P207))),"&gt;4",""))), ""))</f>
        <v/>
      </c>
      <c r="V208" t="str">
        <f>IF(S208="negative","",IF(OR(ISNUMBER(SEARCH("Focal",'Model output'!P207)),'Classification result'!U208&lt;4,ISNUMBER(SEARCH("Focal",'Classification result'!U208)),ISNUMBER(SEARCH("&lt;4",'Classification result'!U208)),ISNUMBER(SEARCH("&lt; 4",'Classification result'!U208))),"minimal", IF(OR(ISNUMBER(SEARCH("Extensive",'Model output'!P207)),ISNUMBER(SEARCH("Extensive",'Classification result'!U208)),ISNUMBER(SEARCH("&gt;4",'Classification result'!U208)),ISNUMBER(SEARCH("&gt; 4",'Classification result'!U208)),ISNUMBER(SEARCH("4 or more",'Classification result'!U208))),"extensive","")))</f>
        <v/>
      </c>
      <c r="W208" t="str">
        <f>IF(OR('Model output'!R207="",ISNUMBER(SEARCH("Not identified", 'Model output'!R207)),ISNUMBER(SEARCH("Absent",'Model output'!R207)),ISNUMBER(SEARCH("No",'Model output'!R207)),ISNUMBER(SEARCH("Negative",'Model output'!R207)),ISNUMBER(SEARCH("None seen",'Model output'!R207)),ISNUMBER(SEARCH("Free",'Model output'!R207)),ISNUMBER(SEARCH("Cannot be assessed",'Model output'!R207))),"negative","positive")</f>
        <v>positive</v>
      </c>
      <c r="X208" s="16" t="str">
        <f>IF('Model output'!S207="","",'Model output'!S207)</f>
        <v>Not identified</v>
      </c>
      <c r="Y208" t="str">
        <f>IF(OR('Model output'!S207="",ISNUMBER(SEARCH("Absent",'Model output'!S207)),ISNUMBER(SEARCH("Not identified",'Model output'!S207)),AND(ISNUMBER(SEARCH("No",'Model output'!S207)),NOT(ISNUMBER(SEARCH("carcinoma",'Model output'!S207)))),ISNUMBER(SEARCH("negative",'Model output'!S207))),"negative",IF(Z208="positive","gETE", "positive"))</f>
        <v>negative</v>
      </c>
      <c r="Z208" t="str">
        <f>IF(OR('Model output'!S207="",ISNUMBER(SEARCH("Absent",'Model output'!S207)),ISNUMBER(SEARCH("Not identified",'Model output'!S207)),ISNUMBER(SEARCH("No",'Model output'!S207)),ISNUMBER(SEARCH("Minimal",'Model output'!S207)),ISNUMBER(SEARCH("negative",'Model output'!S207))),"negative",IF(OR(ISNUMBER(SEARCH("extensive",X208)),ISNUMBER(SEARCH("skeletal muscle",X208)),ISNUMBER(SEARCH("larynx",X208)),ISNUMBER(SEARCH("trachea",X208)),ISNUMBER(SEARCH("esophagus",X208)),ISNUMBER(SEARCH("recurrent laryngeal nerve",X208))),"positive","negative"))</f>
        <v>negative</v>
      </c>
      <c r="AA208" t="str">
        <f>IF('Model output'!T207="","",IF('Model output'!T207="Not mentioned", "No", "Yes"))</f>
        <v>No</v>
      </c>
      <c r="AB208" t="str">
        <f>IF(AA208&lt;&gt;"Yes","",IF(OR('Model output'!U207="",ISNUMBER(SEARCH("Not identified",'Model output'!U207))),"",'Model output'!U207))</f>
        <v/>
      </c>
      <c r="AC208" s="1" t="str">
        <f>IF(OR('Model output'!V207="", 'Model output'!V207="No", AND(ISERROR(SEARCH("Positive",'Model output'!V207)), ISNUMBER(SEARCH("Negative",'Model output'!V207))), AND(ISNUMBER(SEARCH("Uninvolved",'Model output'!V207)),NOT(ISNUMBER(SEARCH("margins involved",'Model output'!V207)))), ISNUMBER(SEARCH("None",'Model output'!V207)), ISNUMBER(SEARCH("Free",'Model output'!V207)), ISNUMBER(SEARCH("1 mm",'Model output'!V207)), ISNUMBER(SEARCH("0.1 CM",'Model output'!V207)), ISNUMBER(SEARCH("less than 0.2 mm",'Model output'!V207)), ISNUMBER(SEARCH("less than 0.5 mm",'Model output'!V207)), ISNUMBER(SEARCH("less than 1.0 mm",'Model output'!V207)), ISNUMBER(SEARCH("noted very close",'Model output'!V207)), ISNUMBER(SEARCH("abut",'Model output'!V207)), ISNUMBER(SEARCH("not mentioned",'Model output'!V207)), ISNUMBER(SEARCH("Cannot be assessed",'Model output'!V207)), ISNUMBER(SEARCH("Not specified",'Model output'!V207)), ISNUMBER(SEARCH("Lymphocyte invasion - present",'Model output'!V207))), "negative", "positive")</f>
        <v>negative</v>
      </c>
      <c r="AE208" s="35" t="str" cm="1">
        <f t="array" aca="1" ref="AE208" ca="1">IF(OR(AC208="positive",Z208="positive",AND(OR(ISNUMBER(SEARCH("Follicular carcinoma",N208)),ISNUMBER(SEARCH("Follicular thyroid carcinoma",N208))),V208="extensive"),AND(AND(ISNUMBER(J208),J208&gt;0),AND(ISNUMBER(M208),M208&gt;3)),OR(H208="positive",AH208=1)),"high",IF(OR(ISNUMBER(SEARCH("lateral",G208,1)),ISNUMBER(SEARCH("positive",Y208,1)),ISNUMBER(SEARCH("tall",O208,1)),ISNUMBER(SEARCH("hobnail",O208,1)),ISNUMBER(SEARCH("cribriform",O208,1)),ISNUMBER(SEARCH("diffuse",O208,1)),ISNUMBER(SEARCH("columnar",O208,1)),ISNUMBER(SEARCH("solid",O208,1)),ISNUMBER(SEARCH("tall",N208,1)),ISNUMBER(SEARCH("hobnail",N208,1)),ISNUMBER(SEARCH("cribriform",N208,1)),ISNUMBER(SEARCH("diffuse",N208,1)),ISNUMBER(SEARCH("columnar",N208,1)),ISNUMBER(SEARCH("solid",N208,1)),AND(ISNUMBER(SEARCH("papillary",N208,1)),S208="positive"),AND(AND(ISNUMBER(J208),J208&gt;=5),M208=""),AND(AND(ISNUMBER(J208),J208&gt;=5),AND(ISNUMBER(M208),M208&gt;=1)),AND(ISNUMBER(SERACH("papillary",N208)),OR(Y208="positive",Z208="positive"), ISNUMBER(SEARCH("BRAF",AB208)))),"intermediate","low"))</f>
        <v>low</v>
      </c>
      <c r="AF208" s="36" t="str">
        <f t="shared" si="40"/>
        <v>2</v>
      </c>
      <c r="AG208" s="36" t="str">
        <f t="shared" si="41"/>
        <v>0</v>
      </c>
      <c r="AH208" s="36" t="str">
        <f t="shared" si="42"/>
        <v>0</v>
      </c>
      <c r="AI208" s="42" t="str">
        <f t="shared" si="43"/>
        <v>I</v>
      </c>
      <c r="AJ208" s="39" t="s">
        <v>807</v>
      </c>
      <c r="AK208" s="41" t="s">
        <v>1122</v>
      </c>
      <c r="AL208" s="41" t="s">
        <v>1123</v>
      </c>
      <c r="AM208" s="41" t="s">
        <v>1123</v>
      </c>
      <c r="AN208" s="41" t="s">
        <v>68</v>
      </c>
      <c r="AO208" s="22">
        <f t="shared" ca="1" si="44"/>
        <v>1</v>
      </c>
      <c r="AP208" s="1">
        <f t="shared" si="45"/>
        <v>1</v>
      </c>
      <c r="AQ208" s="1">
        <f t="shared" si="46"/>
        <v>1</v>
      </c>
      <c r="AR208" s="1">
        <f t="shared" si="47"/>
        <v>1</v>
      </c>
      <c r="AS208" s="14">
        <f t="shared" si="48"/>
        <v>1</v>
      </c>
    </row>
    <row r="209" spans="1:45">
      <c r="A209" t="str">
        <f>'Model output'!A208</f>
        <v>TCGA-EM-A3OB</v>
      </c>
      <c r="B209" s="33">
        <v>33</v>
      </c>
      <c r="C209" s="1" t="str">
        <f>IF(OR(ISNUMBER(SEARCH("0",'Model output'!D208)), ISNUMBER(SEARCH("1",'Model output'!D208)), ISNUMBER(SEARCH("1a",'Model output'!D208)), ISNUMBER(SEARCH("1b",'Model output'!D208)), ISNUMBER(SEARCH("2",'Model output'!D208)), ISNUMBER(SEARCH("3",'Model output'!D208)), ISNUMBER(SEARCH("4a",'Model output'!D208)), ISNUMBER(SEARCH("4b",'Model output'!D208))), IF(ISNUMBER(SEARCH("pT",'Model output'!D208)),IF(OR(ISNUMBER(SEARCH("a",'Model output'!D208)),ISNUMBER(SEARCH("b",'Model output'!D208))),MID(SUBSTITUTE('Model output'!D208," ",""),SEARCH("pT",'Model output'!D208)+2,2),MID(SUBSTITUTE('Model output'!D208," ",""),SEARCH("pT",'Model output'!D208)+2,1)),IF(ISNUMBER(SEARCH("T",'Model output'!D208)),IF(OR(ISNUMBER(SEARCH("a",'Model output'!D208)),ISNUMBER(SEARCH("b",'Model output'!D208))),MID(SUBSTITUTE('Model output'!D208," ",""),SEARCH("T",'Model output'!D208)+1,2),MID(SUBSTITUTE('Model output'!D208," ",""),SEARCH("T",'Model output'!D208)+1,1)),SUBSTITUTE('Model output'!D208," ",""))),"")</f>
        <v>2</v>
      </c>
      <c r="D209" s="1" t="str">
        <f>IF(ISNUMBER(SEARCH("lymph node",'Model output'!E208)),"1", IF(AND('Model output'!E208&lt;&gt;"",ISNUMBER('Model output'!E208),'Model output'!E208&gt;0),"1",IF(OR(ISNUMBER(SEARCH("0",'Model output'!E208)), ISNUMBER(SEARCH("1",'Model output'!E208)), ISNUMBER(SEARCH("1a",'Model output'!E208)), ISNUMBER(SEARCH("1b",'Model output'!E208)), ISNUMBER(SEARCH("X",'Model output'!E208))), IF(ISNUMBER(SEARCH("pN",'Model output'!E208)),IF(OR(ISNUMBER(SEARCH("a",'Model output'!E208)),ISNUMBER(SEARCH("b",'Model output'!E208))),MID(SUBSTITUTE('Model output'!E208," ",""),SEARCH("pN",'Model output'!E208)+2,2),MID(SUBSTITUTE('Model output'!E208," ",""),SEARCH("pN",'Model output'!E208)+2,1)),IF(ISNUMBER(SEARCH("N",'Model output'!E208)),IF(OR(ISNUMBER(SEARCH("a",'Model output'!E208)),ISNUMBER(SEARCH("b",'Model output'!E208))),MID(SUBSTITUTE('Model output'!E208," ",""),SEARCH("N",'Model output'!E208)+1,2),MID(SUBSTITUTE('Model output'!E208," ",""),SEARCH("N",'Model output'!E208)+1,1)),SUBSTITUTE('Model output'!E208," ",""))),"")))</f>
        <v>0</v>
      </c>
      <c r="E209" s="1" t="str">
        <f>IF(OR(ISNUMBER(SEARCH("Not applicable",'Model output'!F208)), ISNUMBER(SEARCH("N/A",'Model output'!F208))),"0",IF(OR(ISNUMBER(SEARCH("0",'Model output'!F208)), ISNUMBER(SEARCH("1",'Model output'!F208)), ISNUMBER(SEARCH("X",'Model output'!F208))), IF(ISNUMBER(SEARCH("pM",'Model output'!F208)),MID(SUBSTITUTE('Model output'!F208," ",""),SEARCH("pM",'Model output'!F208)+2,1),IF(ISNUMBER(SEARCH("M",'Model output'!F208)),MID(SUBSTITUTE('Model output'!F208," ",""),SEARCH("M",'Model output'!F208)+1,1),SUBSTITUTE('Model output'!F208," ",""))),""))</f>
        <v/>
      </c>
      <c r="F209" t="str">
        <f t="shared" si="39"/>
        <v>negative</v>
      </c>
      <c r="G209" t="str">
        <f>IF(OR('Model output'!G208="",AND(ISNUMBER('Model output'!J208),'Model output'!J208&lt;1)),"",IF(OR(ISNUMBER(SEARCH("lateral",'Model output'!G208)),ISNUMBER(SEARCH("cervical",'Model output'!G208)),ISNUMBER(SEARCH("jugular",'Model output'!G208)),ISNUMBER(SEARCH("left neck",'Model output'!G208)),ISNUMBER(SEARCH("left anterior neck",'Model output'!G208)),ISNUMBER(SEARCH("left posterior neck",'Model output'!G208)),ISNUMBER(SEARCH("right neck",'Model output'!G208)),ISNUMBER(SEARCH("right anterior neck",'Model output'!G208)),ISNUMBER(SEARCH("right posterior neck",'Model output'!G208)),AND(ISNUMBER(SEARCH("level",'Model output'!G208)),OR(,ISNUMBER(SEARCH("II",'Model output'!G208)),ISNUMBER(SEARCH("two",'Model output'!G208)),AND(ISNUMBER(SEARCH("2",'Model output'!G208)),NOT(ISNUMBER(SEARCH("1 of 2",'Model output'!G208)))),ISNUMBER(SEARCH("III",'Model output'!G208)),ISNUMBER(SEARCH("three",'Model output'!G208)),ISNUMBER(SEARCH("3",'Model output'!G208)),ISNUMBER(SEARCH("IV",'Model output'!G208)),ISNUMBER(SEARCH("four",'Model output'!G208)),ISNUMBER(SEARCH("4",'Model output'!G208)),ISNUMBER(SEARCH("V ",'Model output'!G208)),ISNUMBER(SEARCH("five",'Model output'!G208)),ISNUMBER(SEARCH("5",'Model output'!G208))))), "lateral", "central"))</f>
        <v/>
      </c>
      <c r="H209" t="str">
        <f>IF('Model output'!H208="","negative",IF(OR(ISNUMBER(SEARCH("lymph node",'Model output'!H208)),ISNUMBER(SEARCH("gland",'Model output'!H208)),ISNUMBER(SEARCH("lobe",'Model output'!H208)),ISNUMBER(SEARCH("isthmus",'Model output'!H208)),ISNUMBER(SEARCH("mediastinum",'Model output'!H208)),ISNUMBER(SEARCH("Not mentioned",'Model output'!H208)), ISNUMBER(SEARCH("Not applicable",'Model output'!H208)), ISNUMBER(SEARCH("paratracheal",'Model output'!H208)),ISNUMBER(SEARCH("fibroadipose tissue",'Model output'!H208)),ISNUMBER(SEARCH("thyroid node",'Model output'!H208)),ISNUMBER(SEARCH("skeletal muscle",'Model output'!H208)),ISNUMBER(SEARCH("Extranodal extension",'Model output'!H208)),ISNUMBER(SEARCH("right",'Model output'!H208)),ISNUMBER(SEARCH("left",'Model output'!H208)),ISNUMBER(SEARCH("Not specified",'Model output'!H208))),"negative","positive"))</f>
        <v>negative</v>
      </c>
      <c r="I209">
        <f>IF(OR('Model output'!I208="",'Model output'!I208="Not answered",'Model output'!I208="Not mentioned"),"",IF(ISNUMBER('Model output'!I208),'Model output'!I208,1))</f>
        <v>4</v>
      </c>
      <c r="J209">
        <f>IF(OR('Model output'!J208="",'Model output'!J208="Not answered",'Model output'!J208="Not mentioned"),"",IF(AND(ISNUMBER('Model output'!J208),'Model output'!J208&lt;=I209),'Model output'!J208,IF(AND(ISNUMBER('Model output'!J208), 'Model output'!J208&gt;=DATE(2024,1,1)), MIN(DAY('Model output'!J208), MONTH('Model output'!J208), YEAR('Model output'!J208)), IF(ISNUMBER(SEARCH("0/",'Model output'!J208)),0,IF(ISNUMBER(SEARCH("/",'Model output'!J208)), VALUE(LEFT('Model output'!J208, SEARCH("/",'Model output'!J208)-1)),1)))))</f>
        <v>0</v>
      </c>
      <c r="K209" t="str" cm="1">
        <f t="array" ref="K209">IF(COUNT(FIND({0,1,2,3,4,5,6,7,8,9},'Model output'!K208))&gt;0,'Model output'!K208,"")</f>
        <v/>
      </c>
      <c r="L209" s="25" t="str">
        <f t="shared" si="38"/>
        <v/>
      </c>
      <c r="M209" t="str" cm="1">
        <f t="array" ref="M209">IF(L209="","",IF(ISNUMBER(SEARCH("cm",L209)),MAX(VALUE(SUBSTITUTE(_xlfn.FILTERXML("&lt;t&gt;&lt;s&gt;"&amp;SUBSTITUTE(L209,",","&lt;/s&gt;&lt;s&gt;")&amp;"&lt;/s&gt;&lt;/t&gt;","//s"),"cm",""))),MAX(VALUE(SUBSTITUTE(_xlfn.FILTERXML("&lt;t&gt;&lt;s&gt;"&amp;SUBSTITUTE(L209,",","&lt;/s&gt;&lt;s&gt;")&amp;"&lt;/s&gt;&lt;/t&gt;","//s"),"mm","")))/10))</f>
        <v/>
      </c>
      <c r="N209" t="str">
        <f>IF('Model output'!L208="","",'Model output'!L208)</f>
        <v>Papillary carcinoma, follicular variant</v>
      </c>
      <c r="O209" t="str">
        <f>IF('Model output'!M208="","",'Model output'!M208)</f>
        <v/>
      </c>
      <c r="P209" t="str">
        <f>IF('Model output'!N208="","",'Model output'!N208)</f>
        <v>2.2cm</v>
      </c>
      <c r="Q209" t="str">
        <f t="shared" si="37"/>
        <v>2.2cm</v>
      </c>
      <c r="R209" cm="1">
        <f t="array" ref="R209">IF(Q209="","",IF(ISNUMBER(SEARCH("cm",Q209)),MAX(VALUE(SUBSTITUTE(_xlfn.FILTERXML("&lt;t&gt;&lt;s&gt;"&amp;SUBSTITUTE(Q209,",","&lt;/s&gt;&lt;s&gt;")&amp;"&lt;/s&gt;&lt;/t&gt;","//s"),"cm",""))),MAX(VALUE(SUBSTITUTE(_xlfn.FILTERXML("&lt;t&gt;&lt;s&gt;"&amp;SUBSTITUTE(Q209,",","&lt;/s&gt;&lt;s&gt;")&amp;"&lt;/s&gt;&lt;/t&gt;","//s"),"mm","")))/10))</f>
        <v>2.2000000000000002</v>
      </c>
      <c r="S209" t="str">
        <f>IF(OR('Model output'!P208="",ISNUMBER(SEARCH("Not identified", 'Model output'!P208)),ISNUMBER(SEARCH("Absent",'Model output'!P208)),AND(ISNUMBER(SEARCH("No",'Model output'!P208)),NOT(ISNUMBER(SEARCH("diagnostic",'Model output'!P208)))),ISNUMBER(SEARCH("Negative",'Model output'!P208))),"negative","positive")</f>
        <v>negative</v>
      </c>
      <c r="T209">
        <f>IF('Model output'!O208="","",'Model output'!O208)</f>
        <v>1</v>
      </c>
      <c r="U209" t="str">
        <f>IF('Model output'!Q208&lt;&gt;"",'Model output'!Q208,IF('Classification result'!S209="positive",IF(ISNUMBER(SEARCH("single",'Model output'!P208)),1,IF(OR(ISNUMBER(SEARCH("&lt;4",'Model output'!P208)),ISNUMBER(SEARCH("&lt; 4",'Model output'!P208)),ISNUMBER(SEARCH("less than 4",'Model output'!P208))),"&lt;4",IF(OR(ISNUMBER(SEARCH("&gt;4",'Model output'!P208)),ISNUMBER(SEARCH("&gt; 4",'Model output'!P208)),ISNUMBER(SEARCH("4 or more",'Model output'!P208))),"&gt;4",""))), ""))</f>
        <v/>
      </c>
      <c r="V209" t="str">
        <f>IF(S209="negative","",IF(OR(ISNUMBER(SEARCH("Focal",'Model output'!P208)),'Classification result'!U209&lt;4,ISNUMBER(SEARCH("Focal",'Classification result'!U209)),ISNUMBER(SEARCH("&lt;4",'Classification result'!U209)),ISNUMBER(SEARCH("&lt; 4",'Classification result'!U209))),"minimal", IF(OR(ISNUMBER(SEARCH("Extensive",'Model output'!P208)),ISNUMBER(SEARCH("Extensive",'Classification result'!U209)),ISNUMBER(SEARCH("&gt;4",'Classification result'!U209)),ISNUMBER(SEARCH("&gt; 4",'Classification result'!U209)),ISNUMBER(SEARCH("4 or more",'Classification result'!U209))),"extensive","")))</f>
        <v/>
      </c>
      <c r="W209" t="str">
        <f>IF(OR('Model output'!R208="",ISNUMBER(SEARCH("Not identified", 'Model output'!R208)),ISNUMBER(SEARCH("Absent",'Model output'!R208)),ISNUMBER(SEARCH("No",'Model output'!R208)),ISNUMBER(SEARCH("Negative",'Model output'!R208)),ISNUMBER(SEARCH("None seen",'Model output'!R208)),ISNUMBER(SEARCH("Free",'Model output'!R208)),ISNUMBER(SEARCH("Cannot be assessed",'Model output'!R208))),"negative","positive")</f>
        <v>negative</v>
      </c>
      <c r="X209" s="16" t="str">
        <f>IF('Model output'!S208="","",'Model output'!S208)</f>
        <v>Not identified</v>
      </c>
      <c r="Y209" t="str">
        <f>IF(OR('Model output'!S208="",ISNUMBER(SEARCH("Absent",'Model output'!S208)),ISNUMBER(SEARCH("Not identified",'Model output'!S208)),AND(ISNUMBER(SEARCH("No",'Model output'!S208)),NOT(ISNUMBER(SEARCH("carcinoma",'Model output'!S208)))),ISNUMBER(SEARCH("negative",'Model output'!S208))),"negative",IF(Z209="positive","gETE", "positive"))</f>
        <v>negative</v>
      </c>
      <c r="Z209" t="str">
        <f>IF(OR('Model output'!S208="",ISNUMBER(SEARCH("Absent",'Model output'!S208)),ISNUMBER(SEARCH("Not identified",'Model output'!S208)),ISNUMBER(SEARCH("No",'Model output'!S208)),ISNUMBER(SEARCH("Minimal",'Model output'!S208)),ISNUMBER(SEARCH("negative",'Model output'!S208))),"negative",IF(OR(ISNUMBER(SEARCH("extensive",X209)),ISNUMBER(SEARCH("skeletal muscle",X209)),ISNUMBER(SEARCH("larynx",X209)),ISNUMBER(SEARCH("trachea",X209)),ISNUMBER(SEARCH("esophagus",X209)),ISNUMBER(SEARCH("recurrent laryngeal nerve",X209))),"positive","negative"))</f>
        <v>negative</v>
      </c>
      <c r="AA209" t="str">
        <f>IF('Model output'!T208="","",IF('Model output'!T208="Not mentioned", "No", "Yes"))</f>
        <v/>
      </c>
      <c r="AB209" t="str">
        <f>IF(AA209&lt;&gt;"Yes","",IF(OR('Model output'!U208="",ISNUMBER(SEARCH("Not identified",'Model output'!U208))),"",'Model output'!U208))</f>
        <v/>
      </c>
      <c r="AC209" s="1" t="str">
        <f>IF(OR('Model output'!V208="", 'Model output'!V208="No", AND(ISERROR(SEARCH("Positive",'Model output'!V208)), ISNUMBER(SEARCH("Negative",'Model output'!V208))), AND(ISNUMBER(SEARCH("Uninvolved",'Model output'!V208)),NOT(ISNUMBER(SEARCH("margins involved",'Model output'!V208)))), ISNUMBER(SEARCH("None",'Model output'!V208)), ISNUMBER(SEARCH("Free",'Model output'!V208)), ISNUMBER(SEARCH("1 mm",'Model output'!V208)), ISNUMBER(SEARCH("0.1 CM",'Model output'!V208)), ISNUMBER(SEARCH("less than 0.2 mm",'Model output'!V208)), ISNUMBER(SEARCH("less than 0.5 mm",'Model output'!V208)), ISNUMBER(SEARCH("less than 1.0 mm",'Model output'!V208)), ISNUMBER(SEARCH("noted very close",'Model output'!V208)), ISNUMBER(SEARCH("abut",'Model output'!V208)), ISNUMBER(SEARCH("not mentioned",'Model output'!V208)), ISNUMBER(SEARCH("Cannot be assessed",'Model output'!V208)), ISNUMBER(SEARCH("Not specified",'Model output'!V208)), ISNUMBER(SEARCH("Lymphocyte invasion - present",'Model output'!V208))), "negative", "positive")</f>
        <v>negative</v>
      </c>
      <c r="AE209" s="35" t="str" cm="1">
        <f t="array" aca="1" ref="AE209" ca="1">IF(OR(AC209="positive",Z209="positive",AND(OR(ISNUMBER(SEARCH("Follicular carcinoma",N209)),ISNUMBER(SEARCH("Follicular thyroid carcinoma",N209))),V209="extensive"),AND(AND(ISNUMBER(J209),J209&gt;0),AND(ISNUMBER(M209),M209&gt;3)),OR(H209="positive",AH209=1)),"high",IF(OR(ISNUMBER(SEARCH("lateral",G209,1)),ISNUMBER(SEARCH("positive",Y209,1)),ISNUMBER(SEARCH("tall",O209,1)),ISNUMBER(SEARCH("hobnail",O209,1)),ISNUMBER(SEARCH("cribriform",O209,1)),ISNUMBER(SEARCH("diffuse",O209,1)),ISNUMBER(SEARCH("columnar",O209,1)),ISNUMBER(SEARCH("solid",O209,1)),ISNUMBER(SEARCH("tall",N209,1)),ISNUMBER(SEARCH("hobnail",N209,1)),ISNUMBER(SEARCH("cribriform",N209,1)),ISNUMBER(SEARCH("diffuse",N209,1)),ISNUMBER(SEARCH("columnar",N209,1)),ISNUMBER(SEARCH("solid",N209,1)),AND(ISNUMBER(SEARCH("papillary",N209,1)),S209="positive"),AND(AND(ISNUMBER(J209),J209&gt;=5),M209=""),AND(AND(ISNUMBER(J209),J209&gt;=5),AND(ISNUMBER(M209),M209&gt;=1)),AND(ISNUMBER(SERACH("papillary",N209)),OR(Y209="positive",Z209="positive"), ISNUMBER(SEARCH("BRAF",AB209)))),"intermediate","low"))</f>
        <v>low</v>
      </c>
      <c r="AF209" s="36" t="str">
        <f t="shared" si="40"/>
        <v>2</v>
      </c>
      <c r="AG209" s="36" t="str">
        <f t="shared" si="41"/>
        <v>0</v>
      </c>
      <c r="AH209" s="36" t="str">
        <f t="shared" si="42"/>
        <v>0</v>
      </c>
      <c r="AI209" s="42" t="str">
        <f t="shared" si="43"/>
        <v>I</v>
      </c>
      <c r="AJ209" s="39" t="s">
        <v>807</v>
      </c>
      <c r="AK209" s="41" t="s">
        <v>1122</v>
      </c>
      <c r="AL209" s="41" t="s">
        <v>1120</v>
      </c>
      <c r="AM209" s="41" t="s">
        <v>1123</v>
      </c>
      <c r="AN209" s="41" t="s">
        <v>68</v>
      </c>
      <c r="AO209" s="22">
        <f t="shared" ca="1" si="44"/>
        <v>1</v>
      </c>
      <c r="AP209" s="1">
        <f t="shared" si="45"/>
        <v>1</v>
      </c>
      <c r="AQ209" s="1">
        <f t="shared" si="46"/>
        <v>1</v>
      </c>
      <c r="AR209" s="1">
        <f t="shared" si="47"/>
        <v>1</v>
      </c>
      <c r="AS209" s="14">
        <f t="shared" si="48"/>
        <v>1</v>
      </c>
    </row>
    <row r="210" spans="1:45">
      <c r="A210" t="str">
        <f>'Model output'!A209</f>
        <v>TCGA-EM-A3ST</v>
      </c>
      <c r="B210" s="33">
        <v>62</v>
      </c>
      <c r="C210" s="1" t="str">
        <f>IF(OR(ISNUMBER(SEARCH("0",'Model output'!D209)), ISNUMBER(SEARCH("1",'Model output'!D209)), ISNUMBER(SEARCH("1a",'Model output'!D209)), ISNUMBER(SEARCH("1b",'Model output'!D209)), ISNUMBER(SEARCH("2",'Model output'!D209)), ISNUMBER(SEARCH("3",'Model output'!D209)), ISNUMBER(SEARCH("4a",'Model output'!D209)), ISNUMBER(SEARCH("4b",'Model output'!D209))), IF(ISNUMBER(SEARCH("pT",'Model output'!D209)),IF(OR(ISNUMBER(SEARCH("a",'Model output'!D209)),ISNUMBER(SEARCH("b",'Model output'!D209))),MID(SUBSTITUTE('Model output'!D209," ",""),SEARCH("pT",'Model output'!D209)+2,2),MID(SUBSTITUTE('Model output'!D209," ",""),SEARCH("pT",'Model output'!D209)+2,1)),IF(ISNUMBER(SEARCH("T",'Model output'!D209)),IF(OR(ISNUMBER(SEARCH("a",'Model output'!D209)),ISNUMBER(SEARCH("b",'Model output'!D209))),MID(SUBSTITUTE('Model output'!D209," ",""),SEARCH("T",'Model output'!D209)+1,2),MID(SUBSTITUTE('Model output'!D209," ",""),SEARCH("T",'Model output'!D209)+1,1)),SUBSTITUTE('Model output'!D209," ",""))),"")</f>
        <v>3</v>
      </c>
      <c r="D210" s="1" t="str">
        <f>IF(ISNUMBER(SEARCH("lymph node",'Model output'!E209)),"1", IF(AND('Model output'!E209&lt;&gt;"",ISNUMBER('Model output'!E209),'Model output'!E209&gt;0),"1",IF(OR(ISNUMBER(SEARCH("0",'Model output'!E209)), ISNUMBER(SEARCH("1",'Model output'!E209)), ISNUMBER(SEARCH("1a",'Model output'!E209)), ISNUMBER(SEARCH("1b",'Model output'!E209)), ISNUMBER(SEARCH("X",'Model output'!E209))), IF(ISNUMBER(SEARCH("pN",'Model output'!E209)),IF(OR(ISNUMBER(SEARCH("a",'Model output'!E209)),ISNUMBER(SEARCH("b",'Model output'!E209))),MID(SUBSTITUTE('Model output'!E209," ",""),SEARCH("pN",'Model output'!E209)+2,2),MID(SUBSTITUTE('Model output'!E209," ",""),SEARCH("pN",'Model output'!E209)+2,1)),IF(ISNUMBER(SEARCH("N",'Model output'!E209)),IF(OR(ISNUMBER(SEARCH("a",'Model output'!E209)),ISNUMBER(SEARCH("b",'Model output'!E209))),MID(SUBSTITUTE('Model output'!E209," ",""),SEARCH("N",'Model output'!E209)+1,2),MID(SUBSTITUTE('Model output'!E209," ",""),SEARCH("N",'Model output'!E209)+1,1)),SUBSTITUTE('Model output'!E209," ",""))),"")))</f>
        <v>0</v>
      </c>
      <c r="E210" s="1" t="str">
        <f>IF(OR(ISNUMBER(SEARCH("Not applicable",'Model output'!F209)), ISNUMBER(SEARCH("N/A",'Model output'!F209))),"0",IF(OR(ISNUMBER(SEARCH("0",'Model output'!F209)), ISNUMBER(SEARCH("1",'Model output'!F209)), ISNUMBER(SEARCH("X",'Model output'!F209))), IF(ISNUMBER(SEARCH("pM",'Model output'!F209)),MID(SUBSTITUTE('Model output'!F209," ",""),SEARCH("pM",'Model output'!F209)+2,1),IF(ISNUMBER(SEARCH("M",'Model output'!F209)),MID(SUBSTITUTE('Model output'!F209," ",""),SEARCH("M",'Model output'!F209)+1,1),SUBSTITUTE('Model output'!F209," ",""))),""))</f>
        <v/>
      </c>
      <c r="F210" t="str">
        <f t="shared" si="39"/>
        <v>negative</v>
      </c>
      <c r="G210" t="str">
        <f>IF(OR('Model output'!G209="",AND(ISNUMBER('Model output'!J209),'Model output'!J209&lt;1)),"",IF(OR(ISNUMBER(SEARCH("lateral",'Model output'!G209)),ISNUMBER(SEARCH("cervical",'Model output'!G209)),ISNUMBER(SEARCH("jugular",'Model output'!G209)),ISNUMBER(SEARCH("left neck",'Model output'!G209)),ISNUMBER(SEARCH("left anterior neck",'Model output'!G209)),ISNUMBER(SEARCH("left posterior neck",'Model output'!G209)),ISNUMBER(SEARCH("right neck",'Model output'!G209)),ISNUMBER(SEARCH("right anterior neck",'Model output'!G209)),ISNUMBER(SEARCH("right posterior neck",'Model output'!G209)),AND(ISNUMBER(SEARCH("level",'Model output'!G209)),OR(,ISNUMBER(SEARCH("II",'Model output'!G209)),ISNUMBER(SEARCH("two",'Model output'!G209)),AND(ISNUMBER(SEARCH("2",'Model output'!G209)),NOT(ISNUMBER(SEARCH("1 of 2",'Model output'!G209)))),ISNUMBER(SEARCH("III",'Model output'!G209)),ISNUMBER(SEARCH("three",'Model output'!G209)),ISNUMBER(SEARCH("3",'Model output'!G209)),ISNUMBER(SEARCH("IV",'Model output'!G209)),ISNUMBER(SEARCH("four",'Model output'!G209)),ISNUMBER(SEARCH("4",'Model output'!G209)),ISNUMBER(SEARCH("V ",'Model output'!G209)),ISNUMBER(SEARCH("five",'Model output'!G209)),ISNUMBER(SEARCH("5",'Model output'!G209))))), "lateral", "central"))</f>
        <v/>
      </c>
      <c r="H210" t="str">
        <f>IF('Model output'!H209="","negative",IF(OR(ISNUMBER(SEARCH("lymph node",'Model output'!H209)),ISNUMBER(SEARCH("gland",'Model output'!H209)),ISNUMBER(SEARCH("lobe",'Model output'!H209)),ISNUMBER(SEARCH("isthmus",'Model output'!H209)),ISNUMBER(SEARCH("mediastinum",'Model output'!H209)),ISNUMBER(SEARCH("Not mentioned",'Model output'!H209)), ISNUMBER(SEARCH("Not applicable",'Model output'!H209)), ISNUMBER(SEARCH("paratracheal",'Model output'!H209)),ISNUMBER(SEARCH("fibroadipose tissue",'Model output'!H209)),ISNUMBER(SEARCH("thyroid node",'Model output'!H209)),ISNUMBER(SEARCH("skeletal muscle",'Model output'!H209)),ISNUMBER(SEARCH("Extranodal extension",'Model output'!H209)),ISNUMBER(SEARCH("right",'Model output'!H209)),ISNUMBER(SEARCH("left",'Model output'!H209)),ISNUMBER(SEARCH("Not specified",'Model output'!H209))),"negative","positive"))</f>
        <v>negative</v>
      </c>
      <c r="I210">
        <f>IF(OR('Model output'!I209="",'Model output'!I209="Not answered",'Model output'!I209="Not mentioned"),"",IF(ISNUMBER('Model output'!I209),'Model output'!I209,1))</f>
        <v>1</v>
      </c>
      <c r="J210">
        <f>IF(OR('Model output'!J209="",'Model output'!J209="Not answered",'Model output'!J209="Not mentioned"),"",IF(AND(ISNUMBER('Model output'!J209),'Model output'!J209&lt;=I210),'Model output'!J209,IF(AND(ISNUMBER('Model output'!J209), 'Model output'!J209&gt;=DATE(2024,1,1)), MIN(DAY('Model output'!J209), MONTH('Model output'!J209), YEAR('Model output'!J209)), IF(ISNUMBER(SEARCH("0/",'Model output'!J209)),0,IF(ISNUMBER(SEARCH("/",'Model output'!J209)), VALUE(LEFT('Model output'!J209, SEARCH("/",'Model output'!J209)-1)),1)))))</f>
        <v>0</v>
      </c>
      <c r="K210" t="str" cm="1">
        <f t="array" ref="K210">IF(COUNT(FIND({0,1,2,3,4,5,6,7,8,9},'Model output'!K209))&gt;0,'Model output'!K209,"")</f>
        <v/>
      </c>
      <c r="L210" s="25" t="str">
        <f t="shared" si="38"/>
        <v/>
      </c>
      <c r="M210" t="str" cm="1">
        <f t="array" ref="M210">IF(L210="","",IF(ISNUMBER(SEARCH("cm",L210)),MAX(VALUE(SUBSTITUTE(_xlfn.FILTERXML("&lt;t&gt;&lt;s&gt;"&amp;SUBSTITUTE(L210,",","&lt;/s&gt;&lt;s&gt;")&amp;"&lt;/s&gt;&lt;/t&gt;","//s"),"cm",""))),MAX(VALUE(SUBSTITUTE(_xlfn.FILTERXML("&lt;t&gt;&lt;s&gt;"&amp;SUBSTITUTE(L210,",","&lt;/s&gt;&lt;s&gt;")&amp;"&lt;/s&gt;&lt;/t&gt;","//s"),"mm","")))/10))</f>
        <v/>
      </c>
      <c r="N210" t="str">
        <f>IF('Model output'!L209="","",'Model output'!L209)</f>
        <v>Papillary carcinoma, follicular variant</v>
      </c>
      <c r="O210" t="str">
        <f>IF('Model output'!M209="","",'Model output'!M209)</f>
        <v>Not specified</v>
      </c>
      <c r="P210" t="str">
        <f>IF('Model output'!N209="","",'Model output'!N209)</f>
        <v>5.4cm</v>
      </c>
      <c r="Q210" t="str">
        <f t="shared" si="37"/>
        <v>5.4cm</v>
      </c>
      <c r="R210" cm="1">
        <f t="array" ref="R210">IF(Q210="","",IF(ISNUMBER(SEARCH("cm",Q210)),MAX(VALUE(SUBSTITUTE(_xlfn.FILTERXML("&lt;t&gt;&lt;s&gt;"&amp;SUBSTITUTE(Q210,",","&lt;/s&gt;&lt;s&gt;")&amp;"&lt;/s&gt;&lt;/t&gt;","//s"),"cm",""))),MAX(VALUE(SUBSTITUTE(_xlfn.FILTERXML("&lt;t&gt;&lt;s&gt;"&amp;SUBSTITUTE(Q210,",","&lt;/s&gt;&lt;s&gt;")&amp;"&lt;/s&gt;&lt;/t&gt;","//s"),"mm","")))/10))</f>
        <v>5.4</v>
      </c>
      <c r="S210" t="str">
        <f>IF(OR('Model output'!P209="",ISNUMBER(SEARCH("Not identified", 'Model output'!P209)),ISNUMBER(SEARCH("Absent",'Model output'!P209)),AND(ISNUMBER(SEARCH("No",'Model output'!P209)),NOT(ISNUMBER(SEARCH("diagnostic",'Model output'!P209)))),ISNUMBER(SEARCH("Negative",'Model output'!P209))),"negative","positive")</f>
        <v>positive</v>
      </c>
      <c r="T210">
        <f>IF('Model output'!O209="","",'Model output'!O209)</f>
        <v>2</v>
      </c>
      <c r="U210" t="str">
        <f>IF('Model output'!Q209&lt;&gt;"",'Model output'!Q209,IF('Classification result'!S210="positive",IF(ISNUMBER(SEARCH("single",'Model output'!P209)),1,IF(OR(ISNUMBER(SEARCH("&lt;4",'Model output'!P209)),ISNUMBER(SEARCH("&lt; 4",'Model output'!P209)),ISNUMBER(SEARCH("less than 4",'Model output'!P209))),"&lt;4",IF(OR(ISNUMBER(SEARCH("&gt;4",'Model output'!P209)),ISNUMBER(SEARCH("&gt; 4",'Model output'!P209)),ISNUMBER(SEARCH("4 or more",'Model output'!P209))),"&gt;4",""))), ""))</f>
        <v>focal extent (less than 4 vessels)</v>
      </c>
      <c r="V210" t="str">
        <f>IF(S210="negative","",IF(OR(ISNUMBER(SEARCH("Focal",'Model output'!P209)),'Classification result'!U210&lt;4,ISNUMBER(SEARCH("Focal",'Classification result'!U210)),ISNUMBER(SEARCH("&lt;4",'Classification result'!U210)),ISNUMBER(SEARCH("&lt; 4",'Classification result'!U210))),"minimal", IF(OR(ISNUMBER(SEARCH("Extensive",'Model output'!P209)),ISNUMBER(SEARCH("Extensive",'Classification result'!U210)),ISNUMBER(SEARCH("&gt;4",'Classification result'!U210)),ISNUMBER(SEARCH("&gt; 4",'Classification result'!U210)),ISNUMBER(SEARCH("4 or more",'Classification result'!U210))),"extensive","")))</f>
        <v>minimal</v>
      </c>
      <c r="W210" t="str">
        <f>IF(OR('Model output'!R209="",ISNUMBER(SEARCH("Not identified", 'Model output'!R209)),ISNUMBER(SEARCH("Absent",'Model output'!R209)),ISNUMBER(SEARCH("No",'Model output'!R209)),ISNUMBER(SEARCH("Negative",'Model output'!R209)),ISNUMBER(SEARCH("None seen",'Model output'!R209)),ISNUMBER(SEARCH("Free",'Model output'!R209)),ISNUMBER(SEARCH("Cannot be assessed",'Model output'!R209))),"negative","positive")</f>
        <v>positive</v>
      </c>
      <c r="X210" s="16" t="str">
        <f>IF('Model output'!S209="","",'Model output'!S209)</f>
        <v/>
      </c>
      <c r="Y210" t="str">
        <f>IF(OR('Model output'!S209="",ISNUMBER(SEARCH("Absent",'Model output'!S209)),ISNUMBER(SEARCH("Not identified",'Model output'!S209)),AND(ISNUMBER(SEARCH("No",'Model output'!S209)),NOT(ISNUMBER(SEARCH("carcinoma",'Model output'!S209)))),ISNUMBER(SEARCH("negative",'Model output'!S209))),"negative",IF(Z210="positive","gETE", "positive"))</f>
        <v>negative</v>
      </c>
      <c r="Z210" t="str">
        <f>IF(OR('Model output'!S209="",ISNUMBER(SEARCH("Absent",'Model output'!S209)),ISNUMBER(SEARCH("Not identified",'Model output'!S209)),ISNUMBER(SEARCH("No",'Model output'!S209)),ISNUMBER(SEARCH("Minimal",'Model output'!S209)),ISNUMBER(SEARCH("negative",'Model output'!S209))),"negative",IF(OR(ISNUMBER(SEARCH("extensive",X210)),ISNUMBER(SEARCH("skeletal muscle",X210)),ISNUMBER(SEARCH("larynx",X210)),ISNUMBER(SEARCH("trachea",X210)),ISNUMBER(SEARCH("esophagus",X210)),ISNUMBER(SEARCH("recurrent laryngeal nerve",X210))),"positive","negative"))</f>
        <v>negative</v>
      </c>
      <c r="AA210" t="str">
        <f>IF('Model output'!T209="","",IF('Model output'!T209="Not mentioned", "No", "Yes"))</f>
        <v>Yes</v>
      </c>
      <c r="AB210" t="str">
        <f>IF(AA210&lt;&gt;"Yes","",IF(OR('Model output'!U209="",ISNUMBER(SEARCH("Not identified",'Model output'!U209))),"",'Model output'!U209))</f>
        <v>Not specified</v>
      </c>
      <c r="AC210" s="1" t="str">
        <f>IF(OR('Model output'!V209="", 'Model output'!V209="No", AND(ISERROR(SEARCH("Positive",'Model output'!V209)), ISNUMBER(SEARCH("Negative",'Model output'!V209))), AND(ISNUMBER(SEARCH("Uninvolved",'Model output'!V209)),NOT(ISNUMBER(SEARCH("margins involved",'Model output'!V209)))), ISNUMBER(SEARCH("None",'Model output'!V209)), ISNUMBER(SEARCH("Free",'Model output'!V209)), ISNUMBER(SEARCH("1 mm",'Model output'!V209)), ISNUMBER(SEARCH("0.1 CM",'Model output'!V209)), ISNUMBER(SEARCH("less than 0.2 mm",'Model output'!V209)), ISNUMBER(SEARCH("less than 0.5 mm",'Model output'!V209)), ISNUMBER(SEARCH("less than 1.0 mm",'Model output'!V209)), ISNUMBER(SEARCH("noted very close",'Model output'!V209)), ISNUMBER(SEARCH("abut",'Model output'!V209)), ISNUMBER(SEARCH("not mentioned",'Model output'!V209)), ISNUMBER(SEARCH("Cannot be assessed",'Model output'!V209)), ISNUMBER(SEARCH("Not specified",'Model output'!V209)), ISNUMBER(SEARCH("Lymphocyte invasion - present",'Model output'!V209))), "negative", "positive")</f>
        <v>negative</v>
      </c>
      <c r="AE210" s="35" t="str" cm="1">
        <f t="array" aca="1" ref="AE210" ca="1">IF(OR(AC210="positive",Z210="positive",AND(OR(ISNUMBER(SEARCH("Follicular carcinoma",N210)),ISNUMBER(SEARCH("Follicular thyroid carcinoma",N210))),V210="extensive"),AND(AND(ISNUMBER(J210),J210&gt;0),AND(ISNUMBER(M210),M210&gt;3)),OR(H210="positive",AH210=1)),"high",IF(OR(ISNUMBER(SEARCH("lateral",G210,1)),ISNUMBER(SEARCH("positive",Y210,1)),ISNUMBER(SEARCH("tall",O210,1)),ISNUMBER(SEARCH("hobnail",O210,1)),ISNUMBER(SEARCH("cribriform",O210,1)),ISNUMBER(SEARCH("diffuse",O210,1)),ISNUMBER(SEARCH("columnar",O210,1)),ISNUMBER(SEARCH("solid",O210,1)),ISNUMBER(SEARCH("tall",N210,1)),ISNUMBER(SEARCH("hobnail",N210,1)),ISNUMBER(SEARCH("cribriform",N210,1)),ISNUMBER(SEARCH("diffuse",N210,1)),ISNUMBER(SEARCH("columnar",N210,1)),ISNUMBER(SEARCH("solid",N210,1)),AND(ISNUMBER(SEARCH("papillary",N210,1)),S210="positive"),AND(AND(ISNUMBER(J210),J210&gt;=5),M210=""),AND(AND(ISNUMBER(J210),J210&gt;=5),AND(ISNUMBER(M210),M210&gt;=1)),AND(ISNUMBER(SERACH("papillary",N210)),OR(Y210="positive",Z210="positive"), ISNUMBER(SEARCH("BRAF",AB210)))),"intermediate","low"))</f>
        <v>intermediate</v>
      </c>
      <c r="AF210" s="36" t="str">
        <f t="shared" si="40"/>
        <v>3a</v>
      </c>
      <c r="AG210" s="36" t="str">
        <f t="shared" si="41"/>
        <v>0</v>
      </c>
      <c r="AH210" s="36" t="str">
        <f t="shared" si="42"/>
        <v>0</v>
      </c>
      <c r="AI210" s="42" t="str">
        <f t="shared" si="43"/>
        <v>II</v>
      </c>
      <c r="AJ210" s="39" t="s">
        <v>809</v>
      </c>
      <c r="AK210" s="41" t="s">
        <v>1124</v>
      </c>
      <c r="AL210" s="41" t="s">
        <v>1120</v>
      </c>
      <c r="AM210" s="41" t="s">
        <v>1123</v>
      </c>
      <c r="AN210" s="41" t="s">
        <v>1121</v>
      </c>
      <c r="AO210" s="22">
        <f t="shared" ca="1" si="44"/>
        <v>1</v>
      </c>
      <c r="AP210" s="1">
        <f t="shared" si="45"/>
        <v>1</v>
      </c>
      <c r="AQ210" s="1">
        <f t="shared" si="46"/>
        <v>1</v>
      </c>
      <c r="AR210" s="1">
        <f t="shared" si="47"/>
        <v>1</v>
      </c>
      <c r="AS210" s="14">
        <f t="shared" si="48"/>
        <v>1</v>
      </c>
    </row>
    <row r="211" spans="1:45">
      <c r="A211" t="str">
        <f>'Model output'!A210</f>
        <v>TCGA-EM-A3SU</v>
      </c>
      <c r="B211" s="33">
        <v>43</v>
      </c>
      <c r="C211" s="1" t="str">
        <f>IF(OR(ISNUMBER(SEARCH("0",'Model output'!D210)), ISNUMBER(SEARCH("1",'Model output'!D210)), ISNUMBER(SEARCH("1a",'Model output'!D210)), ISNUMBER(SEARCH("1b",'Model output'!D210)), ISNUMBER(SEARCH("2",'Model output'!D210)), ISNUMBER(SEARCH("3",'Model output'!D210)), ISNUMBER(SEARCH("4a",'Model output'!D210)), ISNUMBER(SEARCH("4b",'Model output'!D210))), IF(ISNUMBER(SEARCH("pT",'Model output'!D210)),IF(OR(ISNUMBER(SEARCH("a",'Model output'!D210)),ISNUMBER(SEARCH("b",'Model output'!D210))),MID(SUBSTITUTE('Model output'!D210," ",""),SEARCH("pT",'Model output'!D210)+2,2),MID(SUBSTITUTE('Model output'!D210," ",""),SEARCH("pT",'Model output'!D210)+2,1)),IF(ISNUMBER(SEARCH("T",'Model output'!D210)),IF(OR(ISNUMBER(SEARCH("a",'Model output'!D210)),ISNUMBER(SEARCH("b",'Model output'!D210))),MID(SUBSTITUTE('Model output'!D210," ",""),SEARCH("T",'Model output'!D210)+1,2),MID(SUBSTITUTE('Model output'!D210," ",""),SEARCH("T",'Model output'!D210)+1,1)),SUBSTITUTE('Model output'!D210," ",""))),"")</f>
        <v>2</v>
      </c>
      <c r="D211" s="1" t="str">
        <f>IF(ISNUMBER(SEARCH("lymph node",'Model output'!E210)),"1", IF(AND('Model output'!E210&lt;&gt;"",ISNUMBER('Model output'!E210),'Model output'!E210&gt;0),"1",IF(OR(ISNUMBER(SEARCH("0",'Model output'!E210)), ISNUMBER(SEARCH("1",'Model output'!E210)), ISNUMBER(SEARCH("1a",'Model output'!E210)), ISNUMBER(SEARCH("1b",'Model output'!E210)), ISNUMBER(SEARCH("X",'Model output'!E210))), IF(ISNUMBER(SEARCH("pN",'Model output'!E210)),IF(OR(ISNUMBER(SEARCH("a",'Model output'!E210)),ISNUMBER(SEARCH("b",'Model output'!E210))),MID(SUBSTITUTE('Model output'!E210," ",""),SEARCH("pN",'Model output'!E210)+2,2),MID(SUBSTITUTE('Model output'!E210," ",""),SEARCH("pN",'Model output'!E210)+2,1)),IF(ISNUMBER(SEARCH("N",'Model output'!E210)),IF(OR(ISNUMBER(SEARCH("a",'Model output'!E210)),ISNUMBER(SEARCH("b",'Model output'!E210))),MID(SUBSTITUTE('Model output'!E210," ",""),SEARCH("N",'Model output'!E210)+1,2),MID(SUBSTITUTE('Model output'!E210," ",""),SEARCH("N",'Model output'!E210)+1,1)),SUBSTITUTE('Model output'!E210," ",""))),"")))</f>
        <v>1b</v>
      </c>
      <c r="E211" s="1" t="str">
        <f>IF(OR(ISNUMBER(SEARCH("Not applicable",'Model output'!F210)), ISNUMBER(SEARCH("N/A",'Model output'!F210))),"0",IF(OR(ISNUMBER(SEARCH("0",'Model output'!F210)), ISNUMBER(SEARCH("1",'Model output'!F210)), ISNUMBER(SEARCH("X",'Model output'!F210))), IF(ISNUMBER(SEARCH("pM",'Model output'!F210)),MID(SUBSTITUTE('Model output'!F210," ",""),SEARCH("pM",'Model output'!F210)+2,1),IF(ISNUMBER(SEARCH("M",'Model output'!F210)),MID(SUBSTITUTE('Model output'!F210," ",""),SEARCH("M",'Model output'!F210)+1,1),SUBSTITUTE('Model output'!F210," ",""))),""))</f>
        <v/>
      </c>
      <c r="F211" t="str">
        <f t="shared" si="39"/>
        <v>positive</v>
      </c>
      <c r="G211" t="str">
        <f>IF(OR('Model output'!G210="",AND(ISNUMBER('Model output'!J210),'Model output'!J210&lt;1)),"",IF(OR(ISNUMBER(SEARCH("lateral",'Model output'!G210)),ISNUMBER(SEARCH("cervical",'Model output'!G210)),ISNUMBER(SEARCH("jugular",'Model output'!G210)),ISNUMBER(SEARCH("left neck",'Model output'!G210)),ISNUMBER(SEARCH("left anterior neck",'Model output'!G210)),ISNUMBER(SEARCH("left posterior neck",'Model output'!G210)),ISNUMBER(SEARCH("right neck",'Model output'!G210)),ISNUMBER(SEARCH("right anterior neck",'Model output'!G210)),ISNUMBER(SEARCH("right posterior neck",'Model output'!G210)),AND(ISNUMBER(SEARCH("level",'Model output'!G210)),OR(,ISNUMBER(SEARCH("II",'Model output'!G210)),ISNUMBER(SEARCH("two",'Model output'!G210)),AND(ISNUMBER(SEARCH("2",'Model output'!G210)),NOT(ISNUMBER(SEARCH("1 of 2",'Model output'!G210)))),ISNUMBER(SEARCH("III",'Model output'!G210)),ISNUMBER(SEARCH("three",'Model output'!G210)),ISNUMBER(SEARCH("3",'Model output'!G210)),ISNUMBER(SEARCH("IV",'Model output'!G210)),ISNUMBER(SEARCH("four",'Model output'!G210)),ISNUMBER(SEARCH("4",'Model output'!G210)),ISNUMBER(SEARCH("V ",'Model output'!G210)),ISNUMBER(SEARCH("five",'Model output'!G210)),ISNUMBER(SEARCH("5",'Model output'!G210))))), "lateral", "central"))</f>
        <v>central</v>
      </c>
      <c r="H211" t="str">
        <f>IF('Model output'!H210="","negative",IF(OR(ISNUMBER(SEARCH("lymph node",'Model output'!H210)),ISNUMBER(SEARCH("gland",'Model output'!H210)),ISNUMBER(SEARCH("lobe",'Model output'!H210)),ISNUMBER(SEARCH("isthmus",'Model output'!H210)),ISNUMBER(SEARCH("mediastinum",'Model output'!H210)),ISNUMBER(SEARCH("Not mentioned",'Model output'!H210)), ISNUMBER(SEARCH("Not applicable",'Model output'!H210)), ISNUMBER(SEARCH("paratracheal",'Model output'!H210)),ISNUMBER(SEARCH("fibroadipose tissue",'Model output'!H210)),ISNUMBER(SEARCH("thyroid node",'Model output'!H210)),ISNUMBER(SEARCH("skeletal muscle",'Model output'!H210)),ISNUMBER(SEARCH("Extranodal extension",'Model output'!H210)),ISNUMBER(SEARCH("right",'Model output'!H210)),ISNUMBER(SEARCH("left",'Model output'!H210)),ISNUMBER(SEARCH("Not specified",'Model output'!H210))),"negative","positive"))</f>
        <v>negative</v>
      </c>
      <c r="I211">
        <f>IF(OR('Model output'!I210="",'Model output'!I210="Not answered",'Model output'!I210="Not mentioned"),"",IF(ISNUMBER('Model output'!I210),'Model output'!I210,1))</f>
        <v>33</v>
      </c>
      <c r="J211">
        <f>IF(OR('Model output'!J210="",'Model output'!J210="Not answered",'Model output'!J210="Not mentioned"),"",IF(AND(ISNUMBER('Model output'!J210),'Model output'!J210&lt;=I211),'Model output'!J210,IF(AND(ISNUMBER('Model output'!J210), 'Model output'!J210&gt;=DATE(2024,1,1)), MIN(DAY('Model output'!J210), MONTH('Model output'!J210), YEAR('Model output'!J210)), IF(ISNUMBER(SEARCH("0/",'Model output'!J210)),0,IF(ISNUMBER(SEARCH("/",'Model output'!J210)), VALUE(LEFT('Model output'!J210, SEARCH("/",'Model output'!J210)-1)),1)))))</f>
        <v>3</v>
      </c>
      <c r="K211" t="str" cm="1">
        <f t="array" ref="K211">IF(COUNT(FIND({0,1,2,3,4,5,6,7,8,9},'Model output'!K210))&gt;0,'Model output'!K210,"")</f>
        <v/>
      </c>
      <c r="L211" s="25" t="str">
        <f t="shared" si="38"/>
        <v/>
      </c>
      <c r="M211" t="str" cm="1">
        <f t="array" ref="M211">IF(L211="","",IF(ISNUMBER(SEARCH("cm",L211)),MAX(VALUE(SUBSTITUTE(_xlfn.FILTERXML("&lt;t&gt;&lt;s&gt;"&amp;SUBSTITUTE(L211,",","&lt;/s&gt;&lt;s&gt;")&amp;"&lt;/s&gt;&lt;/t&gt;","//s"),"cm",""))),MAX(VALUE(SUBSTITUTE(_xlfn.FILTERXML("&lt;t&gt;&lt;s&gt;"&amp;SUBSTITUTE(L211,",","&lt;/s&gt;&lt;s&gt;")&amp;"&lt;/s&gt;&lt;/t&gt;","//s"),"mm","")))/10))</f>
        <v/>
      </c>
      <c r="N211" t="str">
        <f>IF('Model output'!L210="","",'Model output'!L210)</f>
        <v>Papillary carcinoma, classical (usual)</v>
      </c>
      <c r="O211" t="str">
        <f>IF('Model output'!M210="","",'Model output'!M210)</f>
        <v>with focal Warthin-like areas (10%) and tall cell change (&lt;5%)</v>
      </c>
      <c r="P211" t="str">
        <f>IF('Model output'!N210="","",'Model output'!N210)</f>
        <v>2.1 cm</v>
      </c>
      <c r="Q211" t="str">
        <f t="shared" si="37"/>
        <v>2.1cm</v>
      </c>
      <c r="R211" cm="1">
        <f t="array" ref="R211">IF(Q211="","",IF(ISNUMBER(SEARCH("cm",Q211)),MAX(VALUE(SUBSTITUTE(_xlfn.FILTERXML("&lt;t&gt;&lt;s&gt;"&amp;SUBSTITUTE(Q211,",","&lt;/s&gt;&lt;s&gt;")&amp;"&lt;/s&gt;&lt;/t&gt;","//s"),"cm",""))),MAX(VALUE(SUBSTITUTE(_xlfn.FILTERXML("&lt;t&gt;&lt;s&gt;"&amp;SUBSTITUTE(Q211,",","&lt;/s&gt;&lt;s&gt;")&amp;"&lt;/s&gt;&lt;/t&gt;","//s"),"mm","")))/10))</f>
        <v>2.1</v>
      </c>
      <c r="S211" t="str">
        <f>IF(OR('Model output'!P210="",ISNUMBER(SEARCH("Not identified", 'Model output'!P210)),ISNUMBER(SEARCH("Absent",'Model output'!P210)),AND(ISNUMBER(SEARCH("No",'Model output'!P210)),NOT(ISNUMBER(SEARCH("diagnostic",'Model output'!P210)))),ISNUMBER(SEARCH("Negative",'Model output'!P210))),"negative","positive")</f>
        <v>positive</v>
      </c>
      <c r="T211">
        <f>IF('Model output'!O210="","",'Model output'!O210)</f>
        <v>2</v>
      </c>
      <c r="U211" t="str">
        <f>IF('Model output'!Q210&lt;&gt;"",'Model output'!Q210,IF('Classification result'!S211="positive",IF(ISNUMBER(SEARCH("single",'Model output'!P210)),1,IF(OR(ISNUMBER(SEARCH("&lt;4",'Model output'!P210)),ISNUMBER(SEARCH("&lt; 4",'Model output'!P210)),ISNUMBER(SEARCH("less than 4",'Model output'!P210))),"&lt;4",IF(OR(ISNUMBER(SEARCH("&gt;4",'Model output'!P210)),ISNUMBER(SEARCH("&gt; 4",'Model output'!P210)),ISNUMBER(SEARCH("4 or more",'Model output'!P210))),"&gt;4",""))), ""))</f>
        <v/>
      </c>
      <c r="V211" t="str">
        <f>IF(S211="negative","",IF(OR(ISNUMBER(SEARCH("Focal",'Model output'!P210)),'Classification result'!U211&lt;4,ISNUMBER(SEARCH("Focal",'Classification result'!U211)),ISNUMBER(SEARCH("&lt;4",'Classification result'!U211)),ISNUMBER(SEARCH("&lt; 4",'Classification result'!U211))),"minimal", IF(OR(ISNUMBER(SEARCH("Extensive",'Model output'!P210)),ISNUMBER(SEARCH("Extensive",'Classification result'!U211)),ISNUMBER(SEARCH("&gt;4",'Classification result'!U211)),ISNUMBER(SEARCH("&gt; 4",'Classification result'!U211)),ISNUMBER(SEARCH("4 or more",'Classification result'!U211))),"extensive","")))</f>
        <v/>
      </c>
      <c r="W211" t="str">
        <f>IF(OR('Model output'!R210="",ISNUMBER(SEARCH("Not identified", 'Model output'!R210)),ISNUMBER(SEARCH("Absent",'Model output'!R210)),ISNUMBER(SEARCH("No",'Model output'!R210)),ISNUMBER(SEARCH("Negative",'Model output'!R210)),ISNUMBER(SEARCH("None seen",'Model output'!R210)),ISNUMBER(SEARCH("Free",'Model output'!R210)),ISNUMBER(SEARCH("Cannot be assessed",'Model output'!R210))),"negative","positive")</f>
        <v>positive</v>
      </c>
      <c r="X211" s="16" t="str">
        <f>IF('Model output'!S210="","",'Model output'!S210)</f>
        <v/>
      </c>
      <c r="Y211" t="str">
        <f>IF(OR('Model output'!S210="",ISNUMBER(SEARCH("Absent",'Model output'!S210)),ISNUMBER(SEARCH("Not identified",'Model output'!S210)),AND(ISNUMBER(SEARCH("No",'Model output'!S210)),NOT(ISNUMBER(SEARCH("carcinoma",'Model output'!S210)))),ISNUMBER(SEARCH("negative",'Model output'!S210))),"negative",IF(Z211="positive","gETE", "positive"))</f>
        <v>negative</v>
      </c>
      <c r="Z211" t="str">
        <f>IF(OR('Model output'!S210="",ISNUMBER(SEARCH("Absent",'Model output'!S210)),ISNUMBER(SEARCH("Not identified",'Model output'!S210)),ISNUMBER(SEARCH("No",'Model output'!S210)),ISNUMBER(SEARCH("Minimal",'Model output'!S210)),ISNUMBER(SEARCH("negative",'Model output'!S210))),"negative",IF(OR(ISNUMBER(SEARCH("extensive",X211)),ISNUMBER(SEARCH("skeletal muscle",X211)),ISNUMBER(SEARCH("larynx",X211)),ISNUMBER(SEARCH("trachea",X211)),ISNUMBER(SEARCH("esophagus",X211)),ISNUMBER(SEARCH("recurrent laryngeal nerve",X211))),"positive","negative"))</f>
        <v>negative</v>
      </c>
      <c r="AA211" t="str">
        <f>IF('Model output'!T210="","",IF('Model output'!T210="Not mentioned", "No", "Yes"))</f>
        <v>No</v>
      </c>
      <c r="AB211" t="str">
        <f>IF(AA211&lt;&gt;"Yes","",IF(OR('Model output'!U210="",ISNUMBER(SEARCH("Not identified",'Model output'!U210))),"",'Model output'!U210))</f>
        <v/>
      </c>
      <c r="AC211" s="1" t="str">
        <f>IF(OR('Model output'!V210="", 'Model output'!V210="No", AND(ISERROR(SEARCH("Positive",'Model output'!V210)), ISNUMBER(SEARCH("Negative",'Model output'!V210))), AND(ISNUMBER(SEARCH("Uninvolved",'Model output'!V210)),NOT(ISNUMBER(SEARCH("margins involved",'Model output'!V210)))), ISNUMBER(SEARCH("None",'Model output'!V210)), ISNUMBER(SEARCH("Free",'Model output'!V210)), ISNUMBER(SEARCH("1 mm",'Model output'!V210)), ISNUMBER(SEARCH("0.1 CM",'Model output'!V210)), ISNUMBER(SEARCH("less than 0.2 mm",'Model output'!V210)), ISNUMBER(SEARCH("less than 0.5 mm",'Model output'!V210)), ISNUMBER(SEARCH("less than 1.0 mm",'Model output'!V210)), ISNUMBER(SEARCH("noted very close",'Model output'!V210)), ISNUMBER(SEARCH("abut",'Model output'!V210)), ISNUMBER(SEARCH("not mentioned",'Model output'!V210)), ISNUMBER(SEARCH("Cannot be assessed",'Model output'!V210)), ISNUMBER(SEARCH("Not specified",'Model output'!V210)), ISNUMBER(SEARCH("Lymphocyte invasion - present",'Model output'!V210))), "negative", "positive")</f>
        <v>negative</v>
      </c>
      <c r="AE211" s="35" t="str" cm="1">
        <f t="array" aca="1" ref="AE211" ca="1">IF(OR(AC211="positive",Z211="positive",AND(OR(ISNUMBER(SEARCH("Follicular carcinoma",N211)),ISNUMBER(SEARCH("Follicular thyroid carcinoma",N211))),V211="extensive"),AND(AND(ISNUMBER(J211),J211&gt;0),AND(ISNUMBER(M211),M211&gt;3)),OR(H211="positive",AH211=1)),"high",IF(OR(ISNUMBER(SEARCH("lateral",G211,1)),ISNUMBER(SEARCH("positive",Y211,1)),ISNUMBER(SEARCH("tall",O211,1)),ISNUMBER(SEARCH("hobnail",O211,1)),ISNUMBER(SEARCH("cribriform",O211,1)),ISNUMBER(SEARCH("diffuse",O211,1)),ISNUMBER(SEARCH("columnar",O211,1)),ISNUMBER(SEARCH("solid",O211,1)),ISNUMBER(SEARCH("tall",N211,1)),ISNUMBER(SEARCH("hobnail",N211,1)),ISNUMBER(SEARCH("cribriform",N211,1)),ISNUMBER(SEARCH("diffuse",N211,1)),ISNUMBER(SEARCH("columnar",N211,1)),ISNUMBER(SEARCH("solid",N211,1)),AND(ISNUMBER(SEARCH("papillary",N211,1)),S211="positive"),AND(AND(ISNUMBER(J211),J211&gt;=5),M211=""),AND(AND(ISNUMBER(J211),J211&gt;=5),AND(ISNUMBER(M211),M211&gt;=1)),AND(ISNUMBER(SERACH("papillary",N211)),OR(Y211="positive",Z211="positive"), ISNUMBER(SEARCH("BRAF",AB211)))),"intermediate","low"))</f>
        <v>intermediate</v>
      </c>
      <c r="AF211" s="36" t="str">
        <f t="shared" si="40"/>
        <v>2</v>
      </c>
      <c r="AG211" s="36" t="str">
        <f t="shared" si="41"/>
        <v>1a</v>
      </c>
      <c r="AH211" s="36" t="str">
        <f t="shared" si="42"/>
        <v>0</v>
      </c>
      <c r="AI211" s="42" t="str">
        <f t="shared" si="43"/>
        <v>I</v>
      </c>
      <c r="AJ211" s="39" t="s">
        <v>809</v>
      </c>
      <c r="AK211" s="41" t="s">
        <v>1122</v>
      </c>
      <c r="AL211" s="41" t="s">
        <v>1119</v>
      </c>
      <c r="AM211" s="41" t="s">
        <v>1123</v>
      </c>
      <c r="AN211" s="41" t="s">
        <v>68</v>
      </c>
      <c r="AO211" s="22">
        <f t="shared" ca="1" si="44"/>
        <v>1</v>
      </c>
      <c r="AP211" s="1">
        <f t="shared" si="45"/>
        <v>1</v>
      </c>
      <c r="AQ211" s="1">
        <f t="shared" si="46"/>
        <v>0</v>
      </c>
      <c r="AR211" s="1">
        <f t="shared" si="47"/>
        <v>1</v>
      </c>
      <c r="AS211" s="14">
        <f t="shared" si="48"/>
        <v>1</v>
      </c>
    </row>
    <row r="212" spans="1:45">
      <c r="A212" t="str">
        <f>'Model output'!A211</f>
        <v>TCGA-EM-A3SX</v>
      </c>
      <c r="B212" s="33">
        <v>28</v>
      </c>
      <c r="C212" s="1" t="str">
        <f>IF(OR(ISNUMBER(SEARCH("0",'Model output'!D211)), ISNUMBER(SEARCH("1",'Model output'!D211)), ISNUMBER(SEARCH("1a",'Model output'!D211)), ISNUMBER(SEARCH("1b",'Model output'!D211)), ISNUMBER(SEARCH("2",'Model output'!D211)), ISNUMBER(SEARCH("3",'Model output'!D211)), ISNUMBER(SEARCH("4a",'Model output'!D211)), ISNUMBER(SEARCH("4b",'Model output'!D211))), IF(ISNUMBER(SEARCH("pT",'Model output'!D211)),IF(OR(ISNUMBER(SEARCH("a",'Model output'!D211)),ISNUMBER(SEARCH("b",'Model output'!D211))),MID(SUBSTITUTE('Model output'!D211," ",""),SEARCH("pT",'Model output'!D211)+2,2),MID(SUBSTITUTE('Model output'!D211," ",""),SEARCH("pT",'Model output'!D211)+2,1)),IF(ISNUMBER(SEARCH("T",'Model output'!D211)),IF(OR(ISNUMBER(SEARCH("a",'Model output'!D211)),ISNUMBER(SEARCH("b",'Model output'!D211))),MID(SUBSTITUTE('Model output'!D211," ",""),SEARCH("T",'Model output'!D211)+1,2),MID(SUBSTITUTE('Model output'!D211," ",""),SEARCH("T",'Model output'!D211)+1,1)),SUBSTITUTE('Model output'!D211," ",""))),"")</f>
        <v>3</v>
      </c>
      <c r="D212" s="1" t="str">
        <f>IF(ISNUMBER(SEARCH("lymph node",'Model output'!E211)),"1", IF(AND('Model output'!E211&lt;&gt;"",ISNUMBER('Model output'!E211),'Model output'!E211&gt;0),"1",IF(OR(ISNUMBER(SEARCH("0",'Model output'!E211)), ISNUMBER(SEARCH("1",'Model output'!E211)), ISNUMBER(SEARCH("1a",'Model output'!E211)), ISNUMBER(SEARCH("1b",'Model output'!E211)), ISNUMBER(SEARCH("X",'Model output'!E211))), IF(ISNUMBER(SEARCH("pN",'Model output'!E211)),IF(OR(ISNUMBER(SEARCH("a",'Model output'!E211)),ISNUMBER(SEARCH("b",'Model output'!E211))),MID(SUBSTITUTE('Model output'!E211," ",""),SEARCH("pN",'Model output'!E211)+2,2),MID(SUBSTITUTE('Model output'!E211," ",""),SEARCH("pN",'Model output'!E211)+2,1)),IF(ISNUMBER(SEARCH("N",'Model output'!E211)),IF(OR(ISNUMBER(SEARCH("a",'Model output'!E211)),ISNUMBER(SEARCH("b",'Model output'!E211))),MID(SUBSTITUTE('Model output'!E211," ",""),SEARCH("N",'Model output'!E211)+1,2),MID(SUBSTITUTE('Model output'!E211," ",""),SEARCH("N",'Model output'!E211)+1,1)),SUBSTITUTE('Model output'!E211," ",""))),"")))</f>
        <v>1a</v>
      </c>
      <c r="E212" s="1" t="str">
        <f>IF(OR(ISNUMBER(SEARCH("Not applicable",'Model output'!F211)), ISNUMBER(SEARCH("N/A",'Model output'!F211))),"0",IF(OR(ISNUMBER(SEARCH("0",'Model output'!F211)), ISNUMBER(SEARCH("1",'Model output'!F211)), ISNUMBER(SEARCH("X",'Model output'!F211))), IF(ISNUMBER(SEARCH("pM",'Model output'!F211)),MID(SUBSTITUTE('Model output'!F211," ",""),SEARCH("pM",'Model output'!F211)+2,1),IF(ISNUMBER(SEARCH("M",'Model output'!F211)),MID(SUBSTITUTE('Model output'!F211," ",""),SEARCH("M",'Model output'!F211)+1,1),SUBSTITUTE('Model output'!F211," ",""))),""))</f>
        <v/>
      </c>
      <c r="F212" t="str">
        <f t="shared" si="39"/>
        <v>positive</v>
      </c>
      <c r="G212" t="str">
        <f>IF(OR('Model output'!G211="",AND(ISNUMBER('Model output'!J211),'Model output'!J211&lt;1)),"",IF(OR(ISNUMBER(SEARCH("lateral",'Model output'!G211)),ISNUMBER(SEARCH("cervical",'Model output'!G211)),ISNUMBER(SEARCH("jugular",'Model output'!G211)),ISNUMBER(SEARCH("left neck",'Model output'!G211)),ISNUMBER(SEARCH("left anterior neck",'Model output'!G211)),ISNUMBER(SEARCH("left posterior neck",'Model output'!G211)),ISNUMBER(SEARCH("right neck",'Model output'!G211)),ISNUMBER(SEARCH("right anterior neck",'Model output'!G211)),ISNUMBER(SEARCH("right posterior neck",'Model output'!G211)),AND(ISNUMBER(SEARCH("level",'Model output'!G211)),OR(,ISNUMBER(SEARCH("II",'Model output'!G211)),ISNUMBER(SEARCH("two",'Model output'!G211)),AND(ISNUMBER(SEARCH("2",'Model output'!G211)),NOT(ISNUMBER(SEARCH("1 of 2",'Model output'!G211)))),ISNUMBER(SEARCH("III",'Model output'!G211)),ISNUMBER(SEARCH("three",'Model output'!G211)),ISNUMBER(SEARCH("3",'Model output'!G211)),ISNUMBER(SEARCH("IV",'Model output'!G211)),ISNUMBER(SEARCH("four",'Model output'!G211)),ISNUMBER(SEARCH("4",'Model output'!G211)),ISNUMBER(SEARCH("V ",'Model output'!G211)),ISNUMBER(SEARCH("five",'Model output'!G211)),ISNUMBER(SEARCH("5",'Model output'!G211))))), "lateral", "central"))</f>
        <v>lateral</v>
      </c>
      <c r="H212" t="str">
        <f>IF('Model output'!H211="","negative",IF(OR(ISNUMBER(SEARCH("lymph node",'Model output'!H211)),ISNUMBER(SEARCH("gland",'Model output'!H211)),ISNUMBER(SEARCH("lobe",'Model output'!H211)),ISNUMBER(SEARCH("isthmus",'Model output'!H211)),ISNUMBER(SEARCH("mediastinum",'Model output'!H211)),ISNUMBER(SEARCH("Not mentioned",'Model output'!H211)), ISNUMBER(SEARCH("Not applicable",'Model output'!H211)), ISNUMBER(SEARCH("paratracheal",'Model output'!H211)),ISNUMBER(SEARCH("fibroadipose tissue",'Model output'!H211)),ISNUMBER(SEARCH("thyroid node",'Model output'!H211)),ISNUMBER(SEARCH("skeletal muscle",'Model output'!H211)),ISNUMBER(SEARCH("Extranodal extension",'Model output'!H211)),ISNUMBER(SEARCH("right",'Model output'!H211)),ISNUMBER(SEARCH("left",'Model output'!H211)),ISNUMBER(SEARCH("Not specified",'Model output'!H211))),"negative","positive"))</f>
        <v>negative</v>
      </c>
      <c r="I212">
        <f>IF(OR('Model output'!I211="",'Model output'!I211="Not answered",'Model output'!I211="Not mentioned"),"",IF(ISNUMBER('Model output'!I211),'Model output'!I211,1))</f>
        <v>4</v>
      </c>
      <c r="J212">
        <f>IF(OR('Model output'!J211="",'Model output'!J211="Not answered",'Model output'!J211="Not mentioned"),"",IF(AND(ISNUMBER('Model output'!J211),'Model output'!J211&lt;=I212),'Model output'!J211,IF(AND(ISNUMBER('Model output'!J211), 'Model output'!J211&gt;=DATE(2024,1,1)), MIN(DAY('Model output'!J211), MONTH('Model output'!J211), YEAR('Model output'!J211)), IF(ISNUMBER(SEARCH("0/",'Model output'!J211)),0,IF(ISNUMBER(SEARCH("/",'Model output'!J211)), VALUE(LEFT('Model output'!J211, SEARCH("/",'Model output'!J211)-1)),1)))))</f>
        <v>3</v>
      </c>
      <c r="K212" t="str" cm="1">
        <f t="array" ref="K212">IF(COUNT(FIND({0,1,2,3,4,5,6,7,8,9},'Model output'!K211))&gt;0,'Model output'!K211,"")</f>
        <v/>
      </c>
      <c r="L212" s="25" t="str">
        <f t="shared" si="38"/>
        <v/>
      </c>
      <c r="M212" t="str" cm="1">
        <f t="array" ref="M212">IF(L212="","",IF(ISNUMBER(SEARCH("cm",L212)),MAX(VALUE(SUBSTITUTE(_xlfn.FILTERXML("&lt;t&gt;&lt;s&gt;"&amp;SUBSTITUTE(L212,",","&lt;/s&gt;&lt;s&gt;")&amp;"&lt;/s&gt;&lt;/t&gt;","//s"),"cm",""))),MAX(VALUE(SUBSTITUTE(_xlfn.FILTERXML("&lt;t&gt;&lt;s&gt;"&amp;SUBSTITUTE(L212,",","&lt;/s&gt;&lt;s&gt;")&amp;"&lt;/s&gt;&lt;/t&gt;","//s"),"mm","")))/10))</f>
        <v/>
      </c>
      <c r="N212" t="str">
        <f>IF('Model output'!L211="","",'Model output'!L211)</f>
        <v>Papillary carcinoma, classical (usual)</v>
      </c>
      <c r="O212" t="str">
        <f>IF('Model output'!M211="","",'Model output'!M211)</f>
        <v/>
      </c>
      <c r="P212" t="str">
        <f>IF('Model output'!N211="","",'Model output'!N211)</f>
        <v>4.4cm</v>
      </c>
      <c r="Q212" t="str">
        <f t="shared" si="37"/>
        <v>4.4cm</v>
      </c>
      <c r="R212" cm="1">
        <f t="array" ref="R212">IF(Q212="","",IF(ISNUMBER(SEARCH("cm",Q212)),MAX(VALUE(SUBSTITUTE(_xlfn.FILTERXML("&lt;t&gt;&lt;s&gt;"&amp;SUBSTITUTE(Q212,",","&lt;/s&gt;&lt;s&gt;")&amp;"&lt;/s&gt;&lt;/t&gt;","//s"),"cm",""))),MAX(VALUE(SUBSTITUTE(_xlfn.FILTERXML("&lt;t&gt;&lt;s&gt;"&amp;SUBSTITUTE(Q212,",","&lt;/s&gt;&lt;s&gt;")&amp;"&lt;/s&gt;&lt;/t&gt;","//s"),"mm","")))/10))</f>
        <v>4.4000000000000004</v>
      </c>
      <c r="S212" t="str">
        <f>IF(OR('Model output'!P211="",ISNUMBER(SEARCH("Not identified", 'Model output'!P211)),ISNUMBER(SEARCH("Absent",'Model output'!P211)),AND(ISNUMBER(SEARCH("No",'Model output'!P211)),NOT(ISNUMBER(SEARCH("diagnostic",'Model output'!P211)))),ISNUMBER(SEARCH("Negative",'Model output'!P211))),"negative","positive")</f>
        <v>negative</v>
      </c>
      <c r="T212">
        <f>IF('Model output'!O211="","",'Model output'!O211)</f>
        <v>2</v>
      </c>
      <c r="U212" t="str">
        <f>IF('Model output'!Q211&lt;&gt;"",'Model output'!Q211,IF('Classification result'!S212="positive",IF(ISNUMBER(SEARCH("single",'Model output'!P211)),1,IF(OR(ISNUMBER(SEARCH("&lt;4",'Model output'!P211)),ISNUMBER(SEARCH("&lt; 4",'Model output'!P211)),ISNUMBER(SEARCH("less than 4",'Model output'!P211))),"&lt;4",IF(OR(ISNUMBER(SEARCH("&gt;4",'Model output'!P211)),ISNUMBER(SEARCH("&gt; 4",'Model output'!P211)),ISNUMBER(SEARCH("4 or more",'Model output'!P211))),"&gt;4",""))), ""))</f>
        <v/>
      </c>
      <c r="V212" t="str">
        <f>IF(S212="negative","",IF(OR(ISNUMBER(SEARCH("Focal",'Model output'!P211)),'Classification result'!U212&lt;4,ISNUMBER(SEARCH("Focal",'Classification result'!U212)),ISNUMBER(SEARCH("&lt;4",'Classification result'!U212)),ISNUMBER(SEARCH("&lt; 4",'Classification result'!U212))),"minimal", IF(OR(ISNUMBER(SEARCH("Extensive",'Model output'!P211)),ISNUMBER(SEARCH("Extensive",'Classification result'!U212)),ISNUMBER(SEARCH("&gt;4",'Classification result'!U212)),ISNUMBER(SEARCH("&gt; 4",'Classification result'!U212)),ISNUMBER(SEARCH("4 or more",'Classification result'!U212))),"extensive","")))</f>
        <v/>
      </c>
      <c r="W212" t="str">
        <f>IF(OR('Model output'!R211="",ISNUMBER(SEARCH("Not identified", 'Model output'!R211)),ISNUMBER(SEARCH("Absent",'Model output'!R211)),ISNUMBER(SEARCH("No",'Model output'!R211)),ISNUMBER(SEARCH("Negative",'Model output'!R211)),ISNUMBER(SEARCH("None seen",'Model output'!R211)),ISNUMBER(SEARCH("Free",'Model output'!R211)),ISNUMBER(SEARCH("Cannot be assessed",'Model output'!R211))),"negative","positive")</f>
        <v>positive</v>
      </c>
      <c r="X212" s="16" t="str">
        <f>IF('Model output'!S211="","",'Model output'!S211)</f>
        <v/>
      </c>
      <c r="Y212" t="str">
        <f>IF(OR('Model output'!S211="",ISNUMBER(SEARCH("Absent",'Model output'!S211)),ISNUMBER(SEARCH("Not identified",'Model output'!S211)),AND(ISNUMBER(SEARCH("No",'Model output'!S211)),NOT(ISNUMBER(SEARCH("carcinoma",'Model output'!S211)))),ISNUMBER(SEARCH("negative",'Model output'!S211))),"negative",IF(Z212="positive","gETE", "positive"))</f>
        <v>negative</v>
      </c>
      <c r="Z212" t="str">
        <f>IF(OR('Model output'!S211="",ISNUMBER(SEARCH("Absent",'Model output'!S211)),ISNUMBER(SEARCH("Not identified",'Model output'!S211)),ISNUMBER(SEARCH("No",'Model output'!S211)),ISNUMBER(SEARCH("Minimal",'Model output'!S211)),ISNUMBER(SEARCH("negative",'Model output'!S211))),"negative",IF(OR(ISNUMBER(SEARCH("extensive",X212)),ISNUMBER(SEARCH("skeletal muscle",X212)),ISNUMBER(SEARCH("larynx",X212)),ISNUMBER(SEARCH("trachea",X212)),ISNUMBER(SEARCH("esophagus",X212)),ISNUMBER(SEARCH("recurrent laryngeal nerve",X212))),"positive","negative"))</f>
        <v>negative</v>
      </c>
      <c r="AA212" t="str">
        <f>IF('Model output'!T211="","",IF('Model output'!T211="Not mentioned", "No", "Yes"))</f>
        <v/>
      </c>
      <c r="AB212" t="str">
        <f>IF(AA212&lt;&gt;"Yes","",IF(OR('Model output'!U211="",ISNUMBER(SEARCH("Not identified",'Model output'!U211))),"",'Model output'!U211))</f>
        <v/>
      </c>
      <c r="AC212" s="1" t="str">
        <f>IF(OR('Model output'!V211="", 'Model output'!V211="No", AND(ISERROR(SEARCH("Positive",'Model output'!V211)), ISNUMBER(SEARCH("Negative",'Model output'!V211))), AND(ISNUMBER(SEARCH("Uninvolved",'Model output'!V211)),NOT(ISNUMBER(SEARCH("margins involved",'Model output'!V211)))), ISNUMBER(SEARCH("None",'Model output'!V211)), ISNUMBER(SEARCH("Free",'Model output'!V211)), ISNUMBER(SEARCH("1 mm",'Model output'!V211)), ISNUMBER(SEARCH("0.1 CM",'Model output'!V211)), ISNUMBER(SEARCH("less than 0.2 mm",'Model output'!V211)), ISNUMBER(SEARCH("less than 0.5 mm",'Model output'!V211)), ISNUMBER(SEARCH("less than 1.0 mm",'Model output'!V211)), ISNUMBER(SEARCH("noted very close",'Model output'!V211)), ISNUMBER(SEARCH("abut",'Model output'!V211)), ISNUMBER(SEARCH("not mentioned",'Model output'!V211)), ISNUMBER(SEARCH("Cannot be assessed",'Model output'!V211)), ISNUMBER(SEARCH("Not specified",'Model output'!V211)), ISNUMBER(SEARCH("Lymphocyte invasion - present",'Model output'!V211))), "negative", "positive")</f>
        <v>positive</v>
      </c>
      <c r="AE212" s="35" t="str" cm="1">
        <f t="array" ref="AE212">IF(OR(AC212="positive",Z212="positive",AND(OR(ISNUMBER(SEARCH("Follicular carcinoma",N212)),ISNUMBER(SEARCH("Follicular thyroid carcinoma",N212))),V212="extensive"),AND(AND(ISNUMBER(J212),J212&gt;0),AND(ISNUMBER(M212),M212&gt;3)),OR(H212="positive",AH212=1)),"high",IF(OR(ISNUMBER(SEARCH("lateral",G212,1)),ISNUMBER(SEARCH("positive",Y212,1)),ISNUMBER(SEARCH("tall",O212,1)),ISNUMBER(SEARCH("hobnail",O212,1)),ISNUMBER(SEARCH("cribriform",O212,1)),ISNUMBER(SEARCH("diffuse",O212,1)),ISNUMBER(SEARCH("columnar",O212,1)),ISNUMBER(SEARCH("solid",O212,1)),ISNUMBER(SEARCH("tall",N212,1)),ISNUMBER(SEARCH("hobnail",N212,1)),ISNUMBER(SEARCH("cribriform",N212,1)),ISNUMBER(SEARCH("diffuse",N212,1)),ISNUMBER(SEARCH("columnar",N212,1)),ISNUMBER(SEARCH("solid",N212,1)),AND(ISNUMBER(SEARCH("papillary",N212,1)),S212="positive"),AND(AND(ISNUMBER(J212),J212&gt;=5),M212=""),AND(AND(ISNUMBER(J212),J212&gt;=5),AND(ISNUMBER(M212),M212&gt;=1)),AND(ISNUMBER(SERACH("papillary",N212)),OR(Y212="positive",Z212="positive"), ISNUMBER(SEARCH("BRAF",AB212)))),"intermediate","low"))</f>
        <v>high</v>
      </c>
      <c r="AF212" s="36" t="str">
        <f t="shared" si="40"/>
        <v>3a</v>
      </c>
      <c r="AG212" s="36" t="str">
        <f t="shared" si="41"/>
        <v>1b</v>
      </c>
      <c r="AH212" s="36" t="str">
        <f t="shared" si="42"/>
        <v>0</v>
      </c>
      <c r="AI212" s="42" t="str">
        <f t="shared" si="43"/>
        <v>I</v>
      </c>
      <c r="AJ212" s="39" t="s">
        <v>805</v>
      </c>
      <c r="AK212" s="41" t="s">
        <v>1124</v>
      </c>
      <c r="AL212" s="41" t="s">
        <v>651</v>
      </c>
      <c r="AM212" s="41" t="s">
        <v>1123</v>
      </c>
      <c r="AN212" s="41" t="s">
        <v>68</v>
      </c>
      <c r="AO212" s="22">
        <f t="shared" si="44"/>
        <v>1</v>
      </c>
      <c r="AP212" s="1">
        <f t="shared" si="45"/>
        <v>1</v>
      </c>
      <c r="AQ212" s="1">
        <f t="shared" si="46"/>
        <v>0</v>
      </c>
      <c r="AR212" s="1">
        <f t="shared" si="47"/>
        <v>1</v>
      </c>
      <c r="AS212" s="14">
        <f t="shared" si="48"/>
        <v>1</v>
      </c>
    </row>
    <row r="213" spans="1:45">
      <c r="A213" t="str">
        <f>'Model output'!A212</f>
        <v>TCGA-EM-A3SY</v>
      </c>
      <c r="B213" s="33">
        <v>36</v>
      </c>
      <c r="C213" s="1" t="str">
        <f>IF(OR(ISNUMBER(SEARCH("0",'Model output'!D212)), ISNUMBER(SEARCH("1",'Model output'!D212)), ISNUMBER(SEARCH("1a",'Model output'!D212)), ISNUMBER(SEARCH("1b",'Model output'!D212)), ISNUMBER(SEARCH("2",'Model output'!D212)), ISNUMBER(SEARCH("3",'Model output'!D212)), ISNUMBER(SEARCH("4a",'Model output'!D212)), ISNUMBER(SEARCH("4b",'Model output'!D212))), IF(ISNUMBER(SEARCH("pT",'Model output'!D212)),IF(OR(ISNUMBER(SEARCH("a",'Model output'!D212)),ISNUMBER(SEARCH("b",'Model output'!D212))),MID(SUBSTITUTE('Model output'!D212," ",""),SEARCH("pT",'Model output'!D212)+2,2),MID(SUBSTITUTE('Model output'!D212," ",""),SEARCH("pT",'Model output'!D212)+2,1)),IF(ISNUMBER(SEARCH("T",'Model output'!D212)),IF(OR(ISNUMBER(SEARCH("a",'Model output'!D212)),ISNUMBER(SEARCH("b",'Model output'!D212))),MID(SUBSTITUTE('Model output'!D212," ",""),SEARCH("T",'Model output'!D212)+1,2),MID(SUBSTITUTE('Model output'!D212," ",""),SEARCH("T",'Model output'!D212)+1,1)),SUBSTITUTE('Model output'!D212," ",""))),"")</f>
        <v>1b</v>
      </c>
      <c r="D213" s="1" t="str">
        <f>IF(ISNUMBER(SEARCH("lymph node",'Model output'!E212)),"1", IF(AND('Model output'!E212&lt;&gt;"",ISNUMBER('Model output'!E212),'Model output'!E212&gt;0),"1",IF(OR(ISNUMBER(SEARCH("0",'Model output'!E212)), ISNUMBER(SEARCH("1",'Model output'!E212)), ISNUMBER(SEARCH("1a",'Model output'!E212)), ISNUMBER(SEARCH("1b",'Model output'!E212)), ISNUMBER(SEARCH("X",'Model output'!E212))), IF(ISNUMBER(SEARCH("pN",'Model output'!E212)),IF(OR(ISNUMBER(SEARCH("a",'Model output'!E212)),ISNUMBER(SEARCH("b",'Model output'!E212))),MID(SUBSTITUTE('Model output'!E212," ",""),SEARCH("pN",'Model output'!E212)+2,2),MID(SUBSTITUTE('Model output'!E212," ",""),SEARCH("pN",'Model output'!E212)+2,1)),IF(ISNUMBER(SEARCH("N",'Model output'!E212)),IF(OR(ISNUMBER(SEARCH("a",'Model output'!E212)),ISNUMBER(SEARCH("b",'Model output'!E212))),MID(SUBSTITUTE('Model output'!E212," ",""),SEARCH("N",'Model output'!E212)+1,2),MID(SUBSTITUTE('Model output'!E212," ",""),SEARCH("N",'Model output'!E212)+1,1)),SUBSTITUTE('Model output'!E212," ",""))),"")))</f>
        <v>X</v>
      </c>
      <c r="E213" s="1" t="str">
        <f>IF(OR(ISNUMBER(SEARCH("Not applicable",'Model output'!F212)), ISNUMBER(SEARCH("N/A",'Model output'!F212))),"0",IF(OR(ISNUMBER(SEARCH("0",'Model output'!F212)), ISNUMBER(SEARCH("1",'Model output'!F212)), ISNUMBER(SEARCH("X",'Model output'!F212))), IF(ISNUMBER(SEARCH("pM",'Model output'!F212)),MID(SUBSTITUTE('Model output'!F212," ",""),SEARCH("pM",'Model output'!F212)+2,1),IF(ISNUMBER(SEARCH("M",'Model output'!F212)),MID(SUBSTITUTE('Model output'!F212," ",""),SEARCH("M",'Model output'!F212)+1,1),SUBSTITUTE('Model output'!F212," ",""))),""))</f>
        <v/>
      </c>
      <c r="F213" t="str">
        <f t="shared" si="39"/>
        <v>negative</v>
      </c>
      <c r="G213" t="str">
        <f>IF(OR('Model output'!G212="",AND(ISNUMBER('Model output'!J212),'Model output'!J212&lt;1)),"",IF(OR(ISNUMBER(SEARCH("lateral",'Model output'!G212)),ISNUMBER(SEARCH("cervical",'Model output'!G212)),ISNUMBER(SEARCH("jugular",'Model output'!G212)),ISNUMBER(SEARCH("left neck",'Model output'!G212)),ISNUMBER(SEARCH("left anterior neck",'Model output'!G212)),ISNUMBER(SEARCH("left posterior neck",'Model output'!G212)),ISNUMBER(SEARCH("right neck",'Model output'!G212)),ISNUMBER(SEARCH("right anterior neck",'Model output'!G212)),ISNUMBER(SEARCH("right posterior neck",'Model output'!G212)),AND(ISNUMBER(SEARCH("level",'Model output'!G212)),OR(,ISNUMBER(SEARCH("II",'Model output'!G212)),ISNUMBER(SEARCH("two",'Model output'!G212)),AND(ISNUMBER(SEARCH("2",'Model output'!G212)),NOT(ISNUMBER(SEARCH("1 of 2",'Model output'!G212)))),ISNUMBER(SEARCH("III",'Model output'!G212)),ISNUMBER(SEARCH("three",'Model output'!G212)),ISNUMBER(SEARCH("3",'Model output'!G212)),ISNUMBER(SEARCH("IV",'Model output'!G212)),ISNUMBER(SEARCH("four",'Model output'!G212)),ISNUMBER(SEARCH("4",'Model output'!G212)),ISNUMBER(SEARCH("V ",'Model output'!G212)),ISNUMBER(SEARCH("five",'Model output'!G212)),ISNUMBER(SEARCH("5",'Model output'!G212))))), "lateral", "central"))</f>
        <v/>
      </c>
      <c r="H213" t="str">
        <f>IF('Model output'!H212="","negative",IF(OR(ISNUMBER(SEARCH("lymph node",'Model output'!H212)),ISNUMBER(SEARCH("gland",'Model output'!H212)),ISNUMBER(SEARCH("lobe",'Model output'!H212)),ISNUMBER(SEARCH("isthmus",'Model output'!H212)),ISNUMBER(SEARCH("mediastinum",'Model output'!H212)),ISNUMBER(SEARCH("Not mentioned",'Model output'!H212)), ISNUMBER(SEARCH("Not applicable",'Model output'!H212)), ISNUMBER(SEARCH("paratracheal",'Model output'!H212)),ISNUMBER(SEARCH("fibroadipose tissue",'Model output'!H212)),ISNUMBER(SEARCH("thyroid node",'Model output'!H212)),ISNUMBER(SEARCH("skeletal muscle",'Model output'!H212)),ISNUMBER(SEARCH("Extranodal extension",'Model output'!H212)),ISNUMBER(SEARCH("right",'Model output'!H212)),ISNUMBER(SEARCH("left",'Model output'!H212)),ISNUMBER(SEARCH("Not specified",'Model output'!H212))),"negative","positive"))</f>
        <v>negative</v>
      </c>
      <c r="I213">
        <f>IF(OR('Model output'!I212="",'Model output'!I212="Not answered",'Model output'!I212="Not mentioned"),"",IF(ISNUMBER('Model output'!I212),'Model output'!I212,1))</f>
        <v>0</v>
      </c>
      <c r="J213">
        <f>IF(OR('Model output'!J212="",'Model output'!J212="Not answered",'Model output'!J212="Not mentioned"),"",IF(AND(ISNUMBER('Model output'!J212),'Model output'!J212&lt;=I213),'Model output'!J212,IF(AND(ISNUMBER('Model output'!J212), 'Model output'!J212&gt;=DATE(2024,1,1)), MIN(DAY('Model output'!J212), MONTH('Model output'!J212), YEAR('Model output'!J212)), IF(ISNUMBER(SEARCH("0/",'Model output'!J212)),0,IF(ISNUMBER(SEARCH("/",'Model output'!J212)), VALUE(LEFT('Model output'!J212, SEARCH("/",'Model output'!J212)-1)),1)))))</f>
        <v>0</v>
      </c>
      <c r="K213" t="str" cm="1">
        <f t="array" ref="K213">IF(COUNT(FIND({0,1,2,3,4,5,6,7,8,9},'Model output'!K212))&gt;0,'Model output'!K212,"")</f>
        <v/>
      </c>
      <c r="L213" s="25" t="str">
        <f t="shared" si="38"/>
        <v/>
      </c>
      <c r="M213" t="str" cm="1">
        <f t="array" ref="M213">IF(L213="","",IF(ISNUMBER(SEARCH("cm",L213)),MAX(VALUE(SUBSTITUTE(_xlfn.FILTERXML("&lt;t&gt;&lt;s&gt;"&amp;SUBSTITUTE(L213,",","&lt;/s&gt;&lt;s&gt;")&amp;"&lt;/s&gt;&lt;/t&gt;","//s"),"cm",""))),MAX(VALUE(SUBSTITUTE(_xlfn.FILTERXML("&lt;t&gt;&lt;s&gt;"&amp;SUBSTITUTE(L213,",","&lt;/s&gt;&lt;s&gt;")&amp;"&lt;/s&gt;&lt;/t&gt;","//s"),"mm","")))/10))</f>
        <v/>
      </c>
      <c r="N213" t="str">
        <f>IF('Model output'!L212="","",'Model output'!L212)</f>
        <v>Papillary carcinoma, oncocytic or oxyphilic variant</v>
      </c>
      <c r="O213" t="str">
        <f>IF('Model output'!M212="","",'Model output'!M212)</f>
        <v>Not mentioned</v>
      </c>
      <c r="P213" t="str">
        <f>IF('Model output'!N212="","",'Model output'!N212)</f>
        <v>1.4cm</v>
      </c>
      <c r="Q213" t="str">
        <f t="shared" si="37"/>
        <v>1.4cm</v>
      </c>
      <c r="R213" cm="1">
        <f t="array" ref="R213">IF(Q213="","",IF(ISNUMBER(SEARCH("cm",Q213)),MAX(VALUE(SUBSTITUTE(_xlfn.FILTERXML("&lt;t&gt;&lt;s&gt;"&amp;SUBSTITUTE(Q213,",","&lt;/s&gt;&lt;s&gt;")&amp;"&lt;/s&gt;&lt;/t&gt;","//s"),"cm",""))),MAX(VALUE(SUBSTITUTE(_xlfn.FILTERXML("&lt;t&gt;&lt;s&gt;"&amp;SUBSTITUTE(Q213,",","&lt;/s&gt;&lt;s&gt;")&amp;"&lt;/s&gt;&lt;/t&gt;","//s"),"mm","")))/10))</f>
        <v>1.4</v>
      </c>
      <c r="S213" t="str">
        <f>IF(OR('Model output'!P212="",ISNUMBER(SEARCH("Not identified", 'Model output'!P212)),ISNUMBER(SEARCH("Absent",'Model output'!P212)),AND(ISNUMBER(SEARCH("No",'Model output'!P212)),NOT(ISNUMBER(SEARCH("diagnostic",'Model output'!P212)))),ISNUMBER(SEARCH("Negative",'Model output'!P212))),"negative","positive")</f>
        <v>negative</v>
      </c>
      <c r="T213">
        <f>IF('Model output'!O212="","",'Model output'!O212)</f>
        <v>1</v>
      </c>
      <c r="U213" t="str">
        <f>IF('Model output'!Q212&lt;&gt;"",'Model output'!Q212,IF('Classification result'!S213="positive",IF(ISNUMBER(SEARCH("single",'Model output'!P212)),1,IF(OR(ISNUMBER(SEARCH("&lt;4",'Model output'!P212)),ISNUMBER(SEARCH("&lt; 4",'Model output'!P212)),ISNUMBER(SEARCH("less than 4",'Model output'!P212))),"&lt;4",IF(OR(ISNUMBER(SEARCH("&gt;4",'Model output'!P212)),ISNUMBER(SEARCH("&gt; 4",'Model output'!P212)),ISNUMBER(SEARCH("4 or more",'Model output'!P212))),"&gt;4",""))), ""))</f>
        <v/>
      </c>
      <c r="V213" t="str">
        <f>IF(S213="negative","",IF(OR(ISNUMBER(SEARCH("Focal",'Model output'!P212)),'Classification result'!U213&lt;4,ISNUMBER(SEARCH("Focal",'Classification result'!U213)),ISNUMBER(SEARCH("&lt;4",'Classification result'!U213)),ISNUMBER(SEARCH("&lt; 4",'Classification result'!U213))),"minimal", IF(OR(ISNUMBER(SEARCH("Extensive",'Model output'!P212)),ISNUMBER(SEARCH("Extensive",'Classification result'!U213)),ISNUMBER(SEARCH("&gt;4",'Classification result'!U213)),ISNUMBER(SEARCH("&gt; 4",'Classification result'!U213)),ISNUMBER(SEARCH("4 or more",'Classification result'!U213))),"extensive","")))</f>
        <v/>
      </c>
      <c r="W213" t="str">
        <f>IF(OR('Model output'!R212="",ISNUMBER(SEARCH("Not identified", 'Model output'!R212)),ISNUMBER(SEARCH("Absent",'Model output'!R212)),ISNUMBER(SEARCH("No",'Model output'!R212)),ISNUMBER(SEARCH("Negative",'Model output'!R212)),ISNUMBER(SEARCH("None seen",'Model output'!R212)),ISNUMBER(SEARCH("Free",'Model output'!R212)),ISNUMBER(SEARCH("Cannot be assessed",'Model output'!R212))),"negative","positive")</f>
        <v>positive</v>
      </c>
      <c r="X213" s="16" t="str">
        <f>IF('Model output'!S212="","",'Model output'!S212)</f>
        <v/>
      </c>
      <c r="Y213" t="str">
        <f>IF(OR('Model output'!S212="",ISNUMBER(SEARCH("Absent",'Model output'!S212)),ISNUMBER(SEARCH("Not identified",'Model output'!S212)),AND(ISNUMBER(SEARCH("No",'Model output'!S212)),NOT(ISNUMBER(SEARCH("carcinoma",'Model output'!S212)))),ISNUMBER(SEARCH("negative",'Model output'!S212))),"negative",IF(Z213="positive","gETE", "positive"))</f>
        <v>negative</v>
      </c>
      <c r="Z213" t="str">
        <f>IF(OR('Model output'!S212="",ISNUMBER(SEARCH("Absent",'Model output'!S212)),ISNUMBER(SEARCH("Not identified",'Model output'!S212)),ISNUMBER(SEARCH("No",'Model output'!S212)),ISNUMBER(SEARCH("Minimal",'Model output'!S212)),ISNUMBER(SEARCH("negative",'Model output'!S212))),"negative",IF(OR(ISNUMBER(SEARCH("extensive",X213)),ISNUMBER(SEARCH("skeletal muscle",X213)),ISNUMBER(SEARCH("larynx",X213)),ISNUMBER(SEARCH("trachea",X213)),ISNUMBER(SEARCH("esophagus",X213)),ISNUMBER(SEARCH("recurrent laryngeal nerve",X213))),"positive","negative"))</f>
        <v>negative</v>
      </c>
      <c r="AA213" t="str">
        <f>IF('Model output'!T212="","",IF('Model output'!T212="Not mentioned", "No", "Yes"))</f>
        <v/>
      </c>
      <c r="AB213" t="str">
        <f>IF(AA213&lt;&gt;"Yes","",IF(OR('Model output'!U212="",ISNUMBER(SEARCH("Not identified",'Model output'!U212))),"",'Model output'!U212))</f>
        <v/>
      </c>
      <c r="AC213" s="1" t="str">
        <f>IF(OR('Model output'!V212="", 'Model output'!V212="No", AND(ISERROR(SEARCH("Positive",'Model output'!V212)), ISNUMBER(SEARCH("Negative",'Model output'!V212))), AND(ISNUMBER(SEARCH("Uninvolved",'Model output'!V212)),NOT(ISNUMBER(SEARCH("margins involved",'Model output'!V212)))), ISNUMBER(SEARCH("None",'Model output'!V212)), ISNUMBER(SEARCH("Free",'Model output'!V212)), ISNUMBER(SEARCH("1 mm",'Model output'!V212)), ISNUMBER(SEARCH("0.1 CM",'Model output'!V212)), ISNUMBER(SEARCH("less than 0.2 mm",'Model output'!V212)), ISNUMBER(SEARCH("less than 0.5 mm",'Model output'!V212)), ISNUMBER(SEARCH("less than 1.0 mm",'Model output'!V212)), ISNUMBER(SEARCH("noted very close",'Model output'!V212)), ISNUMBER(SEARCH("abut",'Model output'!V212)), ISNUMBER(SEARCH("not mentioned",'Model output'!V212)), ISNUMBER(SEARCH("Cannot be assessed",'Model output'!V212)), ISNUMBER(SEARCH("Not specified",'Model output'!V212)), ISNUMBER(SEARCH("Lymphocyte invasion - present",'Model output'!V212))), "negative", "positive")</f>
        <v>negative</v>
      </c>
      <c r="AE213" s="35" t="str" cm="1">
        <f t="array" aca="1" ref="AE213" ca="1">IF(OR(AC213="positive",Z213="positive",AND(OR(ISNUMBER(SEARCH("Follicular carcinoma",N213)),ISNUMBER(SEARCH("Follicular thyroid carcinoma",N213))),V213="extensive"),AND(AND(ISNUMBER(J213),J213&gt;0),AND(ISNUMBER(M213),M213&gt;3)),OR(H213="positive",AH213=1)),"high",IF(OR(ISNUMBER(SEARCH("lateral",G213,1)),ISNUMBER(SEARCH("positive",Y213,1)),ISNUMBER(SEARCH("tall",O213,1)),ISNUMBER(SEARCH("hobnail",O213,1)),ISNUMBER(SEARCH("cribriform",O213,1)),ISNUMBER(SEARCH("diffuse",O213,1)),ISNUMBER(SEARCH("columnar",O213,1)),ISNUMBER(SEARCH("solid",O213,1)),ISNUMBER(SEARCH("tall",N213,1)),ISNUMBER(SEARCH("hobnail",N213,1)),ISNUMBER(SEARCH("cribriform",N213,1)),ISNUMBER(SEARCH("diffuse",N213,1)),ISNUMBER(SEARCH("columnar",N213,1)),ISNUMBER(SEARCH("solid",N213,1)),AND(ISNUMBER(SEARCH("papillary",N213,1)),S213="positive"),AND(AND(ISNUMBER(J213),J213&gt;=5),M213=""),AND(AND(ISNUMBER(J213),J213&gt;=5),AND(ISNUMBER(M213),M213&gt;=1)),AND(ISNUMBER(SERACH("papillary",N213)),OR(Y213="positive",Z213="positive"), ISNUMBER(SEARCH("BRAF",AB213)))),"intermediate","low"))</f>
        <v>low</v>
      </c>
      <c r="AF213" s="36" t="str">
        <f t="shared" si="40"/>
        <v>1b</v>
      </c>
      <c r="AG213" s="36" t="str">
        <f t="shared" si="41"/>
        <v>0</v>
      </c>
      <c r="AH213" s="36" t="str">
        <f t="shared" si="42"/>
        <v>0</v>
      </c>
      <c r="AI213" s="42" t="str">
        <f t="shared" si="43"/>
        <v>I</v>
      </c>
      <c r="AJ213" s="39" t="s">
        <v>807</v>
      </c>
      <c r="AK213" s="41" t="s">
        <v>1119</v>
      </c>
      <c r="AL213" s="41" t="s">
        <v>1123</v>
      </c>
      <c r="AM213" s="41" t="s">
        <v>1123</v>
      </c>
      <c r="AN213" s="41" t="s">
        <v>68</v>
      </c>
      <c r="AO213" s="22">
        <f t="shared" ca="1" si="44"/>
        <v>1</v>
      </c>
      <c r="AP213" s="1">
        <f t="shared" si="45"/>
        <v>1</v>
      </c>
      <c r="AQ213" s="1">
        <f t="shared" si="46"/>
        <v>1</v>
      </c>
      <c r="AR213" s="1">
        <f t="shared" si="47"/>
        <v>1</v>
      </c>
      <c r="AS213" s="14">
        <f t="shared" si="48"/>
        <v>1</v>
      </c>
    </row>
    <row r="214" spans="1:45">
      <c r="A214" t="str">
        <f>'Model output'!A213</f>
        <v>TCGA-EM-A3SZ</v>
      </c>
      <c r="B214" s="33">
        <v>42</v>
      </c>
      <c r="C214" s="1" t="str">
        <f>IF(OR(ISNUMBER(SEARCH("0",'Model output'!D213)), ISNUMBER(SEARCH("1",'Model output'!D213)), ISNUMBER(SEARCH("1a",'Model output'!D213)), ISNUMBER(SEARCH("1b",'Model output'!D213)), ISNUMBER(SEARCH("2",'Model output'!D213)), ISNUMBER(SEARCH("3",'Model output'!D213)), ISNUMBER(SEARCH("4a",'Model output'!D213)), ISNUMBER(SEARCH("4b",'Model output'!D213))), IF(ISNUMBER(SEARCH("pT",'Model output'!D213)),IF(OR(ISNUMBER(SEARCH("a",'Model output'!D213)),ISNUMBER(SEARCH("b",'Model output'!D213))),MID(SUBSTITUTE('Model output'!D213," ",""),SEARCH("pT",'Model output'!D213)+2,2),MID(SUBSTITUTE('Model output'!D213," ",""),SEARCH("pT",'Model output'!D213)+2,1)),IF(ISNUMBER(SEARCH("T",'Model output'!D213)),IF(OR(ISNUMBER(SEARCH("a",'Model output'!D213)),ISNUMBER(SEARCH("b",'Model output'!D213))),MID(SUBSTITUTE('Model output'!D213," ",""),SEARCH("T",'Model output'!D213)+1,2),MID(SUBSTITUTE('Model output'!D213," ",""),SEARCH("T",'Model output'!D213)+1,1)),SUBSTITUTE('Model output'!D213," ",""))),"")</f>
        <v>2</v>
      </c>
      <c r="D214" s="1" t="str">
        <f>IF(ISNUMBER(SEARCH("lymph node",'Model output'!E213)),"1", IF(AND('Model output'!E213&lt;&gt;"",ISNUMBER('Model output'!E213),'Model output'!E213&gt;0),"1",IF(OR(ISNUMBER(SEARCH("0",'Model output'!E213)), ISNUMBER(SEARCH("1",'Model output'!E213)), ISNUMBER(SEARCH("1a",'Model output'!E213)), ISNUMBER(SEARCH("1b",'Model output'!E213)), ISNUMBER(SEARCH("X",'Model output'!E213))), IF(ISNUMBER(SEARCH("pN",'Model output'!E213)),IF(OR(ISNUMBER(SEARCH("a",'Model output'!E213)),ISNUMBER(SEARCH("b",'Model output'!E213))),MID(SUBSTITUTE('Model output'!E213," ",""),SEARCH("pN",'Model output'!E213)+2,2),MID(SUBSTITUTE('Model output'!E213," ",""),SEARCH("pN",'Model output'!E213)+2,1)),IF(ISNUMBER(SEARCH("N",'Model output'!E213)),IF(OR(ISNUMBER(SEARCH("a",'Model output'!E213)),ISNUMBER(SEARCH("b",'Model output'!E213))),MID(SUBSTITUTE('Model output'!E213," ",""),SEARCH("N",'Model output'!E213)+1,2),MID(SUBSTITUTE('Model output'!E213," ",""),SEARCH("N",'Model output'!E213)+1,1)),SUBSTITUTE('Model output'!E213," ",""))),"")))</f>
        <v>0</v>
      </c>
      <c r="E214" s="1" t="str">
        <f>IF(OR(ISNUMBER(SEARCH("Not applicable",'Model output'!F213)), ISNUMBER(SEARCH("N/A",'Model output'!F213))),"0",IF(OR(ISNUMBER(SEARCH("0",'Model output'!F213)), ISNUMBER(SEARCH("1",'Model output'!F213)), ISNUMBER(SEARCH("X",'Model output'!F213))), IF(ISNUMBER(SEARCH("pM",'Model output'!F213)),MID(SUBSTITUTE('Model output'!F213," ",""),SEARCH("pM",'Model output'!F213)+2,1),IF(ISNUMBER(SEARCH("M",'Model output'!F213)),MID(SUBSTITUTE('Model output'!F213," ",""),SEARCH("M",'Model output'!F213)+1,1),SUBSTITUTE('Model output'!F213," ",""))),""))</f>
        <v/>
      </c>
      <c r="F214" t="str">
        <f t="shared" si="39"/>
        <v>negative</v>
      </c>
      <c r="G214" t="str">
        <f>IF(OR('Model output'!G213="",AND(ISNUMBER('Model output'!J213),'Model output'!J213&lt;1)),"",IF(OR(ISNUMBER(SEARCH("lateral",'Model output'!G213)),ISNUMBER(SEARCH("cervical",'Model output'!G213)),ISNUMBER(SEARCH("jugular",'Model output'!G213)),ISNUMBER(SEARCH("left neck",'Model output'!G213)),ISNUMBER(SEARCH("left anterior neck",'Model output'!G213)),ISNUMBER(SEARCH("left posterior neck",'Model output'!G213)),ISNUMBER(SEARCH("right neck",'Model output'!G213)),ISNUMBER(SEARCH("right anterior neck",'Model output'!G213)),ISNUMBER(SEARCH("right posterior neck",'Model output'!G213)),AND(ISNUMBER(SEARCH("level",'Model output'!G213)),OR(,ISNUMBER(SEARCH("II",'Model output'!G213)),ISNUMBER(SEARCH("two",'Model output'!G213)),AND(ISNUMBER(SEARCH("2",'Model output'!G213)),NOT(ISNUMBER(SEARCH("1 of 2",'Model output'!G213)))),ISNUMBER(SEARCH("III",'Model output'!G213)),ISNUMBER(SEARCH("three",'Model output'!G213)),ISNUMBER(SEARCH("3",'Model output'!G213)),ISNUMBER(SEARCH("IV",'Model output'!G213)),ISNUMBER(SEARCH("four",'Model output'!G213)),ISNUMBER(SEARCH("4",'Model output'!G213)),ISNUMBER(SEARCH("V ",'Model output'!G213)),ISNUMBER(SEARCH("five",'Model output'!G213)),ISNUMBER(SEARCH("5",'Model output'!G213))))), "lateral", "central"))</f>
        <v/>
      </c>
      <c r="H214" t="str">
        <f>IF('Model output'!H213="","negative",IF(OR(ISNUMBER(SEARCH("lymph node",'Model output'!H213)),ISNUMBER(SEARCH("gland",'Model output'!H213)),ISNUMBER(SEARCH("lobe",'Model output'!H213)),ISNUMBER(SEARCH("isthmus",'Model output'!H213)),ISNUMBER(SEARCH("mediastinum",'Model output'!H213)),ISNUMBER(SEARCH("Not mentioned",'Model output'!H213)), ISNUMBER(SEARCH("Not applicable",'Model output'!H213)), ISNUMBER(SEARCH("paratracheal",'Model output'!H213)),ISNUMBER(SEARCH("fibroadipose tissue",'Model output'!H213)),ISNUMBER(SEARCH("thyroid node",'Model output'!H213)),ISNUMBER(SEARCH("skeletal muscle",'Model output'!H213)),ISNUMBER(SEARCH("Extranodal extension",'Model output'!H213)),ISNUMBER(SEARCH("right",'Model output'!H213)),ISNUMBER(SEARCH("left",'Model output'!H213)),ISNUMBER(SEARCH("Not specified",'Model output'!H213))),"negative","positive"))</f>
        <v>negative</v>
      </c>
      <c r="I214">
        <f>IF(OR('Model output'!I213="",'Model output'!I213="Not answered",'Model output'!I213="Not mentioned"),"",IF(ISNUMBER('Model output'!I213),'Model output'!I213,1))</f>
        <v>4</v>
      </c>
      <c r="J214">
        <f>IF(OR('Model output'!J213="",'Model output'!J213="Not answered",'Model output'!J213="Not mentioned"),"",IF(AND(ISNUMBER('Model output'!J213),'Model output'!J213&lt;=I214),'Model output'!J213,IF(AND(ISNUMBER('Model output'!J213), 'Model output'!J213&gt;=DATE(2024,1,1)), MIN(DAY('Model output'!J213), MONTH('Model output'!J213), YEAR('Model output'!J213)), IF(ISNUMBER(SEARCH("0/",'Model output'!J213)),0,IF(ISNUMBER(SEARCH("/",'Model output'!J213)), VALUE(LEFT('Model output'!J213, SEARCH("/",'Model output'!J213)-1)),1)))))</f>
        <v>0</v>
      </c>
      <c r="K214" t="str" cm="1">
        <f t="array" ref="K214">IF(COUNT(FIND({0,1,2,3,4,5,6,7,8,9},'Model output'!K213))&gt;0,'Model output'!K213,"")</f>
        <v/>
      </c>
      <c r="L214" s="25" t="str">
        <f t="shared" si="38"/>
        <v/>
      </c>
      <c r="M214" t="str" cm="1">
        <f t="array" ref="M214">IF(L214="","",IF(ISNUMBER(SEARCH("cm",L214)),MAX(VALUE(SUBSTITUTE(_xlfn.FILTERXML("&lt;t&gt;&lt;s&gt;"&amp;SUBSTITUTE(L214,",","&lt;/s&gt;&lt;s&gt;")&amp;"&lt;/s&gt;&lt;/t&gt;","//s"),"cm",""))),MAX(VALUE(SUBSTITUTE(_xlfn.FILTERXML("&lt;t&gt;&lt;s&gt;"&amp;SUBSTITUTE(L214,",","&lt;/s&gt;&lt;s&gt;")&amp;"&lt;/s&gt;&lt;/t&gt;","//s"),"mm","")))/10))</f>
        <v/>
      </c>
      <c r="N214" t="str">
        <f>IF('Model output'!L213="","",'Model output'!L213)</f>
        <v>Papillary carcinoma, classical (usual)
Papillary carcinoma, Warthin-like variant
Papillary carcinoma, other variant: with focal tall cell (&lt;10%) and hobnail cell change (&lt;20%)</v>
      </c>
      <c r="O214" t="str">
        <f>IF('Model output'!M213="","",'Model output'!M213)</f>
        <v/>
      </c>
      <c r="P214" t="str">
        <f>IF('Model output'!N213="","",'Model output'!N213)</f>
        <v>2.6 cm</v>
      </c>
      <c r="Q214" t="str">
        <f t="shared" si="37"/>
        <v>2.6cm</v>
      </c>
      <c r="R214" cm="1">
        <f t="array" ref="R214">IF(Q214="","",IF(ISNUMBER(SEARCH("cm",Q214)),MAX(VALUE(SUBSTITUTE(_xlfn.FILTERXML("&lt;t&gt;&lt;s&gt;"&amp;SUBSTITUTE(Q214,",","&lt;/s&gt;&lt;s&gt;")&amp;"&lt;/s&gt;&lt;/t&gt;","//s"),"cm",""))),MAX(VALUE(SUBSTITUTE(_xlfn.FILTERXML("&lt;t&gt;&lt;s&gt;"&amp;SUBSTITUTE(Q214,",","&lt;/s&gt;&lt;s&gt;")&amp;"&lt;/s&gt;&lt;/t&gt;","//s"),"mm","")))/10))</f>
        <v>2.6</v>
      </c>
      <c r="S214" t="str">
        <f>IF(OR('Model output'!P213="",ISNUMBER(SEARCH("Not identified", 'Model output'!P213)),ISNUMBER(SEARCH("Absent",'Model output'!P213)),AND(ISNUMBER(SEARCH("No",'Model output'!P213)),NOT(ISNUMBER(SEARCH("diagnostic",'Model output'!P213)))),ISNUMBER(SEARCH("Negative",'Model output'!P213))),"negative","positive")</f>
        <v>negative</v>
      </c>
      <c r="T214">
        <f>IF('Model output'!O213="","",'Model output'!O213)</f>
        <v>2</v>
      </c>
      <c r="U214" t="str">
        <f>IF('Model output'!Q213&lt;&gt;"",'Model output'!Q213,IF('Classification result'!S214="positive",IF(ISNUMBER(SEARCH("single",'Model output'!P213)),1,IF(OR(ISNUMBER(SEARCH("&lt;4",'Model output'!P213)),ISNUMBER(SEARCH("&lt; 4",'Model output'!P213)),ISNUMBER(SEARCH("less than 4",'Model output'!P213))),"&lt;4",IF(OR(ISNUMBER(SEARCH("&gt;4",'Model output'!P213)),ISNUMBER(SEARCH("&gt; 4",'Model output'!P213)),ISNUMBER(SEARCH("4 or more",'Model output'!P213))),"&gt;4",""))), ""))</f>
        <v/>
      </c>
      <c r="V214" t="str">
        <f>IF(S214="negative","",IF(OR(ISNUMBER(SEARCH("Focal",'Model output'!P213)),'Classification result'!U214&lt;4,ISNUMBER(SEARCH("Focal",'Classification result'!U214)),ISNUMBER(SEARCH("&lt;4",'Classification result'!U214)),ISNUMBER(SEARCH("&lt; 4",'Classification result'!U214))),"minimal", IF(OR(ISNUMBER(SEARCH("Extensive",'Model output'!P213)),ISNUMBER(SEARCH("Extensive",'Classification result'!U214)),ISNUMBER(SEARCH("&gt;4",'Classification result'!U214)),ISNUMBER(SEARCH("&gt; 4",'Classification result'!U214)),ISNUMBER(SEARCH("4 or more",'Classification result'!U214))),"extensive","")))</f>
        <v/>
      </c>
      <c r="W214" t="str">
        <f>IF(OR('Model output'!R213="",ISNUMBER(SEARCH("Not identified", 'Model output'!R213)),ISNUMBER(SEARCH("Absent",'Model output'!R213)),ISNUMBER(SEARCH("No",'Model output'!R213)),ISNUMBER(SEARCH("Negative",'Model output'!R213)),ISNUMBER(SEARCH("None seen",'Model output'!R213)),ISNUMBER(SEARCH("Free",'Model output'!R213)),ISNUMBER(SEARCH("Cannot be assessed",'Model output'!R213))),"negative","positive")</f>
        <v>positive</v>
      </c>
      <c r="X214" s="16" t="str">
        <f>IF('Model output'!S213="","",'Model output'!S213)</f>
        <v/>
      </c>
      <c r="Y214" t="str">
        <f>IF(OR('Model output'!S213="",ISNUMBER(SEARCH("Absent",'Model output'!S213)),ISNUMBER(SEARCH("Not identified",'Model output'!S213)),AND(ISNUMBER(SEARCH("No",'Model output'!S213)),NOT(ISNUMBER(SEARCH("carcinoma",'Model output'!S213)))),ISNUMBER(SEARCH("negative",'Model output'!S213))),"negative",IF(Z214="positive","gETE", "positive"))</f>
        <v>negative</v>
      </c>
      <c r="Z214" t="str">
        <f>IF(OR('Model output'!S213="",ISNUMBER(SEARCH("Absent",'Model output'!S213)),ISNUMBER(SEARCH("Not identified",'Model output'!S213)),ISNUMBER(SEARCH("No",'Model output'!S213)),ISNUMBER(SEARCH("Minimal",'Model output'!S213)),ISNUMBER(SEARCH("negative",'Model output'!S213))),"negative",IF(OR(ISNUMBER(SEARCH("extensive",X214)),ISNUMBER(SEARCH("skeletal muscle",X214)),ISNUMBER(SEARCH("larynx",X214)),ISNUMBER(SEARCH("trachea",X214)),ISNUMBER(SEARCH("esophagus",X214)),ISNUMBER(SEARCH("recurrent laryngeal nerve",X214))),"positive","negative"))</f>
        <v>negative</v>
      </c>
      <c r="AA214" t="str">
        <f>IF('Model output'!T213="","",IF('Model output'!T213="Not mentioned", "No", "Yes"))</f>
        <v/>
      </c>
      <c r="AB214" t="str">
        <f>IF(AA214&lt;&gt;"Yes","",IF(OR('Model output'!U213="",ISNUMBER(SEARCH("Not identified",'Model output'!U213))),"",'Model output'!U213))</f>
        <v/>
      </c>
      <c r="AC214" s="1" t="str">
        <f>IF(OR('Model output'!V213="", 'Model output'!V213="No", AND(ISERROR(SEARCH("Positive",'Model output'!V213)), ISNUMBER(SEARCH("Negative",'Model output'!V213))), AND(ISNUMBER(SEARCH("Uninvolved",'Model output'!V213)),NOT(ISNUMBER(SEARCH("margins involved",'Model output'!V213)))), ISNUMBER(SEARCH("None",'Model output'!V213)), ISNUMBER(SEARCH("Free",'Model output'!V213)), ISNUMBER(SEARCH("1 mm",'Model output'!V213)), ISNUMBER(SEARCH("0.1 CM",'Model output'!V213)), ISNUMBER(SEARCH("less than 0.2 mm",'Model output'!V213)), ISNUMBER(SEARCH("less than 0.5 mm",'Model output'!V213)), ISNUMBER(SEARCH("less than 1.0 mm",'Model output'!V213)), ISNUMBER(SEARCH("noted very close",'Model output'!V213)), ISNUMBER(SEARCH("abut",'Model output'!V213)), ISNUMBER(SEARCH("not mentioned",'Model output'!V213)), ISNUMBER(SEARCH("Cannot be assessed",'Model output'!V213)), ISNUMBER(SEARCH("Not specified",'Model output'!V213)), ISNUMBER(SEARCH("Lymphocyte invasion - present",'Model output'!V213))), "negative", "positive")</f>
        <v>negative</v>
      </c>
      <c r="AE214" s="35" t="str" cm="1">
        <f t="array" aca="1" ref="AE214" ca="1">IF(OR(AC214="positive",Z214="positive",AND(OR(ISNUMBER(SEARCH("Follicular carcinoma",N214)),ISNUMBER(SEARCH("Follicular thyroid carcinoma",N214))),V214="extensive"),AND(AND(ISNUMBER(J214),J214&gt;0),AND(ISNUMBER(M214),M214&gt;3)),OR(H214="positive",AH214=1)),"high",IF(OR(ISNUMBER(SEARCH("lateral",G214,1)),ISNUMBER(SEARCH("positive",Y214,1)),ISNUMBER(SEARCH("tall",O214,1)),ISNUMBER(SEARCH("hobnail",O214,1)),ISNUMBER(SEARCH("cribriform",O214,1)),ISNUMBER(SEARCH("diffuse",O214,1)),ISNUMBER(SEARCH("columnar",O214,1)),ISNUMBER(SEARCH("solid",O214,1)),ISNUMBER(SEARCH("tall",N214,1)),ISNUMBER(SEARCH("hobnail",N214,1)),ISNUMBER(SEARCH("cribriform",N214,1)),ISNUMBER(SEARCH("diffuse",N214,1)),ISNUMBER(SEARCH("columnar",N214,1)),ISNUMBER(SEARCH("solid",N214,1)),AND(ISNUMBER(SEARCH("papillary",N214,1)),S214="positive"),AND(AND(ISNUMBER(J214),J214&gt;=5),M214=""),AND(AND(ISNUMBER(J214),J214&gt;=5),AND(ISNUMBER(M214),M214&gt;=1)),AND(ISNUMBER(SERACH("papillary",N214)),OR(Y214="positive",Z214="positive"), ISNUMBER(SEARCH("BRAF",AB214)))),"intermediate","low"))</f>
        <v>intermediate</v>
      </c>
      <c r="AF214" s="36" t="str">
        <f t="shared" si="40"/>
        <v>2</v>
      </c>
      <c r="AG214" s="36" t="str">
        <f t="shared" si="41"/>
        <v>0</v>
      </c>
      <c r="AH214" s="36" t="str">
        <f t="shared" si="42"/>
        <v>0</v>
      </c>
      <c r="AI214" s="42" t="str">
        <f t="shared" si="43"/>
        <v>I</v>
      </c>
      <c r="AJ214" s="39" t="s">
        <v>809</v>
      </c>
      <c r="AK214" s="41" t="s">
        <v>1122</v>
      </c>
      <c r="AL214" s="41" t="s">
        <v>1120</v>
      </c>
      <c r="AM214" s="41" t="s">
        <v>1123</v>
      </c>
      <c r="AN214" s="41" t="s">
        <v>68</v>
      </c>
      <c r="AO214" s="22">
        <f t="shared" ca="1" si="44"/>
        <v>1</v>
      </c>
      <c r="AP214" s="1">
        <f t="shared" si="45"/>
        <v>1</v>
      </c>
      <c r="AQ214" s="1">
        <f t="shared" si="46"/>
        <v>1</v>
      </c>
      <c r="AR214" s="1">
        <f t="shared" si="47"/>
        <v>1</v>
      </c>
      <c r="AS214" s="14">
        <f t="shared" si="48"/>
        <v>1</v>
      </c>
    </row>
    <row r="215" spans="1:45">
      <c r="A215" t="str">
        <f>'Model output'!A214</f>
        <v>TCGA-EM-A4FH</v>
      </c>
      <c r="B215" s="33">
        <v>69</v>
      </c>
      <c r="C215" s="1" t="str">
        <f>IF(OR(ISNUMBER(SEARCH("0",'Model output'!D214)), ISNUMBER(SEARCH("1",'Model output'!D214)), ISNUMBER(SEARCH("1a",'Model output'!D214)), ISNUMBER(SEARCH("1b",'Model output'!D214)), ISNUMBER(SEARCH("2",'Model output'!D214)), ISNUMBER(SEARCH("3",'Model output'!D214)), ISNUMBER(SEARCH("4a",'Model output'!D214)), ISNUMBER(SEARCH("4b",'Model output'!D214))), IF(ISNUMBER(SEARCH("pT",'Model output'!D214)),IF(OR(ISNUMBER(SEARCH("a",'Model output'!D214)),ISNUMBER(SEARCH("b",'Model output'!D214))),MID(SUBSTITUTE('Model output'!D214," ",""),SEARCH("pT",'Model output'!D214)+2,2),MID(SUBSTITUTE('Model output'!D214," ",""),SEARCH("pT",'Model output'!D214)+2,1)),IF(ISNUMBER(SEARCH("T",'Model output'!D214)),IF(OR(ISNUMBER(SEARCH("a",'Model output'!D214)),ISNUMBER(SEARCH("b",'Model output'!D214))),MID(SUBSTITUTE('Model output'!D214," ",""),SEARCH("T",'Model output'!D214)+1,2),MID(SUBSTITUTE('Model output'!D214," ",""),SEARCH("T",'Model output'!D214)+1,1)),SUBSTITUTE('Model output'!D214," ",""))),"")</f>
        <v>3</v>
      </c>
      <c r="D215" s="1" t="str">
        <f>IF(ISNUMBER(SEARCH("lymph node",'Model output'!E214)),"1", IF(AND('Model output'!E214&lt;&gt;"",ISNUMBER('Model output'!E214),'Model output'!E214&gt;0),"1",IF(OR(ISNUMBER(SEARCH("0",'Model output'!E214)), ISNUMBER(SEARCH("1",'Model output'!E214)), ISNUMBER(SEARCH("1a",'Model output'!E214)), ISNUMBER(SEARCH("1b",'Model output'!E214)), ISNUMBER(SEARCH("X",'Model output'!E214))), IF(ISNUMBER(SEARCH("pN",'Model output'!E214)),IF(OR(ISNUMBER(SEARCH("a",'Model output'!E214)),ISNUMBER(SEARCH("b",'Model output'!E214))),MID(SUBSTITUTE('Model output'!E214," ",""),SEARCH("pN",'Model output'!E214)+2,2),MID(SUBSTITUTE('Model output'!E214," ",""),SEARCH("pN",'Model output'!E214)+2,1)),IF(ISNUMBER(SEARCH("N",'Model output'!E214)),IF(OR(ISNUMBER(SEARCH("a",'Model output'!E214)),ISNUMBER(SEARCH("b",'Model output'!E214))),MID(SUBSTITUTE('Model output'!E214," ",""),SEARCH("N",'Model output'!E214)+1,2),MID(SUBSTITUTE('Model output'!E214," ",""),SEARCH("N",'Model output'!E214)+1,1)),SUBSTITUTE('Model output'!E214," ",""))),"")))</f>
        <v>X</v>
      </c>
      <c r="E215" s="1" t="str">
        <f>IF(OR(ISNUMBER(SEARCH("Not applicable",'Model output'!F214)), ISNUMBER(SEARCH("N/A",'Model output'!F214))),"0",IF(OR(ISNUMBER(SEARCH("0",'Model output'!F214)), ISNUMBER(SEARCH("1",'Model output'!F214)), ISNUMBER(SEARCH("X",'Model output'!F214))), IF(ISNUMBER(SEARCH("pM",'Model output'!F214)),MID(SUBSTITUTE('Model output'!F214," ",""),SEARCH("pM",'Model output'!F214)+2,1),IF(ISNUMBER(SEARCH("M",'Model output'!F214)),MID(SUBSTITUTE('Model output'!F214," ",""),SEARCH("M",'Model output'!F214)+1,1),SUBSTITUTE('Model output'!F214," ",""))),""))</f>
        <v/>
      </c>
      <c r="F215" t="str">
        <f t="shared" si="39"/>
        <v>negative</v>
      </c>
      <c r="G215" t="str">
        <f>IF(OR('Model output'!G214="",AND(ISNUMBER('Model output'!J214),'Model output'!J214&lt;1)),"",IF(OR(ISNUMBER(SEARCH("lateral",'Model output'!G214)),ISNUMBER(SEARCH("cervical",'Model output'!G214)),ISNUMBER(SEARCH("jugular",'Model output'!G214)),ISNUMBER(SEARCH("left neck",'Model output'!G214)),ISNUMBER(SEARCH("left anterior neck",'Model output'!G214)),ISNUMBER(SEARCH("left posterior neck",'Model output'!G214)),ISNUMBER(SEARCH("right neck",'Model output'!G214)),ISNUMBER(SEARCH("right anterior neck",'Model output'!G214)),ISNUMBER(SEARCH("right posterior neck",'Model output'!G214)),AND(ISNUMBER(SEARCH("level",'Model output'!G214)),OR(,ISNUMBER(SEARCH("II",'Model output'!G214)),ISNUMBER(SEARCH("two",'Model output'!G214)),AND(ISNUMBER(SEARCH("2",'Model output'!G214)),NOT(ISNUMBER(SEARCH("1 of 2",'Model output'!G214)))),ISNUMBER(SEARCH("III",'Model output'!G214)),ISNUMBER(SEARCH("three",'Model output'!G214)),ISNUMBER(SEARCH("3",'Model output'!G214)),ISNUMBER(SEARCH("IV",'Model output'!G214)),ISNUMBER(SEARCH("four",'Model output'!G214)),ISNUMBER(SEARCH("4",'Model output'!G214)),ISNUMBER(SEARCH("V ",'Model output'!G214)),ISNUMBER(SEARCH("five",'Model output'!G214)),ISNUMBER(SEARCH("5",'Model output'!G214))))), "lateral", "central"))</f>
        <v/>
      </c>
      <c r="H215" t="str">
        <f>IF('Model output'!H214="","negative",IF(OR(ISNUMBER(SEARCH("lymph node",'Model output'!H214)),ISNUMBER(SEARCH("gland",'Model output'!H214)),ISNUMBER(SEARCH("lobe",'Model output'!H214)),ISNUMBER(SEARCH("isthmus",'Model output'!H214)),ISNUMBER(SEARCH("mediastinum",'Model output'!H214)),ISNUMBER(SEARCH("Not mentioned",'Model output'!H214)), ISNUMBER(SEARCH("Not applicable",'Model output'!H214)), ISNUMBER(SEARCH("paratracheal",'Model output'!H214)),ISNUMBER(SEARCH("fibroadipose tissue",'Model output'!H214)),ISNUMBER(SEARCH("thyroid node",'Model output'!H214)),ISNUMBER(SEARCH("skeletal muscle",'Model output'!H214)),ISNUMBER(SEARCH("Extranodal extension",'Model output'!H214)),ISNUMBER(SEARCH("right",'Model output'!H214)),ISNUMBER(SEARCH("left",'Model output'!H214)),ISNUMBER(SEARCH("Not specified",'Model output'!H214))),"negative","positive"))</f>
        <v>negative</v>
      </c>
      <c r="I215">
        <f>IF(OR('Model output'!I214="",'Model output'!I214="Not answered",'Model output'!I214="Not mentioned"),"",IF(ISNUMBER('Model output'!I214),'Model output'!I214,1))</f>
        <v>0</v>
      </c>
      <c r="J215">
        <f>IF(OR('Model output'!J214="",'Model output'!J214="Not answered",'Model output'!J214="Not mentioned"),"",IF(AND(ISNUMBER('Model output'!J214),'Model output'!J214&lt;=I215),'Model output'!J214,IF(AND(ISNUMBER('Model output'!J214), 'Model output'!J214&gt;=DATE(2024,1,1)), MIN(DAY('Model output'!J214), MONTH('Model output'!J214), YEAR('Model output'!J214)), IF(ISNUMBER(SEARCH("0/",'Model output'!J214)),0,IF(ISNUMBER(SEARCH("/",'Model output'!J214)), VALUE(LEFT('Model output'!J214, SEARCH("/",'Model output'!J214)-1)),1)))))</f>
        <v>0</v>
      </c>
      <c r="K215" t="str" cm="1">
        <f t="array" ref="K215">IF(COUNT(FIND({0,1,2,3,4,5,6,7,8,9},'Model output'!K214))&gt;0,'Model output'!K214,"")</f>
        <v/>
      </c>
      <c r="L215" s="25" t="str">
        <f t="shared" si="38"/>
        <v/>
      </c>
      <c r="M215" t="str" cm="1">
        <f t="array" ref="M215">IF(L215="","",IF(ISNUMBER(SEARCH("cm",L215)),MAX(VALUE(SUBSTITUTE(_xlfn.FILTERXML("&lt;t&gt;&lt;s&gt;"&amp;SUBSTITUTE(L215,",","&lt;/s&gt;&lt;s&gt;")&amp;"&lt;/s&gt;&lt;/t&gt;","//s"),"cm",""))),MAX(VALUE(SUBSTITUTE(_xlfn.FILTERXML("&lt;t&gt;&lt;s&gt;"&amp;SUBSTITUTE(L215,",","&lt;/s&gt;&lt;s&gt;")&amp;"&lt;/s&gt;&lt;/t&gt;","//s"),"mm","")))/10))</f>
        <v/>
      </c>
      <c r="N215" t="str">
        <f>IF('Model output'!L214="","",'Model output'!L214)</f>
        <v>Papillary carcinoma, follicular variant</v>
      </c>
      <c r="O215" t="str">
        <f>IF('Model output'!M214="","",'Model output'!M214)</f>
        <v/>
      </c>
      <c r="P215" t="str">
        <f>IF('Model output'!N214="","",'Model output'!N214)</f>
        <v>4.7cm</v>
      </c>
      <c r="Q215" t="str">
        <f t="shared" si="37"/>
        <v>4.7cm</v>
      </c>
      <c r="R215" cm="1">
        <f t="array" ref="R215">IF(Q215="","",IF(ISNUMBER(SEARCH("cm",Q215)),MAX(VALUE(SUBSTITUTE(_xlfn.FILTERXML("&lt;t&gt;&lt;s&gt;"&amp;SUBSTITUTE(Q215,",","&lt;/s&gt;&lt;s&gt;")&amp;"&lt;/s&gt;&lt;/t&gt;","//s"),"cm",""))),MAX(VALUE(SUBSTITUTE(_xlfn.FILTERXML("&lt;t&gt;&lt;s&gt;"&amp;SUBSTITUTE(Q215,",","&lt;/s&gt;&lt;s&gt;")&amp;"&lt;/s&gt;&lt;/t&gt;","//s"),"mm","")))/10))</f>
        <v>4.7</v>
      </c>
      <c r="S215" t="str">
        <f>IF(OR('Model output'!P214="",ISNUMBER(SEARCH("Not identified", 'Model output'!P214)),ISNUMBER(SEARCH("Absent",'Model output'!P214)),AND(ISNUMBER(SEARCH("No",'Model output'!P214)),NOT(ISNUMBER(SEARCH("diagnostic",'Model output'!P214)))),ISNUMBER(SEARCH("Negative",'Model output'!P214))),"negative","positive")</f>
        <v>negative</v>
      </c>
      <c r="T215">
        <f>IF('Model output'!O214="","",'Model output'!O214)</f>
        <v>2</v>
      </c>
      <c r="U215" t="str">
        <f>IF('Model output'!Q214&lt;&gt;"",'Model output'!Q214,IF('Classification result'!S215="positive",IF(ISNUMBER(SEARCH("single",'Model output'!P214)),1,IF(OR(ISNUMBER(SEARCH("&lt;4",'Model output'!P214)),ISNUMBER(SEARCH("&lt; 4",'Model output'!P214)),ISNUMBER(SEARCH("less than 4",'Model output'!P214))),"&lt;4",IF(OR(ISNUMBER(SEARCH("&gt;4",'Model output'!P214)),ISNUMBER(SEARCH("&gt; 4",'Model output'!P214)),ISNUMBER(SEARCH("4 or more",'Model output'!P214))),"&gt;4",""))), ""))</f>
        <v/>
      </c>
      <c r="V215" t="str">
        <f>IF(S215="negative","",IF(OR(ISNUMBER(SEARCH("Focal",'Model output'!P214)),'Classification result'!U215&lt;4,ISNUMBER(SEARCH("Focal",'Classification result'!U215)),ISNUMBER(SEARCH("&lt;4",'Classification result'!U215)),ISNUMBER(SEARCH("&lt; 4",'Classification result'!U215))),"minimal", IF(OR(ISNUMBER(SEARCH("Extensive",'Model output'!P214)),ISNUMBER(SEARCH("Extensive",'Classification result'!U215)),ISNUMBER(SEARCH("&gt;4",'Classification result'!U215)),ISNUMBER(SEARCH("&gt; 4",'Classification result'!U215)),ISNUMBER(SEARCH("4 or more",'Classification result'!U215))),"extensive","")))</f>
        <v/>
      </c>
      <c r="W215" t="str">
        <f>IF(OR('Model output'!R214="",ISNUMBER(SEARCH("Not identified", 'Model output'!R214)),ISNUMBER(SEARCH("Absent",'Model output'!R214)),ISNUMBER(SEARCH("No",'Model output'!R214)),ISNUMBER(SEARCH("Negative",'Model output'!R214)),ISNUMBER(SEARCH("None seen",'Model output'!R214)),ISNUMBER(SEARCH("Free",'Model output'!R214)),ISNUMBER(SEARCH("Cannot be assessed",'Model output'!R214))),"negative","positive")</f>
        <v>positive</v>
      </c>
      <c r="X215" s="16" t="str">
        <f>IF('Model output'!S214="","",'Model output'!S214)</f>
        <v>Not identified</v>
      </c>
      <c r="Y215" t="str">
        <f>IF(OR('Model output'!S214="",ISNUMBER(SEARCH("Absent",'Model output'!S214)),ISNUMBER(SEARCH("Not identified",'Model output'!S214)),AND(ISNUMBER(SEARCH("No",'Model output'!S214)),NOT(ISNUMBER(SEARCH("carcinoma",'Model output'!S214)))),ISNUMBER(SEARCH("negative",'Model output'!S214))),"negative",IF(Z215="positive","gETE", "positive"))</f>
        <v>negative</v>
      </c>
      <c r="Z215" t="str">
        <f>IF(OR('Model output'!S214="",ISNUMBER(SEARCH("Absent",'Model output'!S214)),ISNUMBER(SEARCH("Not identified",'Model output'!S214)),ISNUMBER(SEARCH("No",'Model output'!S214)),ISNUMBER(SEARCH("Minimal",'Model output'!S214)),ISNUMBER(SEARCH("negative",'Model output'!S214))),"negative",IF(OR(ISNUMBER(SEARCH("extensive",X215)),ISNUMBER(SEARCH("skeletal muscle",X215)),ISNUMBER(SEARCH("larynx",X215)),ISNUMBER(SEARCH("trachea",X215)),ISNUMBER(SEARCH("esophagus",X215)),ISNUMBER(SEARCH("recurrent laryngeal nerve",X215))),"positive","negative"))</f>
        <v>negative</v>
      </c>
      <c r="AA215" t="str">
        <f>IF('Model output'!T214="","",IF('Model output'!T214="Not mentioned", "No", "Yes"))</f>
        <v/>
      </c>
      <c r="AB215" t="str">
        <f>IF(AA215&lt;&gt;"Yes","",IF(OR('Model output'!U214="",ISNUMBER(SEARCH("Not identified",'Model output'!U214))),"",'Model output'!U214))</f>
        <v/>
      </c>
      <c r="AC215" s="1" t="str">
        <f>IF(OR('Model output'!V214="", 'Model output'!V214="No", AND(ISERROR(SEARCH("Positive",'Model output'!V214)), ISNUMBER(SEARCH("Negative",'Model output'!V214))), AND(ISNUMBER(SEARCH("Uninvolved",'Model output'!V214)),NOT(ISNUMBER(SEARCH("margins involved",'Model output'!V214)))), ISNUMBER(SEARCH("None",'Model output'!V214)), ISNUMBER(SEARCH("Free",'Model output'!V214)), ISNUMBER(SEARCH("1 mm",'Model output'!V214)), ISNUMBER(SEARCH("0.1 CM",'Model output'!V214)), ISNUMBER(SEARCH("less than 0.2 mm",'Model output'!V214)), ISNUMBER(SEARCH("less than 0.5 mm",'Model output'!V214)), ISNUMBER(SEARCH("less than 1.0 mm",'Model output'!V214)), ISNUMBER(SEARCH("noted very close",'Model output'!V214)), ISNUMBER(SEARCH("abut",'Model output'!V214)), ISNUMBER(SEARCH("not mentioned",'Model output'!V214)), ISNUMBER(SEARCH("Cannot be assessed",'Model output'!V214)), ISNUMBER(SEARCH("Not specified",'Model output'!V214)), ISNUMBER(SEARCH("Lymphocyte invasion - present",'Model output'!V214))), "negative", "positive")</f>
        <v>negative</v>
      </c>
      <c r="AE215" s="35" t="str" cm="1">
        <f t="array" aca="1" ref="AE215" ca="1">IF(OR(AC215="positive",Z215="positive",AND(OR(ISNUMBER(SEARCH("Follicular carcinoma",N215)),ISNUMBER(SEARCH("Follicular thyroid carcinoma",N215))),V215="extensive"),AND(AND(ISNUMBER(J215),J215&gt;0),AND(ISNUMBER(M215),M215&gt;3)),OR(H215="positive",AH215=1)),"high",IF(OR(ISNUMBER(SEARCH("lateral",G215,1)),ISNUMBER(SEARCH("positive",Y215,1)),ISNUMBER(SEARCH("tall",O215,1)),ISNUMBER(SEARCH("hobnail",O215,1)),ISNUMBER(SEARCH("cribriform",O215,1)),ISNUMBER(SEARCH("diffuse",O215,1)),ISNUMBER(SEARCH("columnar",O215,1)),ISNUMBER(SEARCH("solid",O215,1)),ISNUMBER(SEARCH("tall",N215,1)),ISNUMBER(SEARCH("hobnail",N215,1)),ISNUMBER(SEARCH("cribriform",N215,1)),ISNUMBER(SEARCH("diffuse",N215,1)),ISNUMBER(SEARCH("columnar",N215,1)),ISNUMBER(SEARCH("solid",N215,1)),AND(ISNUMBER(SEARCH("papillary",N215,1)),S215="positive"),AND(AND(ISNUMBER(J215),J215&gt;=5),M215=""),AND(AND(ISNUMBER(J215),J215&gt;=5),AND(ISNUMBER(M215),M215&gt;=1)),AND(ISNUMBER(SERACH("papillary",N215)),OR(Y215="positive",Z215="positive"), ISNUMBER(SEARCH("BRAF",AB215)))),"intermediate","low"))</f>
        <v>low</v>
      </c>
      <c r="AF215" s="36" t="str">
        <f t="shared" si="40"/>
        <v>3a</v>
      </c>
      <c r="AG215" s="36" t="str">
        <f t="shared" si="41"/>
        <v>0</v>
      </c>
      <c r="AH215" s="36" t="str">
        <f t="shared" si="42"/>
        <v>0</v>
      </c>
      <c r="AI215" s="42" t="str">
        <f t="shared" si="43"/>
        <v>II</v>
      </c>
      <c r="AJ215" s="39" t="s">
        <v>807</v>
      </c>
      <c r="AK215" s="41" t="s">
        <v>1124</v>
      </c>
      <c r="AL215" s="41" t="s">
        <v>1123</v>
      </c>
      <c r="AM215" s="41" t="s">
        <v>1123</v>
      </c>
      <c r="AN215" s="41" t="s">
        <v>1121</v>
      </c>
      <c r="AO215" s="22">
        <f t="shared" ca="1" si="44"/>
        <v>1</v>
      </c>
      <c r="AP215" s="1">
        <f t="shared" si="45"/>
        <v>1</v>
      </c>
      <c r="AQ215" s="1">
        <f t="shared" si="46"/>
        <v>1</v>
      </c>
      <c r="AR215" s="1">
        <f t="shared" si="47"/>
        <v>1</v>
      </c>
      <c r="AS215" s="14">
        <f t="shared" si="48"/>
        <v>1</v>
      </c>
    </row>
    <row r="216" spans="1:45">
      <c r="A216" t="str">
        <f>'Model output'!A215</f>
        <v>TCGA-EM-A4FK</v>
      </c>
      <c r="B216" s="33">
        <v>33</v>
      </c>
      <c r="C216" s="1" t="str">
        <f>IF(OR(ISNUMBER(SEARCH("0",'Model output'!D215)), ISNUMBER(SEARCH("1",'Model output'!D215)), ISNUMBER(SEARCH("1a",'Model output'!D215)), ISNUMBER(SEARCH("1b",'Model output'!D215)), ISNUMBER(SEARCH("2",'Model output'!D215)), ISNUMBER(SEARCH("3",'Model output'!D215)), ISNUMBER(SEARCH("4a",'Model output'!D215)), ISNUMBER(SEARCH("4b",'Model output'!D215))), IF(ISNUMBER(SEARCH("pT",'Model output'!D215)),IF(OR(ISNUMBER(SEARCH("a",'Model output'!D215)),ISNUMBER(SEARCH("b",'Model output'!D215))),MID(SUBSTITUTE('Model output'!D215," ",""),SEARCH("pT",'Model output'!D215)+2,2),MID(SUBSTITUTE('Model output'!D215," ",""),SEARCH("pT",'Model output'!D215)+2,1)),IF(ISNUMBER(SEARCH("T",'Model output'!D215)),IF(OR(ISNUMBER(SEARCH("a",'Model output'!D215)),ISNUMBER(SEARCH("b",'Model output'!D215))),MID(SUBSTITUTE('Model output'!D215," ",""),SEARCH("T",'Model output'!D215)+1,2),MID(SUBSTITUTE('Model output'!D215," ",""),SEARCH("T",'Model output'!D215)+1,1)),SUBSTITUTE('Model output'!D215," ",""))),"")</f>
        <v>2</v>
      </c>
      <c r="D216" s="1" t="str">
        <f>IF(ISNUMBER(SEARCH("lymph node",'Model output'!E215)),"1", IF(AND('Model output'!E215&lt;&gt;"",ISNUMBER('Model output'!E215),'Model output'!E215&gt;0),"1",IF(OR(ISNUMBER(SEARCH("0",'Model output'!E215)), ISNUMBER(SEARCH("1",'Model output'!E215)), ISNUMBER(SEARCH("1a",'Model output'!E215)), ISNUMBER(SEARCH("1b",'Model output'!E215)), ISNUMBER(SEARCH("X",'Model output'!E215))), IF(ISNUMBER(SEARCH("pN",'Model output'!E215)),IF(OR(ISNUMBER(SEARCH("a",'Model output'!E215)),ISNUMBER(SEARCH("b",'Model output'!E215))),MID(SUBSTITUTE('Model output'!E215," ",""),SEARCH("pN",'Model output'!E215)+2,2),MID(SUBSTITUTE('Model output'!E215," ",""),SEARCH("pN",'Model output'!E215)+2,1)),IF(ISNUMBER(SEARCH("N",'Model output'!E215)),IF(OR(ISNUMBER(SEARCH("a",'Model output'!E215)),ISNUMBER(SEARCH("b",'Model output'!E215))),MID(SUBSTITUTE('Model output'!E215," ",""),SEARCH("N",'Model output'!E215)+1,2),MID(SUBSTITUTE('Model output'!E215," ",""),SEARCH("N",'Model output'!E215)+1,1)),SUBSTITUTE('Model output'!E215," ",""))),"")))</f>
        <v>X</v>
      </c>
      <c r="E216" s="1" t="str">
        <f>IF(OR(ISNUMBER(SEARCH("Not applicable",'Model output'!F215)), ISNUMBER(SEARCH("N/A",'Model output'!F215))),"0",IF(OR(ISNUMBER(SEARCH("0",'Model output'!F215)), ISNUMBER(SEARCH("1",'Model output'!F215)), ISNUMBER(SEARCH("X",'Model output'!F215))), IF(ISNUMBER(SEARCH("pM",'Model output'!F215)),MID(SUBSTITUTE('Model output'!F215," ",""),SEARCH("pM",'Model output'!F215)+2,1),IF(ISNUMBER(SEARCH("M",'Model output'!F215)),MID(SUBSTITUTE('Model output'!F215," ",""),SEARCH("M",'Model output'!F215)+1,1),SUBSTITUTE('Model output'!F215," ",""))),""))</f>
        <v>0</v>
      </c>
      <c r="F216" t="str">
        <f t="shared" si="39"/>
        <v>negative</v>
      </c>
      <c r="G216" t="str">
        <f>IF(OR('Model output'!G215="",AND(ISNUMBER('Model output'!J215),'Model output'!J215&lt;1)),"",IF(OR(ISNUMBER(SEARCH("lateral",'Model output'!G215)),ISNUMBER(SEARCH("cervical",'Model output'!G215)),ISNUMBER(SEARCH("jugular",'Model output'!G215)),ISNUMBER(SEARCH("left neck",'Model output'!G215)),ISNUMBER(SEARCH("left anterior neck",'Model output'!G215)),ISNUMBER(SEARCH("left posterior neck",'Model output'!G215)),ISNUMBER(SEARCH("right neck",'Model output'!G215)),ISNUMBER(SEARCH("right anterior neck",'Model output'!G215)),ISNUMBER(SEARCH("right posterior neck",'Model output'!G215)),AND(ISNUMBER(SEARCH("level",'Model output'!G215)),OR(,ISNUMBER(SEARCH("II",'Model output'!G215)),ISNUMBER(SEARCH("two",'Model output'!G215)),AND(ISNUMBER(SEARCH("2",'Model output'!G215)),NOT(ISNUMBER(SEARCH("1 of 2",'Model output'!G215)))),ISNUMBER(SEARCH("III",'Model output'!G215)),ISNUMBER(SEARCH("three",'Model output'!G215)),ISNUMBER(SEARCH("3",'Model output'!G215)),ISNUMBER(SEARCH("IV",'Model output'!G215)),ISNUMBER(SEARCH("four",'Model output'!G215)),ISNUMBER(SEARCH("4",'Model output'!G215)),ISNUMBER(SEARCH("V ",'Model output'!G215)),ISNUMBER(SEARCH("five",'Model output'!G215)),ISNUMBER(SEARCH("5",'Model output'!G215))))), "lateral", "central"))</f>
        <v/>
      </c>
      <c r="H216" t="str">
        <f>IF('Model output'!H215="","negative",IF(OR(ISNUMBER(SEARCH("lymph node",'Model output'!H215)),ISNUMBER(SEARCH("gland",'Model output'!H215)),ISNUMBER(SEARCH("lobe",'Model output'!H215)),ISNUMBER(SEARCH("isthmus",'Model output'!H215)),ISNUMBER(SEARCH("mediastinum",'Model output'!H215)),ISNUMBER(SEARCH("Not mentioned",'Model output'!H215)), ISNUMBER(SEARCH("Not applicable",'Model output'!H215)), ISNUMBER(SEARCH("paratracheal",'Model output'!H215)),ISNUMBER(SEARCH("fibroadipose tissue",'Model output'!H215)),ISNUMBER(SEARCH("thyroid node",'Model output'!H215)),ISNUMBER(SEARCH("skeletal muscle",'Model output'!H215)),ISNUMBER(SEARCH("Extranodal extension",'Model output'!H215)),ISNUMBER(SEARCH("right",'Model output'!H215)),ISNUMBER(SEARCH("left",'Model output'!H215)),ISNUMBER(SEARCH("Not specified",'Model output'!H215))),"negative","positive"))</f>
        <v>negative</v>
      </c>
      <c r="I216">
        <f>IF(OR('Model output'!I215="",'Model output'!I215="Not answered",'Model output'!I215="Not mentioned"),"",IF(ISNUMBER('Model output'!I215),'Model output'!I215,1))</f>
        <v>0</v>
      </c>
      <c r="J216">
        <f>IF(OR('Model output'!J215="",'Model output'!J215="Not answered",'Model output'!J215="Not mentioned"),"",IF(AND(ISNUMBER('Model output'!J215),'Model output'!J215&lt;=I216),'Model output'!J215,IF(AND(ISNUMBER('Model output'!J215), 'Model output'!J215&gt;=DATE(2024,1,1)), MIN(DAY('Model output'!J215), MONTH('Model output'!J215), YEAR('Model output'!J215)), IF(ISNUMBER(SEARCH("0/",'Model output'!J215)),0,IF(ISNUMBER(SEARCH("/",'Model output'!J215)), VALUE(LEFT('Model output'!J215, SEARCH("/",'Model output'!J215)-1)),1)))))</f>
        <v>0</v>
      </c>
      <c r="K216" t="str" cm="1">
        <f t="array" ref="K216">IF(COUNT(FIND({0,1,2,3,4,5,6,7,8,9},'Model output'!K215))&gt;0,'Model output'!K215,"")</f>
        <v/>
      </c>
      <c r="L216" s="25" t="str">
        <f t="shared" si="38"/>
        <v/>
      </c>
      <c r="M216" t="str" cm="1">
        <f t="array" ref="M216">IF(L216="","",IF(ISNUMBER(SEARCH("cm",L216)),MAX(VALUE(SUBSTITUTE(_xlfn.FILTERXML("&lt;t&gt;&lt;s&gt;"&amp;SUBSTITUTE(L216,",","&lt;/s&gt;&lt;s&gt;")&amp;"&lt;/s&gt;&lt;/t&gt;","//s"),"cm",""))),MAX(VALUE(SUBSTITUTE(_xlfn.FILTERXML("&lt;t&gt;&lt;s&gt;"&amp;SUBSTITUTE(L216,",","&lt;/s&gt;&lt;s&gt;")&amp;"&lt;/s&gt;&lt;/t&gt;","//s"),"mm","")))/10))</f>
        <v/>
      </c>
      <c r="N216" t="str">
        <f>IF('Model output'!L215="","",'Model output'!L215)</f>
        <v>Papillary carcinoma, oncocytic or oxyphilic variant</v>
      </c>
      <c r="O216" t="str">
        <f>IF('Model output'!M215="","",'Model output'!M215)</f>
        <v/>
      </c>
      <c r="P216" t="str">
        <f>IF('Model output'!N215="","",'Model output'!N215)</f>
        <v>2.6cm</v>
      </c>
      <c r="Q216" t="str">
        <f t="shared" si="37"/>
        <v>2.6cm</v>
      </c>
      <c r="R216" cm="1">
        <f t="array" ref="R216">IF(Q216="","",IF(ISNUMBER(SEARCH("cm",Q216)),MAX(VALUE(SUBSTITUTE(_xlfn.FILTERXML("&lt;t&gt;&lt;s&gt;"&amp;SUBSTITUTE(Q216,",","&lt;/s&gt;&lt;s&gt;")&amp;"&lt;/s&gt;&lt;/t&gt;","//s"),"cm",""))),MAX(VALUE(SUBSTITUTE(_xlfn.FILTERXML("&lt;t&gt;&lt;s&gt;"&amp;SUBSTITUTE(Q216,",","&lt;/s&gt;&lt;s&gt;")&amp;"&lt;/s&gt;&lt;/t&gt;","//s"),"mm","")))/10))</f>
        <v>2.6</v>
      </c>
      <c r="S216" t="str">
        <f>IF(OR('Model output'!P215="",ISNUMBER(SEARCH("Not identified", 'Model output'!P215)),ISNUMBER(SEARCH("Absent",'Model output'!P215)),AND(ISNUMBER(SEARCH("No",'Model output'!P215)),NOT(ISNUMBER(SEARCH("diagnostic",'Model output'!P215)))),ISNUMBER(SEARCH("Negative",'Model output'!P215))),"negative","positive")</f>
        <v>negative</v>
      </c>
      <c r="T216">
        <f>IF('Model output'!O215="","",'Model output'!O215)</f>
        <v>1</v>
      </c>
      <c r="U216" t="str">
        <f>IF('Model output'!Q215&lt;&gt;"",'Model output'!Q215,IF('Classification result'!S216="positive",IF(ISNUMBER(SEARCH("single",'Model output'!P215)),1,IF(OR(ISNUMBER(SEARCH("&lt;4",'Model output'!P215)),ISNUMBER(SEARCH("&lt; 4",'Model output'!P215)),ISNUMBER(SEARCH("less than 4",'Model output'!P215))),"&lt;4",IF(OR(ISNUMBER(SEARCH("&gt;4",'Model output'!P215)),ISNUMBER(SEARCH("&gt; 4",'Model output'!P215)),ISNUMBER(SEARCH("4 or more",'Model output'!P215))),"&gt;4",""))), ""))</f>
        <v/>
      </c>
      <c r="V216" t="str">
        <f>IF(S216="negative","",IF(OR(ISNUMBER(SEARCH("Focal",'Model output'!P215)),'Classification result'!U216&lt;4,ISNUMBER(SEARCH("Focal",'Classification result'!U216)),ISNUMBER(SEARCH("&lt;4",'Classification result'!U216)),ISNUMBER(SEARCH("&lt; 4",'Classification result'!U216))),"minimal", IF(OR(ISNUMBER(SEARCH("Extensive",'Model output'!P215)),ISNUMBER(SEARCH("Extensive",'Classification result'!U216)),ISNUMBER(SEARCH("&gt;4",'Classification result'!U216)),ISNUMBER(SEARCH("&gt; 4",'Classification result'!U216)),ISNUMBER(SEARCH("4 or more",'Classification result'!U216))),"extensive","")))</f>
        <v/>
      </c>
      <c r="W216" t="str">
        <f>IF(OR('Model output'!R215="",ISNUMBER(SEARCH("Not identified", 'Model output'!R215)),ISNUMBER(SEARCH("Absent",'Model output'!R215)),ISNUMBER(SEARCH("No",'Model output'!R215)),ISNUMBER(SEARCH("Negative",'Model output'!R215)),ISNUMBER(SEARCH("None seen",'Model output'!R215)),ISNUMBER(SEARCH("Free",'Model output'!R215)),ISNUMBER(SEARCH("Cannot be assessed",'Model output'!R215))),"negative","positive")</f>
        <v>negative</v>
      </c>
      <c r="X216" s="16" t="str">
        <f>IF('Model output'!S215="","",'Model output'!S215)</f>
        <v>Not identified</v>
      </c>
      <c r="Y216" t="str">
        <f>IF(OR('Model output'!S215="",ISNUMBER(SEARCH("Absent",'Model output'!S215)),ISNUMBER(SEARCH("Not identified",'Model output'!S215)),AND(ISNUMBER(SEARCH("No",'Model output'!S215)),NOT(ISNUMBER(SEARCH("carcinoma",'Model output'!S215)))),ISNUMBER(SEARCH("negative",'Model output'!S215))),"negative",IF(Z216="positive","gETE", "positive"))</f>
        <v>negative</v>
      </c>
      <c r="Z216" t="str">
        <f>IF(OR('Model output'!S215="",ISNUMBER(SEARCH("Absent",'Model output'!S215)),ISNUMBER(SEARCH("Not identified",'Model output'!S215)),ISNUMBER(SEARCH("No",'Model output'!S215)),ISNUMBER(SEARCH("Minimal",'Model output'!S215)),ISNUMBER(SEARCH("negative",'Model output'!S215))),"negative",IF(OR(ISNUMBER(SEARCH("extensive",X216)),ISNUMBER(SEARCH("skeletal muscle",X216)),ISNUMBER(SEARCH("larynx",X216)),ISNUMBER(SEARCH("trachea",X216)),ISNUMBER(SEARCH("esophagus",X216)),ISNUMBER(SEARCH("recurrent laryngeal nerve",X216))),"positive","negative"))</f>
        <v>negative</v>
      </c>
      <c r="AA216" t="str">
        <f>IF('Model output'!T215="","",IF('Model output'!T215="Not mentioned", "No", "Yes"))</f>
        <v>No</v>
      </c>
      <c r="AB216" t="str">
        <f>IF(AA216&lt;&gt;"Yes","",IF(OR('Model output'!U215="",ISNUMBER(SEARCH("Not identified",'Model output'!U215))),"",'Model output'!U215))</f>
        <v/>
      </c>
      <c r="AC216" s="1" t="str">
        <f>IF(OR('Model output'!V215="", 'Model output'!V215="No", AND(ISERROR(SEARCH("Positive",'Model output'!V215)), ISNUMBER(SEARCH("Negative",'Model output'!V215))), AND(ISNUMBER(SEARCH("Uninvolved",'Model output'!V215)),NOT(ISNUMBER(SEARCH("margins involved",'Model output'!V215)))), ISNUMBER(SEARCH("None",'Model output'!V215)), ISNUMBER(SEARCH("Free",'Model output'!V215)), ISNUMBER(SEARCH("1 mm",'Model output'!V215)), ISNUMBER(SEARCH("0.1 CM",'Model output'!V215)), ISNUMBER(SEARCH("less than 0.2 mm",'Model output'!V215)), ISNUMBER(SEARCH("less than 0.5 mm",'Model output'!V215)), ISNUMBER(SEARCH("less than 1.0 mm",'Model output'!V215)), ISNUMBER(SEARCH("noted very close",'Model output'!V215)), ISNUMBER(SEARCH("abut",'Model output'!V215)), ISNUMBER(SEARCH("not mentioned",'Model output'!V215)), ISNUMBER(SEARCH("Cannot be assessed",'Model output'!V215)), ISNUMBER(SEARCH("Not specified",'Model output'!V215)), ISNUMBER(SEARCH("Lymphocyte invasion - present",'Model output'!V215))), "negative", "positive")</f>
        <v>negative</v>
      </c>
      <c r="AE216" s="35" t="str" cm="1">
        <f t="array" aca="1" ref="AE216" ca="1">IF(OR(AC216="positive",Z216="positive",AND(OR(ISNUMBER(SEARCH("Follicular carcinoma",N216)),ISNUMBER(SEARCH("Follicular thyroid carcinoma",N216))),V216="extensive"),AND(AND(ISNUMBER(J216),J216&gt;0),AND(ISNUMBER(M216),M216&gt;3)),OR(H216="positive",AH216=1)),"high",IF(OR(ISNUMBER(SEARCH("lateral",G216,1)),ISNUMBER(SEARCH("positive",Y216,1)),ISNUMBER(SEARCH("tall",O216,1)),ISNUMBER(SEARCH("hobnail",O216,1)),ISNUMBER(SEARCH("cribriform",O216,1)),ISNUMBER(SEARCH("diffuse",O216,1)),ISNUMBER(SEARCH("columnar",O216,1)),ISNUMBER(SEARCH("solid",O216,1)),ISNUMBER(SEARCH("tall",N216,1)),ISNUMBER(SEARCH("hobnail",N216,1)),ISNUMBER(SEARCH("cribriform",N216,1)),ISNUMBER(SEARCH("diffuse",N216,1)),ISNUMBER(SEARCH("columnar",N216,1)),ISNUMBER(SEARCH("solid",N216,1)),AND(ISNUMBER(SEARCH("papillary",N216,1)),S216="positive"),AND(AND(ISNUMBER(J216),J216&gt;=5),M216=""),AND(AND(ISNUMBER(J216),J216&gt;=5),AND(ISNUMBER(M216),M216&gt;=1)),AND(ISNUMBER(SERACH("papillary",N216)),OR(Y216="positive",Z216="positive"), ISNUMBER(SEARCH("BRAF",AB216)))),"intermediate","low"))</f>
        <v>low</v>
      </c>
      <c r="AF216" s="36" t="str">
        <f t="shared" si="40"/>
        <v>2</v>
      </c>
      <c r="AG216" s="36" t="str">
        <f t="shared" si="41"/>
        <v>0</v>
      </c>
      <c r="AH216" s="36" t="str">
        <f t="shared" si="42"/>
        <v>0</v>
      </c>
      <c r="AI216" s="42" t="str">
        <f t="shared" si="43"/>
        <v>I</v>
      </c>
      <c r="AJ216" s="39" t="s">
        <v>807</v>
      </c>
      <c r="AK216" s="41" t="s">
        <v>1122</v>
      </c>
      <c r="AL216" s="41" t="s">
        <v>1123</v>
      </c>
      <c r="AM216" s="41" t="s">
        <v>1123</v>
      </c>
      <c r="AN216" s="41" t="s">
        <v>68</v>
      </c>
      <c r="AO216" s="22">
        <f t="shared" ca="1" si="44"/>
        <v>1</v>
      </c>
      <c r="AP216" s="1">
        <f t="shared" si="45"/>
        <v>1</v>
      </c>
      <c r="AQ216" s="1">
        <f t="shared" si="46"/>
        <v>1</v>
      </c>
      <c r="AR216" s="1">
        <f t="shared" si="47"/>
        <v>1</v>
      </c>
      <c r="AS216" s="14">
        <f t="shared" si="48"/>
        <v>1</v>
      </c>
    </row>
    <row r="217" spans="1:45">
      <c r="A217" t="str">
        <f>'Model output'!A216</f>
        <v>TCGA-EM-A4FM</v>
      </c>
      <c r="B217" s="33">
        <v>59</v>
      </c>
      <c r="C217" s="1" t="str">
        <f>IF(OR(ISNUMBER(SEARCH("0",'Model output'!D216)), ISNUMBER(SEARCH("1",'Model output'!D216)), ISNUMBER(SEARCH("1a",'Model output'!D216)), ISNUMBER(SEARCH("1b",'Model output'!D216)), ISNUMBER(SEARCH("2",'Model output'!D216)), ISNUMBER(SEARCH("3",'Model output'!D216)), ISNUMBER(SEARCH("4a",'Model output'!D216)), ISNUMBER(SEARCH("4b",'Model output'!D216))), IF(ISNUMBER(SEARCH("pT",'Model output'!D216)),IF(OR(ISNUMBER(SEARCH("a",'Model output'!D216)),ISNUMBER(SEARCH("b",'Model output'!D216))),MID(SUBSTITUTE('Model output'!D216," ",""),SEARCH("pT",'Model output'!D216)+2,2),MID(SUBSTITUTE('Model output'!D216," ",""),SEARCH("pT",'Model output'!D216)+2,1)),IF(ISNUMBER(SEARCH("T",'Model output'!D216)),IF(OR(ISNUMBER(SEARCH("a",'Model output'!D216)),ISNUMBER(SEARCH("b",'Model output'!D216))),MID(SUBSTITUTE('Model output'!D216," ",""),SEARCH("T",'Model output'!D216)+1,2),MID(SUBSTITUTE('Model output'!D216," ",""),SEARCH("T",'Model output'!D216)+1,1)),SUBSTITUTE('Model output'!D216," ",""))),"")</f>
        <v>3</v>
      </c>
      <c r="D217" s="1" t="str">
        <f>IF(ISNUMBER(SEARCH("lymph node",'Model output'!E216)),"1", IF(AND('Model output'!E216&lt;&gt;"",ISNUMBER('Model output'!E216),'Model output'!E216&gt;0),"1",IF(OR(ISNUMBER(SEARCH("0",'Model output'!E216)), ISNUMBER(SEARCH("1",'Model output'!E216)), ISNUMBER(SEARCH("1a",'Model output'!E216)), ISNUMBER(SEARCH("1b",'Model output'!E216)), ISNUMBER(SEARCH("X",'Model output'!E216))), IF(ISNUMBER(SEARCH("pN",'Model output'!E216)),IF(OR(ISNUMBER(SEARCH("a",'Model output'!E216)),ISNUMBER(SEARCH("b",'Model output'!E216))),MID(SUBSTITUTE('Model output'!E216," ",""),SEARCH("pN",'Model output'!E216)+2,2),MID(SUBSTITUTE('Model output'!E216," ",""),SEARCH("pN",'Model output'!E216)+2,1)),IF(ISNUMBER(SEARCH("N",'Model output'!E216)),IF(OR(ISNUMBER(SEARCH("a",'Model output'!E216)),ISNUMBER(SEARCH("b",'Model output'!E216))),MID(SUBSTITUTE('Model output'!E216," ",""),SEARCH("N",'Model output'!E216)+1,2),MID(SUBSTITUTE('Model output'!E216," ",""),SEARCH("N",'Model output'!E216)+1,1)),SUBSTITUTE('Model output'!E216," ",""))),"")))</f>
        <v>1b</v>
      </c>
      <c r="E217" s="1" t="str">
        <f>IF(OR(ISNUMBER(SEARCH("Not applicable",'Model output'!F216)), ISNUMBER(SEARCH("N/A",'Model output'!F216))),"0",IF(OR(ISNUMBER(SEARCH("0",'Model output'!F216)), ISNUMBER(SEARCH("1",'Model output'!F216)), ISNUMBER(SEARCH("X",'Model output'!F216))), IF(ISNUMBER(SEARCH("pM",'Model output'!F216)),MID(SUBSTITUTE('Model output'!F216," ",""),SEARCH("pM",'Model output'!F216)+2,1),IF(ISNUMBER(SEARCH("M",'Model output'!F216)),MID(SUBSTITUTE('Model output'!F216," ",""),SEARCH("M",'Model output'!F216)+1,1),SUBSTITUTE('Model output'!F216," ",""))),""))</f>
        <v/>
      </c>
      <c r="F217" t="str">
        <f t="shared" si="39"/>
        <v>positive</v>
      </c>
      <c r="G217" t="str">
        <f>IF(OR('Model output'!G216="",AND(ISNUMBER('Model output'!J216),'Model output'!J216&lt;1)),"",IF(OR(ISNUMBER(SEARCH("lateral",'Model output'!G216)),ISNUMBER(SEARCH("cervical",'Model output'!G216)),ISNUMBER(SEARCH("jugular",'Model output'!G216)),ISNUMBER(SEARCH("left neck",'Model output'!G216)),ISNUMBER(SEARCH("left anterior neck",'Model output'!G216)),ISNUMBER(SEARCH("left posterior neck",'Model output'!G216)),ISNUMBER(SEARCH("right neck",'Model output'!G216)),ISNUMBER(SEARCH("right anterior neck",'Model output'!G216)),ISNUMBER(SEARCH("right posterior neck",'Model output'!G216)),AND(ISNUMBER(SEARCH("level",'Model output'!G216)),OR(,ISNUMBER(SEARCH("II",'Model output'!G216)),ISNUMBER(SEARCH("two",'Model output'!G216)),AND(ISNUMBER(SEARCH("2",'Model output'!G216)),NOT(ISNUMBER(SEARCH("1 of 2",'Model output'!G216)))),ISNUMBER(SEARCH("III",'Model output'!G216)),ISNUMBER(SEARCH("three",'Model output'!G216)),ISNUMBER(SEARCH("3",'Model output'!G216)),ISNUMBER(SEARCH("IV",'Model output'!G216)),ISNUMBER(SEARCH("four",'Model output'!G216)),ISNUMBER(SEARCH("4",'Model output'!G216)),ISNUMBER(SEARCH("V ",'Model output'!G216)),ISNUMBER(SEARCH("five",'Model output'!G216)),ISNUMBER(SEARCH("5",'Model output'!G216))))), "lateral", "central"))</f>
        <v>central</v>
      </c>
      <c r="H217" t="str">
        <f>IF('Model output'!H216="","negative",IF(OR(ISNUMBER(SEARCH("lymph node",'Model output'!H216)),ISNUMBER(SEARCH("gland",'Model output'!H216)),ISNUMBER(SEARCH("lobe",'Model output'!H216)),ISNUMBER(SEARCH("isthmus",'Model output'!H216)),ISNUMBER(SEARCH("mediastinum",'Model output'!H216)),ISNUMBER(SEARCH("Not mentioned",'Model output'!H216)), ISNUMBER(SEARCH("Not applicable",'Model output'!H216)), ISNUMBER(SEARCH("paratracheal",'Model output'!H216)),ISNUMBER(SEARCH("fibroadipose tissue",'Model output'!H216)),ISNUMBER(SEARCH("thyroid node",'Model output'!H216)),ISNUMBER(SEARCH("skeletal muscle",'Model output'!H216)),ISNUMBER(SEARCH("Extranodal extension",'Model output'!H216)),ISNUMBER(SEARCH("right",'Model output'!H216)),ISNUMBER(SEARCH("left",'Model output'!H216)),ISNUMBER(SEARCH("Not specified",'Model output'!H216))),"negative","positive"))</f>
        <v>negative</v>
      </c>
      <c r="I217">
        <f>IF(OR('Model output'!I216="",'Model output'!I216="Not answered",'Model output'!I216="Not mentioned"),"",IF(ISNUMBER('Model output'!I216),'Model output'!I216,1))</f>
        <v>40</v>
      </c>
      <c r="J217">
        <f>IF(OR('Model output'!J216="",'Model output'!J216="Not answered",'Model output'!J216="Not mentioned"),"",IF(AND(ISNUMBER('Model output'!J216),'Model output'!J216&lt;=I217),'Model output'!J216,IF(AND(ISNUMBER('Model output'!J216), 'Model output'!J216&gt;=DATE(2024,1,1)), MIN(DAY('Model output'!J216), MONTH('Model output'!J216), YEAR('Model output'!J216)), IF(ISNUMBER(SEARCH("0/",'Model output'!J216)),0,IF(ISNUMBER(SEARCH("/",'Model output'!J216)), VALUE(LEFT('Model output'!J216, SEARCH("/",'Model output'!J216)-1)),1)))))</f>
        <v>12</v>
      </c>
      <c r="K217" t="str" cm="1">
        <f t="array" ref="K217">IF(COUNT(FIND({0,1,2,3,4,5,6,7,8,9},'Model output'!K216))&gt;0,'Model output'!K216,"")</f>
        <v/>
      </c>
      <c r="L217" s="25" t="str">
        <f t="shared" si="38"/>
        <v/>
      </c>
      <c r="M217" t="str" cm="1">
        <f t="array" ref="M217">IF(L217="","",IF(ISNUMBER(SEARCH("cm",L217)),MAX(VALUE(SUBSTITUTE(_xlfn.FILTERXML("&lt;t&gt;&lt;s&gt;"&amp;SUBSTITUTE(L217,",","&lt;/s&gt;&lt;s&gt;")&amp;"&lt;/s&gt;&lt;/t&gt;","//s"),"cm",""))),MAX(VALUE(SUBSTITUTE(_xlfn.FILTERXML("&lt;t&gt;&lt;s&gt;"&amp;SUBSTITUTE(L217,",","&lt;/s&gt;&lt;s&gt;")&amp;"&lt;/s&gt;&lt;/t&gt;","//s"),"mm","")))/10))</f>
        <v/>
      </c>
      <c r="N217" t="str">
        <f>IF('Model output'!L216="","",'Model output'!L216)</f>
        <v>Papillary carcinoma</v>
      </c>
      <c r="O217" t="str">
        <f>IF('Model output'!M216="","",'Model output'!M216)</f>
        <v>Classical (usual), Follicular variant, with focal tall cell change</v>
      </c>
      <c r="P217" t="str">
        <f>IF('Model output'!N216="","",'Model output'!N216)</f>
        <v>3.0cm</v>
      </c>
      <c r="Q217" t="str">
        <f t="shared" si="37"/>
        <v>3.0cm</v>
      </c>
      <c r="R217" cm="1">
        <f t="array" ref="R217">IF(Q217="","",IF(ISNUMBER(SEARCH("cm",Q217)),MAX(VALUE(SUBSTITUTE(_xlfn.FILTERXML("&lt;t&gt;&lt;s&gt;"&amp;SUBSTITUTE(Q217,",","&lt;/s&gt;&lt;s&gt;")&amp;"&lt;/s&gt;&lt;/t&gt;","//s"),"cm",""))),MAX(VALUE(SUBSTITUTE(_xlfn.FILTERXML("&lt;t&gt;&lt;s&gt;"&amp;SUBSTITUTE(Q217,",","&lt;/s&gt;&lt;s&gt;")&amp;"&lt;/s&gt;&lt;/t&gt;","//s"),"mm","")))/10))</f>
        <v>3</v>
      </c>
      <c r="S217" t="str">
        <f>IF(OR('Model output'!P216="",ISNUMBER(SEARCH("Not identified", 'Model output'!P216)),ISNUMBER(SEARCH("Absent",'Model output'!P216)),AND(ISNUMBER(SEARCH("No",'Model output'!P216)),NOT(ISNUMBER(SEARCH("diagnostic",'Model output'!P216)))),ISNUMBER(SEARCH("Negative",'Model output'!P216))),"negative","positive")</f>
        <v>positive</v>
      </c>
      <c r="T217">
        <f>IF('Model output'!O216="","",'Model output'!O216)</f>
        <v>2</v>
      </c>
      <c r="U217" t="str">
        <f>IF('Model output'!Q216&lt;&gt;"",'Model output'!Q216,IF('Classification result'!S217="positive",IF(ISNUMBER(SEARCH("single",'Model output'!P216)),1,IF(OR(ISNUMBER(SEARCH("&lt;4",'Model output'!P216)),ISNUMBER(SEARCH("&lt; 4",'Model output'!P216)),ISNUMBER(SEARCH("less than 4",'Model output'!P216))),"&lt;4",IF(OR(ISNUMBER(SEARCH("&gt;4",'Model output'!P216)),ISNUMBER(SEARCH("&gt; 4",'Model output'!P216)),ISNUMBER(SEARCH("4 or more",'Model output'!P216))),"&gt;4",""))), ""))</f>
        <v/>
      </c>
      <c r="V217" t="str">
        <f>IF(S217="negative","",IF(OR(ISNUMBER(SEARCH("Focal",'Model output'!P216)),'Classification result'!U217&lt;4,ISNUMBER(SEARCH("Focal",'Classification result'!U217)),ISNUMBER(SEARCH("&lt;4",'Classification result'!U217)),ISNUMBER(SEARCH("&lt; 4",'Classification result'!U217))),"minimal", IF(OR(ISNUMBER(SEARCH("Extensive",'Model output'!P216)),ISNUMBER(SEARCH("Extensive",'Classification result'!U217)),ISNUMBER(SEARCH("&gt;4",'Classification result'!U217)),ISNUMBER(SEARCH("&gt; 4",'Classification result'!U217)),ISNUMBER(SEARCH("4 or more",'Classification result'!U217))),"extensive","")))</f>
        <v/>
      </c>
      <c r="W217" t="str">
        <f>IF(OR('Model output'!R216="",ISNUMBER(SEARCH("Not identified", 'Model output'!R216)),ISNUMBER(SEARCH("Absent",'Model output'!R216)),ISNUMBER(SEARCH("No",'Model output'!R216)),ISNUMBER(SEARCH("Negative",'Model output'!R216)),ISNUMBER(SEARCH("None seen",'Model output'!R216)),ISNUMBER(SEARCH("Free",'Model output'!R216)),ISNUMBER(SEARCH("Cannot be assessed",'Model output'!R216))),"negative","positive")</f>
        <v>positive</v>
      </c>
      <c r="X217" s="16" t="str">
        <f>IF('Model output'!S216="","",'Model output'!S216)</f>
        <v>Present, minimal</v>
      </c>
      <c r="Y217" t="str">
        <f>IF(OR('Model output'!S216="",ISNUMBER(SEARCH("Absent",'Model output'!S216)),ISNUMBER(SEARCH("Not identified",'Model output'!S216)),AND(ISNUMBER(SEARCH("No",'Model output'!S216)),NOT(ISNUMBER(SEARCH("carcinoma",'Model output'!S216)))),ISNUMBER(SEARCH("negative",'Model output'!S216))),"negative",IF(Z217="positive","gETE", "positive"))</f>
        <v>positive</v>
      </c>
      <c r="Z217" t="str">
        <f>IF(OR('Model output'!S216="",ISNUMBER(SEARCH("Absent",'Model output'!S216)),ISNUMBER(SEARCH("Not identified",'Model output'!S216)),ISNUMBER(SEARCH("No",'Model output'!S216)),ISNUMBER(SEARCH("Minimal",'Model output'!S216)),ISNUMBER(SEARCH("negative",'Model output'!S216))),"negative",IF(OR(ISNUMBER(SEARCH("extensive",X217)),ISNUMBER(SEARCH("skeletal muscle",X217)),ISNUMBER(SEARCH("larynx",X217)),ISNUMBER(SEARCH("trachea",X217)),ISNUMBER(SEARCH("esophagus",X217)),ISNUMBER(SEARCH("recurrent laryngeal nerve",X217))),"positive","negative"))</f>
        <v>negative</v>
      </c>
      <c r="AA217" t="str">
        <f>IF('Model output'!T216="","",IF('Model output'!T216="Not mentioned", "No", "Yes"))</f>
        <v/>
      </c>
      <c r="AB217" t="str">
        <f>IF(AA217&lt;&gt;"Yes","",IF(OR('Model output'!U216="",ISNUMBER(SEARCH("Not identified",'Model output'!U216))),"",'Model output'!U216))</f>
        <v/>
      </c>
      <c r="AC217" s="1" t="str">
        <f>IF(OR('Model output'!V216="", 'Model output'!V216="No", AND(ISERROR(SEARCH("Positive",'Model output'!V216)), ISNUMBER(SEARCH("Negative",'Model output'!V216))), AND(ISNUMBER(SEARCH("Uninvolved",'Model output'!V216)),NOT(ISNUMBER(SEARCH("margins involved",'Model output'!V216)))), ISNUMBER(SEARCH("None",'Model output'!V216)), ISNUMBER(SEARCH("Free",'Model output'!V216)), ISNUMBER(SEARCH("1 mm",'Model output'!V216)), ISNUMBER(SEARCH("0.1 CM",'Model output'!V216)), ISNUMBER(SEARCH("less than 0.2 mm",'Model output'!V216)), ISNUMBER(SEARCH("less than 0.5 mm",'Model output'!V216)), ISNUMBER(SEARCH("less than 1.0 mm",'Model output'!V216)), ISNUMBER(SEARCH("noted very close",'Model output'!V216)), ISNUMBER(SEARCH("abut",'Model output'!V216)), ISNUMBER(SEARCH("not mentioned",'Model output'!V216)), ISNUMBER(SEARCH("Cannot be assessed",'Model output'!V216)), ISNUMBER(SEARCH("Not specified",'Model output'!V216)), ISNUMBER(SEARCH("Lymphocyte invasion - present",'Model output'!V216))), "negative", "positive")</f>
        <v>positive</v>
      </c>
      <c r="AE217" s="35" t="str" cm="1">
        <f t="array" ref="AE217">IF(OR(AC217="positive",Z217="positive",AND(OR(ISNUMBER(SEARCH("Follicular carcinoma",N217)),ISNUMBER(SEARCH("Follicular thyroid carcinoma",N217))),V217="extensive"),AND(AND(ISNUMBER(J217),J217&gt;0),AND(ISNUMBER(M217),M217&gt;3)),OR(H217="positive",AH217=1)),"high",IF(OR(ISNUMBER(SEARCH("lateral",G217,1)),ISNUMBER(SEARCH("positive",Y217,1)),ISNUMBER(SEARCH("tall",O217,1)),ISNUMBER(SEARCH("hobnail",O217,1)),ISNUMBER(SEARCH("cribriform",O217,1)),ISNUMBER(SEARCH("diffuse",O217,1)),ISNUMBER(SEARCH("columnar",O217,1)),ISNUMBER(SEARCH("solid",O217,1)),ISNUMBER(SEARCH("tall",N217,1)),ISNUMBER(SEARCH("hobnail",N217,1)),ISNUMBER(SEARCH("cribriform",N217,1)),ISNUMBER(SEARCH("diffuse",N217,1)),ISNUMBER(SEARCH("columnar",N217,1)),ISNUMBER(SEARCH("solid",N217,1)),AND(ISNUMBER(SEARCH("papillary",N217,1)),S217="positive"),AND(AND(ISNUMBER(J217),J217&gt;=5),M217=""),AND(AND(ISNUMBER(J217),J217&gt;=5),AND(ISNUMBER(M217),M217&gt;=1)),AND(ISNUMBER(SERACH("papillary",N217)),OR(Y217="positive",Z217="positive"), ISNUMBER(SEARCH("BRAF",AB217)))),"intermediate","low"))</f>
        <v>high</v>
      </c>
      <c r="AF217" s="36" t="str">
        <f t="shared" si="40"/>
        <v>2</v>
      </c>
      <c r="AG217" s="36" t="str">
        <f t="shared" si="41"/>
        <v>1a</v>
      </c>
      <c r="AH217" s="36" t="str">
        <f t="shared" si="42"/>
        <v>0</v>
      </c>
      <c r="AI217" s="42" t="str">
        <f t="shared" si="43"/>
        <v>II</v>
      </c>
      <c r="AJ217" s="39" t="s">
        <v>805</v>
      </c>
      <c r="AK217" s="41" t="s">
        <v>1122</v>
      </c>
      <c r="AL217" s="41" t="s">
        <v>1119</v>
      </c>
      <c r="AM217" s="41" t="s">
        <v>1123</v>
      </c>
      <c r="AN217" s="41" t="s">
        <v>1121</v>
      </c>
      <c r="AO217" s="22">
        <f t="shared" si="44"/>
        <v>1</v>
      </c>
      <c r="AP217" s="1">
        <f t="shared" si="45"/>
        <v>1</v>
      </c>
      <c r="AQ217" s="1">
        <f t="shared" si="46"/>
        <v>0</v>
      </c>
      <c r="AR217" s="1">
        <f t="shared" si="47"/>
        <v>1</v>
      </c>
      <c r="AS217" s="14">
        <f t="shared" si="48"/>
        <v>1</v>
      </c>
    </row>
    <row r="218" spans="1:45">
      <c r="A218" t="str">
        <f>'Model output'!A217</f>
        <v>TCGA-EM-A4FN</v>
      </c>
      <c r="B218" s="33">
        <v>49</v>
      </c>
      <c r="C218" s="1" t="str">
        <f>IF(OR(ISNUMBER(SEARCH("0",'Model output'!D217)), ISNUMBER(SEARCH("1",'Model output'!D217)), ISNUMBER(SEARCH("1a",'Model output'!D217)), ISNUMBER(SEARCH("1b",'Model output'!D217)), ISNUMBER(SEARCH("2",'Model output'!D217)), ISNUMBER(SEARCH("3",'Model output'!D217)), ISNUMBER(SEARCH("4a",'Model output'!D217)), ISNUMBER(SEARCH("4b",'Model output'!D217))), IF(ISNUMBER(SEARCH("pT",'Model output'!D217)),IF(OR(ISNUMBER(SEARCH("a",'Model output'!D217)),ISNUMBER(SEARCH("b",'Model output'!D217))),MID(SUBSTITUTE('Model output'!D217," ",""),SEARCH("pT",'Model output'!D217)+2,2),MID(SUBSTITUTE('Model output'!D217," ",""),SEARCH("pT",'Model output'!D217)+2,1)),IF(ISNUMBER(SEARCH("T",'Model output'!D217)),IF(OR(ISNUMBER(SEARCH("a",'Model output'!D217)),ISNUMBER(SEARCH("b",'Model output'!D217))),MID(SUBSTITUTE('Model output'!D217," ",""),SEARCH("T",'Model output'!D217)+1,2),MID(SUBSTITUTE('Model output'!D217," ",""),SEARCH("T",'Model output'!D217)+1,1)),SUBSTITUTE('Model output'!D217," ",""))),"")</f>
        <v>1b</v>
      </c>
      <c r="D218" s="1" t="str">
        <f>IF(ISNUMBER(SEARCH("lymph node",'Model output'!E217)),"1", IF(AND('Model output'!E217&lt;&gt;"",ISNUMBER('Model output'!E217),'Model output'!E217&gt;0),"1",IF(OR(ISNUMBER(SEARCH("0",'Model output'!E217)), ISNUMBER(SEARCH("1",'Model output'!E217)), ISNUMBER(SEARCH("1a",'Model output'!E217)), ISNUMBER(SEARCH("1b",'Model output'!E217)), ISNUMBER(SEARCH("X",'Model output'!E217))), IF(ISNUMBER(SEARCH("pN",'Model output'!E217)),IF(OR(ISNUMBER(SEARCH("a",'Model output'!E217)),ISNUMBER(SEARCH("b",'Model output'!E217))),MID(SUBSTITUTE('Model output'!E217," ",""),SEARCH("pN",'Model output'!E217)+2,2),MID(SUBSTITUTE('Model output'!E217," ",""),SEARCH("pN",'Model output'!E217)+2,1)),IF(ISNUMBER(SEARCH("N",'Model output'!E217)),IF(OR(ISNUMBER(SEARCH("a",'Model output'!E217)),ISNUMBER(SEARCH("b",'Model output'!E217))),MID(SUBSTITUTE('Model output'!E217," ",""),SEARCH("N",'Model output'!E217)+1,2),MID(SUBSTITUTE('Model output'!E217," ",""),SEARCH("N",'Model output'!E217)+1,1)),SUBSTITUTE('Model output'!E217," ",""))),"")))</f>
        <v>1b</v>
      </c>
      <c r="E218" s="1" t="str">
        <f>IF(OR(ISNUMBER(SEARCH("Not applicable",'Model output'!F217)), ISNUMBER(SEARCH("N/A",'Model output'!F217))),"0",IF(OR(ISNUMBER(SEARCH("0",'Model output'!F217)), ISNUMBER(SEARCH("1",'Model output'!F217)), ISNUMBER(SEARCH("X",'Model output'!F217))), IF(ISNUMBER(SEARCH("pM",'Model output'!F217)),MID(SUBSTITUTE('Model output'!F217," ",""),SEARCH("pM",'Model output'!F217)+2,1),IF(ISNUMBER(SEARCH("M",'Model output'!F217)),MID(SUBSTITUTE('Model output'!F217," ",""),SEARCH("M",'Model output'!F217)+1,1),SUBSTITUTE('Model output'!F217," ",""))),""))</f>
        <v/>
      </c>
      <c r="F218" t="str">
        <f t="shared" si="39"/>
        <v>positive</v>
      </c>
      <c r="G218" t="str">
        <f>IF(OR('Model output'!G217="",AND(ISNUMBER('Model output'!J217),'Model output'!J217&lt;1)),"",IF(OR(ISNUMBER(SEARCH("lateral",'Model output'!G217)),ISNUMBER(SEARCH("cervical",'Model output'!G217)),ISNUMBER(SEARCH("jugular",'Model output'!G217)),ISNUMBER(SEARCH("left neck",'Model output'!G217)),ISNUMBER(SEARCH("left anterior neck",'Model output'!G217)),ISNUMBER(SEARCH("left posterior neck",'Model output'!G217)),ISNUMBER(SEARCH("right neck",'Model output'!G217)),ISNUMBER(SEARCH("right anterior neck",'Model output'!G217)),ISNUMBER(SEARCH("right posterior neck",'Model output'!G217)),AND(ISNUMBER(SEARCH("level",'Model output'!G217)),OR(,ISNUMBER(SEARCH("II",'Model output'!G217)),ISNUMBER(SEARCH("two",'Model output'!G217)),AND(ISNUMBER(SEARCH("2",'Model output'!G217)),NOT(ISNUMBER(SEARCH("1 of 2",'Model output'!G217)))),ISNUMBER(SEARCH("III",'Model output'!G217)),ISNUMBER(SEARCH("three",'Model output'!G217)),ISNUMBER(SEARCH("3",'Model output'!G217)),ISNUMBER(SEARCH("IV",'Model output'!G217)),ISNUMBER(SEARCH("four",'Model output'!G217)),ISNUMBER(SEARCH("4",'Model output'!G217)),ISNUMBER(SEARCH("V ",'Model output'!G217)),ISNUMBER(SEARCH("five",'Model output'!G217)),ISNUMBER(SEARCH("5",'Model output'!G217))))), "lateral", "central"))</f>
        <v>lateral</v>
      </c>
      <c r="H218" t="str">
        <f>IF('Model output'!H217="","negative",IF(OR(ISNUMBER(SEARCH("lymph node",'Model output'!H217)),ISNUMBER(SEARCH("gland",'Model output'!H217)),ISNUMBER(SEARCH("lobe",'Model output'!H217)),ISNUMBER(SEARCH("isthmus",'Model output'!H217)),ISNUMBER(SEARCH("mediastinum",'Model output'!H217)),ISNUMBER(SEARCH("Not mentioned",'Model output'!H217)), ISNUMBER(SEARCH("Not applicable",'Model output'!H217)), ISNUMBER(SEARCH("paratracheal",'Model output'!H217)),ISNUMBER(SEARCH("fibroadipose tissue",'Model output'!H217)),ISNUMBER(SEARCH("thyroid node",'Model output'!H217)),ISNUMBER(SEARCH("skeletal muscle",'Model output'!H217)),ISNUMBER(SEARCH("Extranodal extension",'Model output'!H217)),ISNUMBER(SEARCH("right",'Model output'!H217)),ISNUMBER(SEARCH("left",'Model output'!H217)),ISNUMBER(SEARCH("Not specified",'Model output'!H217))),"negative","positive"))</f>
        <v>negative</v>
      </c>
      <c r="I218">
        <f>IF(OR('Model output'!I217="",'Model output'!I217="Not answered",'Model output'!I217="Not mentioned"),"",IF(ISNUMBER('Model output'!I217),'Model output'!I217,1))</f>
        <v>32</v>
      </c>
      <c r="J218">
        <f>IF(OR('Model output'!J217="",'Model output'!J217="Not answered",'Model output'!J217="Not mentioned"),"",IF(AND(ISNUMBER('Model output'!J217),'Model output'!J217&lt;=I218),'Model output'!J217,IF(AND(ISNUMBER('Model output'!J217), 'Model output'!J217&gt;=DATE(2024,1,1)), MIN(DAY('Model output'!J217), MONTH('Model output'!J217), YEAR('Model output'!J217)), IF(ISNUMBER(SEARCH("0/",'Model output'!J217)),0,IF(ISNUMBER(SEARCH("/",'Model output'!J217)), VALUE(LEFT('Model output'!J217, SEARCH("/",'Model output'!J217)-1)),1)))))</f>
        <v>8</v>
      </c>
      <c r="K218" t="str" cm="1">
        <f t="array" ref="K218">IF(COUNT(FIND({0,1,2,3,4,5,6,7,8,9},'Model output'!K217))&gt;0,'Model output'!K217,"")</f>
        <v/>
      </c>
      <c r="L218" s="25" t="str">
        <f t="shared" si="38"/>
        <v/>
      </c>
      <c r="M218" t="str" cm="1">
        <f t="array" ref="M218">IF(L218="","",IF(ISNUMBER(SEARCH("cm",L218)),MAX(VALUE(SUBSTITUTE(_xlfn.FILTERXML("&lt;t&gt;&lt;s&gt;"&amp;SUBSTITUTE(L218,",","&lt;/s&gt;&lt;s&gt;")&amp;"&lt;/s&gt;&lt;/t&gt;","//s"),"cm",""))),MAX(VALUE(SUBSTITUTE(_xlfn.FILTERXML("&lt;t&gt;&lt;s&gt;"&amp;SUBSTITUTE(L218,",","&lt;/s&gt;&lt;s&gt;")&amp;"&lt;/s&gt;&lt;/t&gt;","//s"),"mm","")))/10))</f>
        <v/>
      </c>
      <c r="N218" t="str">
        <f>IF('Model output'!L217="","",'Model output'!L217)</f>
        <v>Papillary carcinoma, classical (usual), Papillary carcinoma, follicular variant, Papillary carcinoma, other variant with focal tall cell change (&lt;5%)</v>
      </c>
      <c r="O218" t="str">
        <f>IF('Model output'!M217="","",'Model output'!M217)</f>
        <v>Classical (papillary) architecture, Follicular architecture, Tall cell cytomorphology</v>
      </c>
      <c r="P218" t="str">
        <f>IF('Model output'!N217="","",'Model output'!N217)</f>
        <v>1.9cm</v>
      </c>
      <c r="Q218" t="str">
        <f t="shared" si="37"/>
        <v>1.9cm</v>
      </c>
      <c r="R218" cm="1">
        <f t="array" ref="R218">IF(Q218="","",IF(ISNUMBER(SEARCH("cm",Q218)),MAX(VALUE(SUBSTITUTE(_xlfn.FILTERXML("&lt;t&gt;&lt;s&gt;"&amp;SUBSTITUTE(Q218,",","&lt;/s&gt;&lt;s&gt;")&amp;"&lt;/s&gt;&lt;/t&gt;","//s"),"cm",""))),MAX(VALUE(SUBSTITUTE(_xlfn.FILTERXML("&lt;t&gt;&lt;s&gt;"&amp;SUBSTITUTE(Q218,",","&lt;/s&gt;&lt;s&gt;")&amp;"&lt;/s&gt;&lt;/t&gt;","//s"),"mm","")))/10))</f>
        <v>1.9</v>
      </c>
      <c r="S218" t="str">
        <f>IF(OR('Model output'!P217="",ISNUMBER(SEARCH("Not identified", 'Model output'!P217)),ISNUMBER(SEARCH("Absent",'Model output'!P217)),AND(ISNUMBER(SEARCH("No",'Model output'!P217)),NOT(ISNUMBER(SEARCH("diagnostic",'Model output'!P217)))),ISNUMBER(SEARCH("Negative",'Model output'!P217))),"negative","positive")</f>
        <v>negative</v>
      </c>
      <c r="T218">
        <f>IF('Model output'!O217="","",'Model output'!O217)</f>
        <v>2</v>
      </c>
      <c r="U218" t="str">
        <f>IF('Model output'!Q217&lt;&gt;"",'Model output'!Q217,IF('Classification result'!S218="positive",IF(ISNUMBER(SEARCH("single",'Model output'!P217)),1,IF(OR(ISNUMBER(SEARCH("&lt;4",'Model output'!P217)),ISNUMBER(SEARCH("&lt; 4",'Model output'!P217)),ISNUMBER(SEARCH("less than 4",'Model output'!P217))),"&lt;4",IF(OR(ISNUMBER(SEARCH("&gt;4",'Model output'!P217)),ISNUMBER(SEARCH("&gt; 4",'Model output'!P217)),ISNUMBER(SEARCH("4 or more",'Model output'!P217))),"&gt;4",""))), ""))</f>
        <v/>
      </c>
      <c r="V218" t="str">
        <f>IF(S218="negative","",IF(OR(ISNUMBER(SEARCH("Focal",'Model output'!P217)),'Classification result'!U218&lt;4,ISNUMBER(SEARCH("Focal",'Classification result'!U218)),ISNUMBER(SEARCH("&lt;4",'Classification result'!U218)),ISNUMBER(SEARCH("&lt; 4",'Classification result'!U218))),"minimal", IF(OR(ISNUMBER(SEARCH("Extensive",'Model output'!P217)),ISNUMBER(SEARCH("Extensive",'Classification result'!U218)),ISNUMBER(SEARCH("&gt;4",'Classification result'!U218)),ISNUMBER(SEARCH("&gt; 4",'Classification result'!U218)),ISNUMBER(SEARCH("4 or more",'Classification result'!U218))),"extensive","")))</f>
        <v/>
      </c>
      <c r="W218" t="str">
        <f>IF(OR('Model output'!R217="",ISNUMBER(SEARCH("Not identified", 'Model output'!R217)),ISNUMBER(SEARCH("Absent",'Model output'!R217)),ISNUMBER(SEARCH("No",'Model output'!R217)),ISNUMBER(SEARCH("Negative",'Model output'!R217)),ISNUMBER(SEARCH("None seen",'Model output'!R217)),ISNUMBER(SEARCH("Free",'Model output'!R217)),ISNUMBER(SEARCH("Cannot be assessed",'Model output'!R217))),"negative","positive")</f>
        <v>positive</v>
      </c>
      <c r="X218" s="16" t="str">
        <f>IF('Model output'!S217="","",'Model output'!S217)</f>
        <v>Not identified</v>
      </c>
      <c r="Y218" t="str">
        <f>IF(OR('Model output'!S217="",ISNUMBER(SEARCH("Absent",'Model output'!S217)),ISNUMBER(SEARCH("Not identified",'Model output'!S217)),AND(ISNUMBER(SEARCH("No",'Model output'!S217)),NOT(ISNUMBER(SEARCH("carcinoma",'Model output'!S217)))),ISNUMBER(SEARCH("negative",'Model output'!S217))),"negative",IF(Z218="positive","gETE", "positive"))</f>
        <v>negative</v>
      </c>
      <c r="Z218" t="str">
        <f>IF(OR('Model output'!S217="",ISNUMBER(SEARCH("Absent",'Model output'!S217)),ISNUMBER(SEARCH("Not identified",'Model output'!S217)),ISNUMBER(SEARCH("No",'Model output'!S217)),ISNUMBER(SEARCH("Minimal",'Model output'!S217)),ISNUMBER(SEARCH("negative",'Model output'!S217))),"negative",IF(OR(ISNUMBER(SEARCH("extensive",X218)),ISNUMBER(SEARCH("skeletal muscle",X218)),ISNUMBER(SEARCH("larynx",X218)),ISNUMBER(SEARCH("trachea",X218)),ISNUMBER(SEARCH("esophagus",X218)),ISNUMBER(SEARCH("recurrent laryngeal nerve",X218))),"positive","negative"))</f>
        <v>negative</v>
      </c>
      <c r="AA218" t="str">
        <f>IF('Model output'!T217="","",IF('Model output'!T217="Not mentioned", "No", "Yes"))</f>
        <v/>
      </c>
      <c r="AB218" t="str">
        <f>IF(AA218&lt;&gt;"Yes","",IF(OR('Model output'!U217="",ISNUMBER(SEARCH("Not identified",'Model output'!U217))),"",'Model output'!U217))</f>
        <v/>
      </c>
      <c r="AC218" s="1" t="str">
        <f>IF(OR('Model output'!V217="", 'Model output'!V217="No", AND(ISERROR(SEARCH("Positive",'Model output'!V217)), ISNUMBER(SEARCH("Negative",'Model output'!V217))), AND(ISNUMBER(SEARCH("Uninvolved",'Model output'!V217)),NOT(ISNUMBER(SEARCH("margins involved",'Model output'!V217)))), ISNUMBER(SEARCH("None",'Model output'!V217)), ISNUMBER(SEARCH("Free",'Model output'!V217)), ISNUMBER(SEARCH("1 mm",'Model output'!V217)), ISNUMBER(SEARCH("0.1 CM",'Model output'!V217)), ISNUMBER(SEARCH("less than 0.2 mm",'Model output'!V217)), ISNUMBER(SEARCH("less than 0.5 mm",'Model output'!V217)), ISNUMBER(SEARCH("less than 1.0 mm",'Model output'!V217)), ISNUMBER(SEARCH("noted very close",'Model output'!V217)), ISNUMBER(SEARCH("abut",'Model output'!V217)), ISNUMBER(SEARCH("not mentioned",'Model output'!V217)), ISNUMBER(SEARCH("Cannot be assessed",'Model output'!V217)), ISNUMBER(SEARCH("Not specified",'Model output'!V217)), ISNUMBER(SEARCH("Lymphocyte invasion - present",'Model output'!V217))), "negative", "positive")</f>
        <v>negative</v>
      </c>
      <c r="AE218" s="35" t="str" cm="1">
        <f t="array" aca="1" ref="AE218" ca="1">IF(OR(AC218="positive",Z218="positive",AND(OR(ISNUMBER(SEARCH("Follicular carcinoma",N218)),ISNUMBER(SEARCH("Follicular thyroid carcinoma",N218))),V218="extensive"),AND(AND(ISNUMBER(J218),J218&gt;0),AND(ISNUMBER(M218),M218&gt;3)),OR(H218="positive",AH218=1)),"high",IF(OR(ISNUMBER(SEARCH("lateral",G218,1)),ISNUMBER(SEARCH("positive",Y218,1)),ISNUMBER(SEARCH("tall",O218,1)),ISNUMBER(SEARCH("hobnail",O218,1)),ISNUMBER(SEARCH("cribriform",O218,1)),ISNUMBER(SEARCH("diffuse",O218,1)),ISNUMBER(SEARCH("columnar",O218,1)),ISNUMBER(SEARCH("solid",O218,1)),ISNUMBER(SEARCH("tall",N218,1)),ISNUMBER(SEARCH("hobnail",N218,1)),ISNUMBER(SEARCH("cribriform",N218,1)),ISNUMBER(SEARCH("diffuse",N218,1)),ISNUMBER(SEARCH("columnar",N218,1)),ISNUMBER(SEARCH("solid",N218,1)),AND(ISNUMBER(SEARCH("papillary",N218,1)),S218="positive"),AND(AND(ISNUMBER(J218),J218&gt;=5),M218=""),AND(AND(ISNUMBER(J218),J218&gt;=5),AND(ISNUMBER(M218),M218&gt;=1)),AND(ISNUMBER(SERACH("papillary",N218)),OR(Y218="positive",Z218="positive"), ISNUMBER(SEARCH("BRAF",AB218)))),"intermediate","low"))</f>
        <v>intermediate</v>
      </c>
      <c r="AF218" s="36" t="str">
        <f t="shared" si="40"/>
        <v>1b</v>
      </c>
      <c r="AG218" s="36" t="str">
        <f t="shared" si="41"/>
        <v>1b</v>
      </c>
      <c r="AH218" s="36" t="str">
        <f t="shared" si="42"/>
        <v>0</v>
      </c>
      <c r="AI218" s="42" t="str">
        <f t="shared" si="43"/>
        <v>I</v>
      </c>
      <c r="AJ218" s="39" t="s">
        <v>809</v>
      </c>
      <c r="AK218" s="41" t="s">
        <v>1119</v>
      </c>
      <c r="AL218" s="41" t="s">
        <v>1119</v>
      </c>
      <c r="AM218" s="41" t="s">
        <v>1123</v>
      </c>
      <c r="AN218" s="41" t="s">
        <v>68</v>
      </c>
      <c r="AO218" s="22">
        <f t="shared" ca="1" si="44"/>
        <v>1</v>
      </c>
      <c r="AP218" s="1">
        <f t="shared" si="45"/>
        <v>1</v>
      </c>
      <c r="AQ218" s="1">
        <f t="shared" si="46"/>
        <v>1</v>
      </c>
      <c r="AR218" s="1">
        <f t="shared" si="47"/>
        <v>1</v>
      </c>
      <c r="AS218" s="14">
        <f t="shared" si="48"/>
        <v>1</v>
      </c>
    </row>
    <row r="219" spans="1:45">
      <c r="A219" t="str">
        <f>'Model output'!A218</f>
        <v>TCGA-EM-A4FO</v>
      </c>
      <c r="B219" s="33">
        <v>72</v>
      </c>
      <c r="C219" s="1" t="str">
        <f>IF(OR(ISNUMBER(SEARCH("0",'Model output'!D218)), ISNUMBER(SEARCH("1",'Model output'!D218)), ISNUMBER(SEARCH("1a",'Model output'!D218)), ISNUMBER(SEARCH("1b",'Model output'!D218)), ISNUMBER(SEARCH("2",'Model output'!D218)), ISNUMBER(SEARCH("3",'Model output'!D218)), ISNUMBER(SEARCH("4a",'Model output'!D218)), ISNUMBER(SEARCH("4b",'Model output'!D218))), IF(ISNUMBER(SEARCH("pT",'Model output'!D218)),IF(OR(ISNUMBER(SEARCH("a",'Model output'!D218)),ISNUMBER(SEARCH("b",'Model output'!D218))),MID(SUBSTITUTE('Model output'!D218," ",""),SEARCH("pT",'Model output'!D218)+2,2),MID(SUBSTITUTE('Model output'!D218," ",""),SEARCH("pT",'Model output'!D218)+2,1)),IF(ISNUMBER(SEARCH("T",'Model output'!D218)),IF(OR(ISNUMBER(SEARCH("a",'Model output'!D218)),ISNUMBER(SEARCH("b",'Model output'!D218))),MID(SUBSTITUTE('Model output'!D218," ",""),SEARCH("T",'Model output'!D218)+1,2),MID(SUBSTITUTE('Model output'!D218," ",""),SEARCH("T",'Model output'!D218)+1,1)),SUBSTITUTE('Model output'!D218," ",""))),"")</f>
        <v>1b</v>
      </c>
      <c r="D219" s="1" t="str">
        <f>IF(ISNUMBER(SEARCH("lymph node",'Model output'!E218)),"1", IF(AND('Model output'!E218&lt;&gt;"",ISNUMBER('Model output'!E218),'Model output'!E218&gt;0),"1",IF(OR(ISNUMBER(SEARCH("0",'Model output'!E218)), ISNUMBER(SEARCH("1",'Model output'!E218)), ISNUMBER(SEARCH("1a",'Model output'!E218)), ISNUMBER(SEARCH("1b",'Model output'!E218)), ISNUMBER(SEARCH("X",'Model output'!E218))), IF(ISNUMBER(SEARCH("pN",'Model output'!E218)),IF(OR(ISNUMBER(SEARCH("a",'Model output'!E218)),ISNUMBER(SEARCH("b",'Model output'!E218))),MID(SUBSTITUTE('Model output'!E218," ",""),SEARCH("pN",'Model output'!E218)+2,2),MID(SUBSTITUTE('Model output'!E218," ",""),SEARCH("pN",'Model output'!E218)+2,1)),IF(ISNUMBER(SEARCH("N",'Model output'!E218)),IF(OR(ISNUMBER(SEARCH("a",'Model output'!E218)),ISNUMBER(SEARCH("b",'Model output'!E218))),MID(SUBSTITUTE('Model output'!E218," ",""),SEARCH("N",'Model output'!E218)+1,2),MID(SUBSTITUTE('Model output'!E218," ",""),SEARCH("N",'Model output'!E218)+1,1)),SUBSTITUTE('Model output'!E218," ",""))),"")))</f>
        <v>0</v>
      </c>
      <c r="E219" s="1" t="str">
        <f>IF(OR(ISNUMBER(SEARCH("Not applicable",'Model output'!F218)), ISNUMBER(SEARCH("N/A",'Model output'!F218))),"0",IF(OR(ISNUMBER(SEARCH("0",'Model output'!F218)), ISNUMBER(SEARCH("1",'Model output'!F218)), ISNUMBER(SEARCH("X",'Model output'!F218))), IF(ISNUMBER(SEARCH("pM",'Model output'!F218)),MID(SUBSTITUTE('Model output'!F218," ",""),SEARCH("pM",'Model output'!F218)+2,1),IF(ISNUMBER(SEARCH("M",'Model output'!F218)),MID(SUBSTITUTE('Model output'!F218," ",""),SEARCH("M",'Model output'!F218)+1,1),SUBSTITUTE('Model output'!F218," ",""))),""))</f>
        <v/>
      </c>
      <c r="F219" t="str">
        <f t="shared" si="39"/>
        <v>negative</v>
      </c>
      <c r="G219" t="str">
        <f>IF(OR('Model output'!G218="",AND(ISNUMBER('Model output'!J218),'Model output'!J218&lt;1)),"",IF(OR(ISNUMBER(SEARCH("lateral",'Model output'!G218)),ISNUMBER(SEARCH("cervical",'Model output'!G218)),ISNUMBER(SEARCH("jugular",'Model output'!G218)),ISNUMBER(SEARCH("left neck",'Model output'!G218)),ISNUMBER(SEARCH("left anterior neck",'Model output'!G218)),ISNUMBER(SEARCH("left posterior neck",'Model output'!G218)),ISNUMBER(SEARCH("right neck",'Model output'!G218)),ISNUMBER(SEARCH("right anterior neck",'Model output'!G218)),ISNUMBER(SEARCH("right posterior neck",'Model output'!G218)),AND(ISNUMBER(SEARCH("level",'Model output'!G218)),OR(,ISNUMBER(SEARCH("II",'Model output'!G218)),ISNUMBER(SEARCH("two",'Model output'!G218)),AND(ISNUMBER(SEARCH("2",'Model output'!G218)),NOT(ISNUMBER(SEARCH("1 of 2",'Model output'!G218)))),ISNUMBER(SEARCH("III",'Model output'!G218)),ISNUMBER(SEARCH("three",'Model output'!G218)),ISNUMBER(SEARCH("3",'Model output'!G218)),ISNUMBER(SEARCH("IV",'Model output'!G218)),ISNUMBER(SEARCH("four",'Model output'!G218)),ISNUMBER(SEARCH("4",'Model output'!G218)),ISNUMBER(SEARCH("V ",'Model output'!G218)),ISNUMBER(SEARCH("five",'Model output'!G218)),ISNUMBER(SEARCH("5",'Model output'!G218))))), "lateral", "central"))</f>
        <v/>
      </c>
      <c r="H219" t="str">
        <f>IF('Model output'!H218="","negative",IF(OR(ISNUMBER(SEARCH("lymph node",'Model output'!H218)),ISNUMBER(SEARCH("gland",'Model output'!H218)),ISNUMBER(SEARCH("lobe",'Model output'!H218)),ISNUMBER(SEARCH("isthmus",'Model output'!H218)),ISNUMBER(SEARCH("mediastinum",'Model output'!H218)),ISNUMBER(SEARCH("Not mentioned",'Model output'!H218)), ISNUMBER(SEARCH("Not applicable",'Model output'!H218)), ISNUMBER(SEARCH("paratracheal",'Model output'!H218)),ISNUMBER(SEARCH("fibroadipose tissue",'Model output'!H218)),ISNUMBER(SEARCH("thyroid node",'Model output'!H218)),ISNUMBER(SEARCH("skeletal muscle",'Model output'!H218)),ISNUMBER(SEARCH("Extranodal extension",'Model output'!H218)),ISNUMBER(SEARCH("right",'Model output'!H218)),ISNUMBER(SEARCH("left",'Model output'!H218)),ISNUMBER(SEARCH("Not specified",'Model output'!H218))),"negative","positive"))</f>
        <v>negative</v>
      </c>
      <c r="I219">
        <f>IF(OR('Model output'!I218="",'Model output'!I218="Not answered",'Model output'!I218="Not mentioned"),"",IF(ISNUMBER('Model output'!I218),'Model output'!I218,1))</f>
        <v>6</v>
      </c>
      <c r="J219">
        <f>IF(OR('Model output'!J218="",'Model output'!J218="Not answered",'Model output'!J218="Not mentioned"),"",IF(AND(ISNUMBER('Model output'!J218),'Model output'!J218&lt;=I219),'Model output'!J218,IF(AND(ISNUMBER('Model output'!J218), 'Model output'!J218&gt;=DATE(2024,1,1)), MIN(DAY('Model output'!J218), MONTH('Model output'!J218), YEAR('Model output'!J218)), IF(ISNUMBER(SEARCH("0/",'Model output'!J218)),0,IF(ISNUMBER(SEARCH("/",'Model output'!J218)), VALUE(LEFT('Model output'!J218, SEARCH("/",'Model output'!J218)-1)),1)))))</f>
        <v>0</v>
      </c>
      <c r="K219" t="str" cm="1">
        <f t="array" ref="K219">IF(COUNT(FIND({0,1,2,3,4,5,6,7,8,9},'Model output'!K218))&gt;0,'Model output'!K218,"")</f>
        <v/>
      </c>
      <c r="L219" s="25" t="str">
        <f t="shared" si="38"/>
        <v/>
      </c>
      <c r="M219" t="str" cm="1">
        <f t="array" ref="M219">IF(L219="","",IF(ISNUMBER(SEARCH("cm",L219)),MAX(VALUE(SUBSTITUTE(_xlfn.FILTERXML("&lt;t&gt;&lt;s&gt;"&amp;SUBSTITUTE(L219,",","&lt;/s&gt;&lt;s&gt;")&amp;"&lt;/s&gt;&lt;/t&gt;","//s"),"cm",""))),MAX(VALUE(SUBSTITUTE(_xlfn.FILTERXML("&lt;t&gt;&lt;s&gt;"&amp;SUBSTITUTE(L219,",","&lt;/s&gt;&lt;s&gt;")&amp;"&lt;/s&gt;&lt;/t&gt;","//s"),"mm","")))/10))</f>
        <v/>
      </c>
      <c r="N219" t="str">
        <f>IF('Model output'!L218="","",'Model output'!L218)</f>
        <v>Papillary carcinoma, classical (usual)</v>
      </c>
      <c r="O219" t="str">
        <f>IF('Model output'!M218="","",'Model output'!M218)</f>
        <v>with focal tall cell change (&lt;5%), with focal Warthin-like change</v>
      </c>
      <c r="P219" t="str">
        <f>IF('Model output'!N218="","",'Model output'!N218)</f>
        <v>1.1cm</v>
      </c>
      <c r="Q219" t="str">
        <f t="shared" si="37"/>
        <v>1.1cm</v>
      </c>
      <c r="R219" cm="1">
        <f t="array" ref="R219">IF(Q219="","",IF(ISNUMBER(SEARCH("cm",Q219)),MAX(VALUE(SUBSTITUTE(_xlfn.FILTERXML("&lt;t&gt;&lt;s&gt;"&amp;SUBSTITUTE(Q219,",","&lt;/s&gt;&lt;s&gt;")&amp;"&lt;/s&gt;&lt;/t&gt;","//s"),"cm",""))),MAX(VALUE(SUBSTITUTE(_xlfn.FILTERXML("&lt;t&gt;&lt;s&gt;"&amp;SUBSTITUTE(Q219,",","&lt;/s&gt;&lt;s&gt;")&amp;"&lt;/s&gt;&lt;/t&gt;","//s"),"mm","")))/10))</f>
        <v>1.1000000000000001</v>
      </c>
      <c r="S219" t="str">
        <f>IF(OR('Model output'!P218="",ISNUMBER(SEARCH("Not identified", 'Model output'!P218)),ISNUMBER(SEARCH("Absent",'Model output'!P218)),AND(ISNUMBER(SEARCH("No",'Model output'!P218)),NOT(ISNUMBER(SEARCH("diagnostic",'Model output'!P218)))),ISNUMBER(SEARCH("Negative",'Model output'!P218))),"negative","positive")</f>
        <v>negative</v>
      </c>
      <c r="T219">
        <f>IF('Model output'!O218="","",'Model output'!O218)</f>
        <v>2</v>
      </c>
      <c r="U219" t="str">
        <f>IF('Model output'!Q218&lt;&gt;"",'Model output'!Q218,IF('Classification result'!S219="positive",IF(ISNUMBER(SEARCH("single",'Model output'!P218)),1,IF(OR(ISNUMBER(SEARCH("&lt;4",'Model output'!P218)),ISNUMBER(SEARCH("&lt; 4",'Model output'!P218)),ISNUMBER(SEARCH("less than 4",'Model output'!P218))),"&lt;4",IF(OR(ISNUMBER(SEARCH("&gt;4",'Model output'!P218)),ISNUMBER(SEARCH("&gt; 4",'Model output'!P218)),ISNUMBER(SEARCH("4 or more",'Model output'!P218))),"&gt;4",""))), ""))</f>
        <v/>
      </c>
      <c r="V219" t="str">
        <f>IF(S219="negative","",IF(OR(ISNUMBER(SEARCH("Focal",'Model output'!P218)),'Classification result'!U219&lt;4,ISNUMBER(SEARCH("Focal",'Classification result'!U219)),ISNUMBER(SEARCH("&lt;4",'Classification result'!U219)),ISNUMBER(SEARCH("&lt; 4",'Classification result'!U219))),"minimal", IF(OR(ISNUMBER(SEARCH("Extensive",'Model output'!P218)),ISNUMBER(SEARCH("Extensive",'Classification result'!U219)),ISNUMBER(SEARCH("&gt;4",'Classification result'!U219)),ISNUMBER(SEARCH("&gt; 4",'Classification result'!U219)),ISNUMBER(SEARCH("4 or more",'Classification result'!U219))),"extensive","")))</f>
        <v/>
      </c>
      <c r="W219" t="str">
        <f>IF(OR('Model output'!R218="",ISNUMBER(SEARCH("Not identified", 'Model output'!R218)),ISNUMBER(SEARCH("Absent",'Model output'!R218)),ISNUMBER(SEARCH("No",'Model output'!R218)),ISNUMBER(SEARCH("Negative",'Model output'!R218)),ISNUMBER(SEARCH("None seen",'Model output'!R218)),ISNUMBER(SEARCH("Free",'Model output'!R218)),ISNUMBER(SEARCH("Cannot be assessed",'Model output'!R218))),"negative","positive")</f>
        <v>positive</v>
      </c>
      <c r="X219" s="16" t="str">
        <f>IF('Model output'!S218="","",'Model output'!S218)</f>
        <v>Not identified</v>
      </c>
      <c r="Y219" t="str">
        <f>IF(OR('Model output'!S218="",ISNUMBER(SEARCH("Absent",'Model output'!S218)),ISNUMBER(SEARCH("Not identified",'Model output'!S218)),AND(ISNUMBER(SEARCH("No",'Model output'!S218)),NOT(ISNUMBER(SEARCH("carcinoma",'Model output'!S218)))),ISNUMBER(SEARCH("negative",'Model output'!S218))),"negative",IF(Z219="positive","gETE", "positive"))</f>
        <v>negative</v>
      </c>
      <c r="Z219" t="str">
        <f>IF(OR('Model output'!S218="",ISNUMBER(SEARCH("Absent",'Model output'!S218)),ISNUMBER(SEARCH("Not identified",'Model output'!S218)),ISNUMBER(SEARCH("No",'Model output'!S218)),ISNUMBER(SEARCH("Minimal",'Model output'!S218)),ISNUMBER(SEARCH("negative",'Model output'!S218))),"negative",IF(OR(ISNUMBER(SEARCH("extensive",X219)),ISNUMBER(SEARCH("skeletal muscle",X219)),ISNUMBER(SEARCH("larynx",X219)),ISNUMBER(SEARCH("trachea",X219)),ISNUMBER(SEARCH("esophagus",X219)),ISNUMBER(SEARCH("recurrent laryngeal nerve",X219))),"positive","negative"))</f>
        <v>negative</v>
      </c>
      <c r="AA219" t="str">
        <f>IF('Model output'!T218="","",IF('Model output'!T218="Not mentioned", "No", "Yes"))</f>
        <v/>
      </c>
      <c r="AB219" t="str">
        <f>IF(AA219&lt;&gt;"Yes","",IF(OR('Model output'!U218="",ISNUMBER(SEARCH("Not identified",'Model output'!U218))),"",'Model output'!U218))</f>
        <v/>
      </c>
      <c r="AC219" s="1" t="str">
        <f>IF(OR('Model output'!V218="", 'Model output'!V218="No", AND(ISERROR(SEARCH("Positive",'Model output'!V218)), ISNUMBER(SEARCH("Negative",'Model output'!V218))), AND(ISNUMBER(SEARCH("Uninvolved",'Model output'!V218)),NOT(ISNUMBER(SEARCH("margins involved",'Model output'!V218)))), ISNUMBER(SEARCH("None",'Model output'!V218)), ISNUMBER(SEARCH("Free",'Model output'!V218)), ISNUMBER(SEARCH("1 mm",'Model output'!V218)), ISNUMBER(SEARCH("0.1 CM",'Model output'!V218)), ISNUMBER(SEARCH("less than 0.2 mm",'Model output'!V218)), ISNUMBER(SEARCH("less than 0.5 mm",'Model output'!V218)), ISNUMBER(SEARCH("less than 1.0 mm",'Model output'!V218)), ISNUMBER(SEARCH("noted very close",'Model output'!V218)), ISNUMBER(SEARCH("abut",'Model output'!V218)), ISNUMBER(SEARCH("not mentioned",'Model output'!V218)), ISNUMBER(SEARCH("Cannot be assessed",'Model output'!V218)), ISNUMBER(SEARCH("Not specified",'Model output'!V218)), ISNUMBER(SEARCH("Lymphocyte invasion - present",'Model output'!V218))), "negative", "positive")</f>
        <v>negative</v>
      </c>
      <c r="AE219" s="35" t="str" cm="1">
        <f t="array" aca="1" ref="AE219" ca="1">IF(OR(AC219="positive",Z219="positive",AND(OR(ISNUMBER(SEARCH("Follicular carcinoma",N219)),ISNUMBER(SEARCH("Follicular thyroid carcinoma",N219))),V219="extensive"),AND(AND(ISNUMBER(J219),J219&gt;0),AND(ISNUMBER(M219),M219&gt;3)),OR(H219="positive",AH219=1)),"high",IF(OR(ISNUMBER(SEARCH("lateral",G219,1)),ISNUMBER(SEARCH("positive",Y219,1)),ISNUMBER(SEARCH("tall",O219,1)),ISNUMBER(SEARCH("hobnail",O219,1)),ISNUMBER(SEARCH("cribriform",O219,1)),ISNUMBER(SEARCH("diffuse",O219,1)),ISNUMBER(SEARCH("columnar",O219,1)),ISNUMBER(SEARCH("solid",O219,1)),ISNUMBER(SEARCH("tall",N219,1)),ISNUMBER(SEARCH("hobnail",N219,1)),ISNUMBER(SEARCH("cribriform",N219,1)),ISNUMBER(SEARCH("diffuse",N219,1)),ISNUMBER(SEARCH("columnar",N219,1)),ISNUMBER(SEARCH("solid",N219,1)),AND(ISNUMBER(SEARCH("papillary",N219,1)),S219="positive"),AND(AND(ISNUMBER(J219),J219&gt;=5),M219=""),AND(AND(ISNUMBER(J219),J219&gt;=5),AND(ISNUMBER(M219),M219&gt;=1)),AND(ISNUMBER(SERACH("papillary",N219)),OR(Y219="positive",Z219="positive"), ISNUMBER(SEARCH("BRAF",AB219)))),"intermediate","low"))</f>
        <v>intermediate</v>
      </c>
      <c r="AF219" s="36" t="str">
        <f t="shared" si="40"/>
        <v>1b</v>
      </c>
      <c r="AG219" s="36" t="str">
        <f t="shared" si="41"/>
        <v>0</v>
      </c>
      <c r="AH219" s="36" t="str">
        <f t="shared" si="42"/>
        <v>0</v>
      </c>
      <c r="AI219" s="42" t="str">
        <f t="shared" si="43"/>
        <v>I</v>
      </c>
      <c r="AJ219" s="39" t="s">
        <v>809</v>
      </c>
      <c r="AK219" s="41" t="s">
        <v>1119</v>
      </c>
      <c r="AL219" s="41" t="s">
        <v>1120</v>
      </c>
      <c r="AM219" s="41" t="s">
        <v>1123</v>
      </c>
      <c r="AN219" s="41" t="s">
        <v>68</v>
      </c>
      <c r="AO219" s="22">
        <f t="shared" ca="1" si="44"/>
        <v>1</v>
      </c>
      <c r="AP219" s="1">
        <f t="shared" si="45"/>
        <v>1</v>
      </c>
      <c r="AQ219" s="1">
        <f t="shared" si="46"/>
        <v>1</v>
      </c>
      <c r="AR219" s="1">
        <f t="shared" si="47"/>
        <v>1</v>
      </c>
      <c r="AS219" s="14">
        <f t="shared" si="48"/>
        <v>1</v>
      </c>
    </row>
    <row r="220" spans="1:45">
      <c r="A220" t="str">
        <f>'Model output'!A219</f>
        <v>TCGA-EM-A4FQ</v>
      </c>
      <c r="B220" s="33">
        <v>42</v>
      </c>
      <c r="C220" s="1" t="str">
        <f>IF(OR(ISNUMBER(SEARCH("0",'Model output'!D219)), ISNUMBER(SEARCH("1",'Model output'!D219)), ISNUMBER(SEARCH("1a",'Model output'!D219)), ISNUMBER(SEARCH("1b",'Model output'!D219)), ISNUMBER(SEARCH("2",'Model output'!D219)), ISNUMBER(SEARCH("3",'Model output'!D219)), ISNUMBER(SEARCH("4a",'Model output'!D219)), ISNUMBER(SEARCH("4b",'Model output'!D219))), IF(ISNUMBER(SEARCH("pT",'Model output'!D219)),IF(OR(ISNUMBER(SEARCH("a",'Model output'!D219)),ISNUMBER(SEARCH("b",'Model output'!D219))),MID(SUBSTITUTE('Model output'!D219," ",""),SEARCH("pT",'Model output'!D219)+2,2),MID(SUBSTITUTE('Model output'!D219," ",""),SEARCH("pT",'Model output'!D219)+2,1)),IF(ISNUMBER(SEARCH("T",'Model output'!D219)),IF(OR(ISNUMBER(SEARCH("a",'Model output'!D219)),ISNUMBER(SEARCH("b",'Model output'!D219))),MID(SUBSTITUTE('Model output'!D219," ",""),SEARCH("T",'Model output'!D219)+1,2),MID(SUBSTITUTE('Model output'!D219," ",""),SEARCH("T",'Model output'!D219)+1,1)),SUBSTITUTE('Model output'!D219," ",""))),"")</f>
        <v>2</v>
      </c>
      <c r="D220" s="1" t="str">
        <f>IF(ISNUMBER(SEARCH("lymph node",'Model output'!E219)),"1", IF(AND('Model output'!E219&lt;&gt;"",ISNUMBER('Model output'!E219),'Model output'!E219&gt;0),"1",IF(OR(ISNUMBER(SEARCH("0",'Model output'!E219)), ISNUMBER(SEARCH("1",'Model output'!E219)), ISNUMBER(SEARCH("1a",'Model output'!E219)), ISNUMBER(SEARCH("1b",'Model output'!E219)), ISNUMBER(SEARCH("X",'Model output'!E219))), IF(ISNUMBER(SEARCH("pN",'Model output'!E219)),IF(OR(ISNUMBER(SEARCH("a",'Model output'!E219)),ISNUMBER(SEARCH("b",'Model output'!E219))),MID(SUBSTITUTE('Model output'!E219," ",""),SEARCH("pN",'Model output'!E219)+2,2),MID(SUBSTITUTE('Model output'!E219," ",""),SEARCH("pN",'Model output'!E219)+2,1)),IF(ISNUMBER(SEARCH("N",'Model output'!E219)),IF(OR(ISNUMBER(SEARCH("a",'Model output'!E219)),ISNUMBER(SEARCH("b",'Model output'!E219))),MID(SUBSTITUTE('Model output'!E219," ",""),SEARCH("N",'Model output'!E219)+1,2),MID(SUBSTITUTE('Model output'!E219," ",""),SEARCH("N",'Model output'!E219)+1,1)),SUBSTITUTE('Model output'!E219," ",""))),"")))</f>
        <v>1b</v>
      </c>
      <c r="E220" s="1" t="str">
        <f>IF(OR(ISNUMBER(SEARCH("Not applicable",'Model output'!F219)), ISNUMBER(SEARCH("N/A",'Model output'!F219))),"0",IF(OR(ISNUMBER(SEARCH("0",'Model output'!F219)), ISNUMBER(SEARCH("1",'Model output'!F219)), ISNUMBER(SEARCH("X",'Model output'!F219))), IF(ISNUMBER(SEARCH("pM",'Model output'!F219)),MID(SUBSTITUTE('Model output'!F219," ",""),SEARCH("pM",'Model output'!F219)+2,1),IF(ISNUMBER(SEARCH("M",'Model output'!F219)),MID(SUBSTITUTE('Model output'!F219," ",""),SEARCH("M",'Model output'!F219)+1,1),SUBSTITUTE('Model output'!F219," ",""))),""))</f>
        <v/>
      </c>
      <c r="F220" t="str">
        <f t="shared" si="39"/>
        <v>positive</v>
      </c>
      <c r="G220" t="str">
        <f>IF(OR('Model output'!G219="",AND(ISNUMBER('Model output'!J219),'Model output'!J219&lt;1)),"",IF(OR(ISNUMBER(SEARCH("lateral",'Model output'!G219)),ISNUMBER(SEARCH("cervical",'Model output'!G219)),ISNUMBER(SEARCH("jugular",'Model output'!G219)),ISNUMBER(SEARCH("left neck",'Model output'!G219)),ISNUMBER(SEARCH("left anterior neck",'Model output'!G219)),ISNUMBER(SEARCH("left posterior neck",'Model output'!G219)),ISNUMBER(SEARCH("right neck",'Model output'!G219)),ISNUMBER(SEARCH("right anterior neck",'Model output'!G219)),ISNUMBER(SEARCH("right posterior neck",'Model output'!G219)),AND(ISNUMBER(SEARCH("level",'Model output'!G219)),OR(,ISNUMBER(SEARCH("II",'Model output'!G219)),ISNUMBER(SEARCH("two",'Model output'!G219)),AND(ISNUMBER(SEARCH("2",'Model output'!G219)),NOT(ISNUMBER(SEARCH("1 of 2",'Model output'!G219)))),ISNUMBER(SEARCH("III",'Model output'!G219)),ISNUMBER(SEARCH("three",'Model output'!G219)),ISNUMBER(SEARCH("3",'Model output'!G219)),ISNUMBER(SEARCH("IV",'Model output'!G219)),ISNUMBER(SEARCH("four",'Model output'!G219)),ISNUMBER(SEARCH("4",'Model output'!G219)),ISNUMBER(SEARCH("V ",'Model output'!G219)),ISNUMBER(SEARCH("five",'Model output'!G219)),ISNUMBER(SEARCH("5",'Model output'!G219))))), "lateral", "central"))</f>
        <v>lateral</v>
      </c>
      <c r="H220" t="str">
        <f>IF('Model output'!H219="","negative",IF(OR(ISNUMBER(SEARCH("lymph node",'Model output'!H219)),ISNUMBER(SEARCH("gland",'Model output'!H219)),ISNUMBER(SEARCH("lobe",'Model output'!H219)),ISNUMBER(SEARCH("isthmus",'Model output'!H219)),ISNUMBER(SEARCH("mediastinum",'Model output'!H219)),ISNUMBER(SEARCH("Not mentioned",'Model output'!H219)), ISNUMBER(SEARCH("Not applicable",'Model output'!H219)), ISNUMBER(SEARCH("paratracheal",'Model output'!H219)),ISNUMBER(SEARCH("fibroadipose tissue",'Model output'!H219)),ISNUMBER(SEARCH("thyroid node",'Model output'!H219)),ISNUMBER(SEARCH("skeletal muscle",'Model output'!H219)),ISNUMBER(SEARCH("Extranodal extension",'Model output'!H219)),ISNUMBER(SEARCH("right",'Model output'!H219)),ISNUMBER(SEARCH("left",'Model output'!H219)),ISNUMBER(SEARCH("Not specified",'Model output'!H219))),"negative","positive"))</f>
        <v>negative</v>
      </c>
      <c r="I220">
        <f>IF(OR('Model output'!I219="",'Model output'!I219="Not answered",'Model output'!I219="Not mentioned"),"",IF(ISNUMBER('Model output'!I219),'Model output'!I219,1))</f>
        <v>55</v>
      </c>
      <c r="J220">
        <f>IF(OR('Model output'!J219="",'Model output'!J219="Not answered",'Model output'!J219="Not mentioned"),"",IF(AND(ISNUMBER('Model output'!J219),'Model output'!J219&lt;=I220),'Model output'!J219,IF(AND(ISNUMBER('Model output'!J219), 'Model output'!J219&gt;=DATE(2024,1,1)), MIN(DAY('Model output'!J219), MONTH('Model output'!J219), YEAR('Model output'!J219)), IF(ISNUMBER(SEARCH("0/",'Model output'!J219)),0,IF(ISNUMBER(SEARCH("/",'Model output'!J219)), VALUE(LEFT('Model output'!J219, SEARCH("/",'Model output'!J219)-1)),1)))))</f>
        <v>17</v>
      </c>
      <c r="K220" t="str" cm="1">
        <f t="array" ref="K220">IF(COUNT(FIND({0,1,2,3,4,5,6,7,8,9},'Model output'!K219))&gt;0,'Model output'!K219,"")</f>
        <v/>
      </c>
      <c r="L220" s="25" t="str">
        <f t="shared" si="38"/>
        <v/>
      </c>
      <c r="M220" t="str" cm="1">
        <f t="array" ref="M220">IF(L220="","",IF(ISNUMBER(SEARCH("cm",L220)),MAX(VALUE(SUBSTITUTE(_xlfn.FILTERXML("&lt;t&gt;&lt;s&gt;"&amp;SUBSTITUTE(L220,",","&lt;/s&gt;&lt;s&gt;")&amp;"&lt;/s&gt;&lt;/t&gt;","//s"),"cm",""))),MAX(VALUE(SUBSTITUTE(_xlfn.FILTERXML("&lt;t&gt;&lt;s&gt;"&amp;SUBSTITUTE(L220,",","&lt;/s&gt;&lt;s&gt;")&amp;"&lt;/s&gt;&lt;/t&gt;","//s"),"mm","")))/10))</f>
        <v/>
      </c>
      <c r="N220" t="str">
        <f>IF('Model output'!L219="","",'Model output'!L219)</f>
        <v>Papillary carcinoma, follicular variant, Papillary carcinoma, classical (usual)</v>
      </c>
      <c r="O220" t="str">
        <f>IF('Model output'!M219="","",'Model output'!M219)</f>
        <v>follicular variant with oncocytic change, classical cytomorphology, tall cell cytomorphology, Warthin-like change</v>
      </c>
      <c r="P220" t="str">
        <f>IF('Model output'!N219="","",'Model output'!N219)</f>
        <v>3.5 cm (dominant), 2.1 cm (second)</v>
      </c>
      <c r="Q220" t="str">
        <f t="shared" si="37"/>
        <v>3.5cm,2.1cm</v>
      </c>
      <c r="R220" cm="1">
        <f t="array" ref="R220">IF(Q220="","",IF(ISNUMBER(SEARCH("cm",Q220)),MAX(VALUE(SUBSTITUTE(_xlfn.FILTERXML("&lt;t&gt;&lt;s&gt;"&amp;SUBSTITUTE(Q220,",","&lt;/s&gt;&lt;s&gt;")&amp;"&lt;/s&gt;&lt;/t&gt;","//s"),"cm",""))),MAX(VALUE(SUBSTITUTE(_xlfn.FILTERXML("&lt;t&gt;&lt;s&gt;"&amp;SUBSTITUTE(Q220,",","&lt;/s&gt;&lt;s&gt;")&amp;"&lt;/s&gt;&lt;/t&gt;","//s"),"mm","")))/10))</f>
        <v>3.5</v>
      </c>
      <c r="S220" t="str">
        <f>IF(OR('Model output'!P219="",ISNUMBER(SEARCH("Not identified", 'Model output'!P219)),ISNUMBER(SEARCH("Absent",'Model output'!P219)),AND(ISNUMBER(SEARCH("No",'Model output'!P219)),NOT(ISNUMBER(SEARCH("diagnostic",'Model output'!P219)))),ISNUMBER(SEARCH("Negative",'Model output'!P219))),"negative","positive")</f>
        <v>negative</v>
      </c>
      <c r="T220" t="str">
        <f>IF('Model output'!O219="","",'Model output'!O219)</f>
        <v>2 (dominant), 1 (second)</v>
      </c>
      <c r="U220" t="str">
        <f>IF('Model output'!Q219&lt;&gt;"",'Model output'!Q219,IF('Classification result'!S220="positive",IF(ISNUMBER(SEARCH("single",'Model output'!P219)),1,IF(OR(ISNUMBER(SEARCH("&lt;4",'Model output'!P219)),ISNUMBER(SEARCH("&lt; 4",'Model output'!P219)),ISNUMBER(SEARCH("less than 4",'Model output'!P219))),"&lt;4",IF(OR(ISNUMBER(SEARCH("&gt;4",'Model output'!P219)),ISNUMBER(SEARCH("&gt; 4",'Model output'!P219)),ISNUMBER(SEARCH("4 or more",'Model output'!P219))),"&gt;4",""))), ""))</f>
        <v/>
      </c>
      <c r="V220" t="str">
        <f>IF(S220="negative","",IF(OR(ISNUMBER(SEARCH("Focal",'Model output'!P219)),'Classification result'!U220&lt;4,ISNUMBER(SEARCH("Focal",'Classification result'!U220)),ISNUMBER(SEARCH("&lt;4",'Classification result'!U220)),ISNUMBER(SEARCH("&lt; 4",'Classification result'!U220))),"minimal", IF(OR(ISNUMBER(SEARCH("Extensive",'Model output'!P219)),ISNUMBER(SEARCH("Extensive",'Classification result'!U220)),ISNUMBER(SEARCH("&gt;4",'Classification result'!U220)),ISNUMBER(SEARCH("&gt; 4",'Classification result'!U220)),ISNUMBER(SEARCH("4 or more",'Classification result'!U220))),"extensive","")))</f>
        <v/>
      </c>
      <c r="W220" t="str">
        <f>IF(OR('Model output'!R219="",ISNUMBER(SEARCH("Not identified", 'Model output'!R219)),ISNUMBER(SEARCH("Absent",'Model output'!R219)),ISNUMBER(SEARCH("No",'Model output'!R219)),ISNUMBER(SEARCH("Negative",'Model output'!R219)),ISNUMBER(SEARCH("None seen",'Model output'!R219)),ISNUMBER(SEARCH("Free",'Model output'!R219)),ISNUMBER(SEARCH("Cannot be assessed",'Model output'!R219))),"negative","positive")</f>
        <v>positive</v>
      </c>
      <c r="X220" s="16" t="str">
        <f>IF('Model output'!S219="","",'Model output'!S219)</f>
        <v>Not identified</v>
      </c>
      <c r="Y220" t="str">
        <f>IF(OR('Model output'!S219="",ISNUMBER(SEARCH("Absent",'Model output'!S219)),ISNUMBER(SEARCH("Not identified",'Model output'!S219)),AND(ISNUMBER(SEARCH("No",'Model output'!S219)),NOT(ISNUMBER(SEARCH("carcinoma",'Model output'!S219)))),ISNUMBER(SEARCH("negative",'Model output'!S219))),"negative",IF(Z220="positive","gETE", "positive"))</f>
        <v>negative</v>
      </c>
      <c r="Z220" t="str">
        <f>IF(OR('Model output'!S219="",ISNUMBER(SEARCH("Absent",'Model output'!S219)),ISNUMBER(SEARCH("Not identified",'Model output'!S219)),ISNUMBER(SEARCH("No",'Model output'!S219)),ISNUMBER(SEARCH("Minimal",'Model output'!S219)),ISNUMBER(SEARCH("negative",'Model output'!S219))),"negative",IF(OR(ISNUMBER(SEARCH("extensive",X220)),ISNUMBER(SEARCH("skeletal muscle",X220)),ISNUMBER(SEARCH("larynx",X220)),ISNUMBER(SEARCH("trachea",X220)),ISNUMBER(SEARCH("esophagus",X220)),ISNUMBER(SEARCH("recurrent laryngeal nerve",X220))),"positive","negative"))</f>
        <v>negative</v>
      </c>
      <c r="AA220" t="str">
        <f>IF('Model output'!T219="","",IF('Model output'!T219="Not mentioned", "No", "Yes"))</f>
        <v/>
      </c>
      <c r="AB220" t="str">
        <f>IF(AA220&lt;&gt;"Yes","",IF(OR('Model output'!U219="",ISNUMBER(SEARCH("Not identified",'Model output'!U219))),"",'Model output'!U219))</f>
        <v/>
      </c>
      <c r="AC220" s="1" t="str">
        <f>IF(OR('Model output'!V219="", 'Model output'!V219="No", AND(ISERROR(SEARCH("Positive",'Model output'!V219)), ISNUMBER(SEARCH("Negative",'Model output'!V219))), AND(ISNUMBER(SEARCH("Uninvolved",'Model output'!V219)),NOT(ISNUMBER(SEARCH("margins involved",'Model output'!V219)))), ISNUMBER(SEARCH("None",'Model output'!V219)), ISNUMBER(SEARCH("Free",'Model output'!V219)), ISNUMBER(SEARCH("1 mm",'Model output'!V219)), ISNUMBER(SEARCH("0.1 CM",'Model output'!V219)), ISNUMBER(SEARCH("less than 0.2 mm",'Model output'!V219)), ISNUMBER(SEARCH("less than 0.5 mm",'Model output'!V219)), ISNUMBER(SEARCH("less than 1.0 mm",'Model output'!V219)), ISNUMBER(SEARCH("noted very close",'Model output'!V219)), ISNUMBER(SEARCH("abut",'Model output'!V219)), ISNUMBER(SEARCH("not mentioned",'Model output'!V219)), ISNUMBER(SEARCH("Cannot be assessed",'Model output'!V219)), ISNUMBER(SEARCH("Not specified",'Model output'!V219)), ISNUMBER(SEARCH("Lymphocyte invasion - present",'Model output'!V219))), "negative", "positive")</f>
        <v>negative</v>
      </c>
      <c r="AE220" s="35" t="str" cm="1">
        <f t="array" aca="1" ref="AE220" ca="1">IF(OR(AC220="positive",Z220="positive",AND(OR(ISNUMBER(SEARCH("Follicular carcinoma",N220)),ISNUMBER(SEARCH("Follicular thyroid carcinoma",N220))),V220="extensive"),AND(AND(ISNUMBER(J220),J220&gt;0),AND(ISNUMBER(M220),M220&gt;3)),OR(H220="positive",AH220=1)),"high",IF(OR(ISNUMBER(SEARCH("lateral",G220,1)),ISNUMBER(SEARCH("positive",Y220,1)),ISNUMBER(SEARCH("tall",O220,1)),ISNUMBER(SEARCH("hobnail",O220,1)),ISNUMBER(SEARCH("cribriform",O220,1)),ISNUMBER(SEARCH("diffuse",O220,1)),ISNUMBER(SEARCH("columnar",O220,1)),ISNUMBER(SEARCH("solid",O220,1)),ISNUMBER(SEARCH("tall",N220,1)),ISNUMBER(SEARCH("hobnail",N220,1)),ISNUMBER(SEARCH("cribriform",N220,1)),ISNUMBER(SEARCH("diffuse",N220,1)),ISNUMBER(SEARCH("columnar",N220,1)),ISNUMBER(SEARCH("solid",N220,1)),AND(ISNUMBER(SEARCH("papillary",N220,1)),S220="positive"),AND(AND(ISNUMBER(J220),J220&gt;=5),M220=""),AND(AND(ISNUMBER(J220),J220&gt;=5),AND(ISNUMBER(M220),M220&gt;=1)),AND(ISNUMBER(SERACH("papillary",N220)),OR(Y220="positive",Z220="positive"), ISNUMBER(SEARCH("BRAF",AB220)))),"intermediate","low"))</f>
        <v>intermediate</v>
      </c>
      <c r="AF220" s="36" t="str">
        <f t="shared" si="40"/>
        <v>2</v>
      </c>
      <c r="AG220" s="36" t="str">
        <f t="shared" si="41"/>
        <v>1b</v>
      </c>
      <c r="AH220" s="36" t="str">
        <f t="shared" si="42"/>
        <v>0</v>
      </c>
      <c r="AI220" s="42" t="str">
        <f t="shared" si="43"/>
        <v>I</v>
      </c>
      <c r="AJ220" s="39" t="s">
        <v>809</v>
      </c>
      <c r="AK220" s="41" t="s">
        <v>1122</v>
      </c>
      <c r="AL220" s="41" t="s">
        <v>1119</v>
      </c>
      <c r="AM220" s="41" t="s">
        <v>1123</v>
      </c>
      <c r="AN220" s="41" t="s">
        <v>68</v>
      </c>
      <c r="AO220" s="22">
        <f t="shared" ca="1" si="44"/>
        <v>1</v>
      </c>
      <c r="AP220" s="1">
        <f t="shared" si="45"/>
        <v>1</v>
      </c>
      <c r="AQ220" s="1">
        <f t="shared" si="46"/>
        <v>1</v>
      </c>
      <c r="AR220" s="1">
        <f t="shared" si="47"/>
        <v>1</v>
      </c>
      <c r="AS220" s="14">
        <f t="shared" si="48"/>
        <v>1</v>
      </c>
    </row>
    <row r="221" spans="1:45">
      <c r="A221" t="str">
        <f>'Model output'!A220</f>
        <v>TCGA-EM-A4FR</v>
      </c>
      <c r="B221" s="33">
        <v>28</v>
      </c>
      <c r="C221" s="1" t="str">
        <f>IF(OR(ISNUMBER(SEARCH("0",'Model output'!D220)), ISNUMBER(SEARCH("1",'Model output'!D220)), ISNUMBER(SEARCH("1a",'Model output'!D220)), ISNUMBER(SEARCH("1b",'Model output'!D220)), ISNUMBER(SEARCH("2",'Model output'!D220)), ISNUMBER(SEARCH("3",'Model output'!D220)), ISNUMBER(SEARCH("4a",'Model output'!D220)), ISNUMBER(SEARCH("4b",'Model output'!D220))), IF(ISNUMBER(SEARCH("pT",'Model output'!D220)),IF(OR(ISNUMBER(SEARCH("a",'Model output'!D220)),ISNUMBER(SEARCH("b",'Model output'!D220))),MID(SUBSTITUTE('Model output'!D220," ",""),SEARCH("pT",'Model output'!D220)+2,2),MID(SUBSTITUTE('Model output'!D220," ",""),SEARCH("pT",'Model output'!D220)+2,1)),IF(ISNUMBER(SEARCH("T",'Model output'!D220)),IF(OR(ISNUMBER(SEARCH("a",'Model output'!D220)),ISNUMBER(SEARCH("b",'Model output'!D220))),MID(SUBSTITUTE('Model output'!D220," ",""),SEARCH("T",'Model output'!D220)+1,2),MID(SUBSTITUTE('Model output'!D220," ",""),SEARCH("T",'Model output'!D220)+1,1)),SUBSTITUTE('Model output'!D220," ",""))),"")</f>
        <v>3</v>
      </c>
      <c r="D221" s="1" t="str">
        <f>IF(ISNUMBER(SEARCH("lymph node",'Model output'!E220)),"1", IF(AND('Model output'!E220&lt;&gt;"",ISNUMBER('Model output'!E220),'Model output'!E220&gt;0),"1",IF(OR(ISNUMBER(SEARCH("0",'Model output'!E220)), ISNUMBER(SEARCH("1",'Model output'!E220)), ISNUMBER(SEARCH("1a",'Model output'!E220)), ISNUMBER(SEARCH("1b",'Model output'!E220)), ISNUMBER(SEARCH("X",'Model output'!E220))), IF(ISNUMBER(SEARCH("pN",'Model output'!E220)),IF(OR(ISNUMBER(SEARCH("a",'Model output'!E220)),ISNUMBER(SEARCH("b",'Model output'!E220))),MID(SUBSTITUTE('Model output'!E220," ",""),SEARCH("pN",'Model output'!E220)+2,2),MID(SUBSTITUTE('Model output'!E220," ",""),SEARCH("pN",'Model output'!E220)+2,1)),IF(ISNUMBER(SEARCH("N",'Model output'!E220)),IF(OR(ISNUMBER(SEARCH("a",'Model output'!E220)),ISNUMBER(SEARCH("b",'Model output'!E220))),MID(SUBSTITUTE('Model output'!E220," ",""),SEARCH("N",'Model output'!E220)+1,2),MID(SUBSTITUTE('Model output'!E220," ",""),SEARCH("N",'Model output'!E220)+1,1)),SUBSTITUTE('Model output'!E220," ",""))),"")))</f>
        <v>1a</v>
      </c>
      <c r="E221" s="1" t="str">
        <f>IF(OR(ISNUMBER(SEARCH("Not applicable",'Model output'!F220)), ISNUMBER(SEARCH("N/A",'Model output'!F220))),"0",IF(OR(ISNUMBER(SEARCH("0",'Model output'!F220)), ISNUMBER(SEARCH("1",'Model output'!F220)), ISNUMBER(SEARCH("X",'Model output'!F220))), IF(ISNUMBER(SEARCH("pM",'Model output'!F220)),MID(SUBSTITUTE('Model output'!F220," ",""),SEARCH("pM",'Model output'!F220)+2,1),IF(ISNUMBER(SEARCH("M",'Model output'!F220)),MID(SUBSTITUTE('Model output'!F220," ",""),SEARCH("M",'Model output'!F220)+1,1),SUBSTITUTE('Model output'!F220," ",""))),""))</f>
        <v/>
      </c>
      <c r="F221" t="str">
        <f t="shared" si="39"/>
        <v>positive</v>
      </c>
      <c r="G221" t="str">
        <f>IF(OR('Model output'!G220="",AND(ISNUMBER('Model output'!J220),'Model output'!J220&lt;1)),"",IF(OR(ISNUMBER(SEARCH("lateral",'Model output'!G220)),ISNUMBER(SEARCH("cervical",'Model output'!G220)),ISNUMBER(SEARCH("jugular",'Model output'!G220)),ISNUMBER(SEARCH("left neck",'Model output'!G220)),ISNUMBER(SEARCH("left anterior neck",'Model output'!G220)),ISNUMBER(SEARCH("left posterior neck",'Model output'!G220)),ISNUMBER(SEARCH("right neck",'Model output'!G220)),ISNUMBER(SEARCH("right anterior neck",'Model output'!G220)),ISNUMBER(SEARCH("right posterior neck",'Model output'!G220)),AND(ISNUMBER(SEARCH("level",'Model output'!G220)),OR(,ISNUMBER(SEARCH("II",'Model output'!G220)),ISNUMBER(SEARCH("two",'Model output'!G220)),AND(ISNUMBER(SEARCH("2",'Model output'!G220)),NOT(ISNUMBER(SEARCH("1 of 2",'Model output'!G220)))),ISNUMBER(SEARCH("III",'Model output'!G220)),ISNUMBER(SEARCH("three",'Model output'!G220)),ISNUMBER(SEARCH("3",'Model output'!G220)),ISNUMBER(SEARCH("IV",'Model output'!G220)),ISNUMBER(SEARCH("four",'Model output'!G220)),ISNUMBER(SEARCH("4",'Model output'!G220)),ISNUMBER(SEARCH("V ",'Model output'!G220)),ISNUMBER(SEARCH("five",'Model output'!G220)),ISNUMBER(SEARCH("5",'Model output'!G220))))), "lateral", "central"))</f>
        <v>central</v>
      </c>
      <c r="H221" t="str">
        <f>IF('Model output'!H220="","negative",IF(OR(ISNUMBER(SEARCH("lymph node",'Model output'!H220)),ISNUMBER(SEARCH("gland",'Model output'!H220)),ISNUMBER(SEARCH("lobe",'Model output'!H220)),ISNUMBER(SEARCH("isthmus",'Model output'!H220)),ISNUMBER(SEARCH("mediastinum",'Model output'!H220)),ISNUMBER(SEARCH("Not mentioned",'Model output'!H220)), ISNUMBER(SEARCH("Not applicable",'Model output'!H220)), ISNUMBER(SEARCH("paratracheal",'Model output'!H220)),ISNUMBER(SEARCH("fibroadipose tissue",'Model output'!H220)),ISNUMBER(SEARCH("thyroid node",'Model output'!H220)),ISNUMBER(SEARCH("skeletal muscle",'Model output'!H220)),ISNUMBER(SEARCH("Extranodal extension",'Model output'!H220)),ISNUMBER(SEARCH("right",'Model output'!H220)),ISNUMBER(SEARCH("left",'Model output'!H220)),ISNUMBER(SEARCH("Not specified",'Model output'!H220))),"negative","positive"))</f>
        <v>negative</v>
      </c>
      <c r="I221">
        <f>IF(OR('Model output'!I220="",'Model output'!I220="Not answered",'Model output'!I220="Not mentioned"),"",IF(ISNUMBER('Model output'!I220),'Model output'!I220,1))</f>
        <v>3</v>
      </c>
      <c r="J221">
        <f>IF(OR('Model output'!J220="",'Model output'!J220="Not answered",'Model output'!J220="Not mentioned"),"",IF(AND(ISNUMBER('Model output'!J220),'Model output'!J220&lt;=I221),'Model output'!J220,IF(AND(ISNUMBER('Model output'!J220), 'Model output'!J220&gt;=DATE(2024,1,1)), MIN(DAY('Model output'!J220), MONTH('Model output'!J220), YEAR('Model output'!J220)), IF(ISNUMBER(SEARCH("0/",'Model output'!J220)),0,IF(ISNUMBER(SEARCH("/",'Model output'!J220)), VALUE(LEFT('Model output'!J220, SEARCH("/",'Model output'!J220)-1)),1)))))</f>
        <v>3</v>
      </c>
      <c r="K221" t="str" cm="1">
        <f t="array" ref="K221">IF(COUNT(FIND({0,1,2,3,4,5,6,7,8,9},'Model output'!K220))&gt;0,'Model output'!K220,"")</f>
        <v/>
      </c>
      <c r="L221" s="25" t="str">
        <f t="shared" si="38"/>
        <v/>
      </c>
      <c r="M221" t="str" cm="1">
        <f t="array" ref="M221">IF(L221="","",IF(ISNUMBER(SEARCH("cm",L221)),MAX(VALUE(SUBSTITUTE(_xlfn.FILTERXML("&lt;t&gt;&lt;s&gt;"&amp;SUBSTITUTE(L221,",","&lt;/s&gt;&lt;s&gt;")&amp;"&lt;/s&gt;&lt;/t&gt;","//s"),"cm",""))),MAX(VALUE(SUBSTITUTE(_xlfn.FILTERXML("&lt;t&gt;&lt;s&gt;"&amp;SUBSTITUTE(L221,",","&lt;/s&gt;&lt;s&gt;")&amp;"&lt;/s&gt;&lt;/t&gt;","//s"),"mm","")))/10))</f>
        <v/>
      </c>
      <c r="N221" t="str">
        <f>IF('Model output'!L220="","",'Model output'!L220)</f>
        <v>Papillary carcinoma</v>
      </c>
      <c r="O221" t="str">
        <f>IF('Model output'!M220="","",'Model output'!M220)</f>
        <v>Cribriform without morules</v>
      </c>
      <c r="P221" t="str">
        <f>IF('Model output'!N220="","",'Model output'!N220)</f>
        <v>5.1cm</v>
      </c>
      <c r="Q221" t="str">
        <f t="shared" si="37"/>
        <v>5.1cm</v>
      </c>
      <c r="R221" cm="1">
        <f t="array" ref="R221">IF(Q221="","",IF(ISNUMBER(SEARCH("cm",Q221)),MAX(VALUE(SUBSTITUTE(_xlfn.FILTERXML("&lt;t&gt;&lt;s&gt;"&amp;SUBSTITUTE(Q221,",","&lt;/s&gt;&lt;s&gt;")&amp;"&lt;/s&gt;&lt;/t&gt;","//s"),"cm",""))),MAX(VALUE(SUBSTITUTE(_xlfn.FILTERXML("&lt;t&gt;&lt;s&gt;"&amp;SUBSTITUTE(Q221,",","&lt;/s&gt;&lt;s&gt;")&amp;"&lt;/s&gt;&lt;/t&gt;","//s"),"mm","")))/10))</f>
        <v>5.0999999999999996</v>
      </c>
      <c r="S221" t="str">
        <f>IF(OR('Model output'!P220="",ISNUMBER(SEARCH("Not identified", 'Model output'!P220)),ISNUMBER(SEARCH("Absent",'Model output'!P220)),AND(ISNUMBER(SEARCH("No",'Model output'!P220)),NOT(ISNUMBER(SEARCH("diagnostic",'Model output'!P220)))),ISNUMBER(SEARCH("Negative",'Model output'!P220))),"negative","positive")</f>
        <v>negative</v>
      </c>
      <c r="T221">
        <f>IF('Model output'!O220="","",'Model output'!O220)</f>
        <v>2</v>
      </c>
      <c r="U221" t="str">
        <f>IF('Model output'!Q220&lt;&gt;"",'Model output'!Q220,IF('Classification result'!S221="positive",IF(ISNUMBER(SEARCH("single",'Model output'!P220)),1,IF(OR(ISNUMBER(SEARCH("&lt;4",'Model output'!P220)),ISNUMBER(SEARCH("&lt; 4",'Model output'!P220)),ISNUMBER(SEARCH("less than 4",'Model output'!P220))),"&lt;4",IF(OR(ISNUMBER(SEARCH("&gt;4",'Model output'!P220)),ISNUMBER(SEARCH("&gt; 4",'Model output'!P220)),ISNUMBER(SEARCH("4 or more",'Model output'!P220))),"&gt;4",""))), ""))</f>
        <v/>
      </c>
      <c r="V221" t="str">
        <f>IF(S221="negative","",IF(OR(ISNUMBER(SEARCH("Focal",'Model output'!P220)),'Classification result'!U221&lt;4,ISNUMBER(SEARCH("Focal",'Classification result'!U221)),ISNUMBER(SEARCH("&lt;4",'Classification result'!U221)),ISNUMBER(SEARCH("&lt; 4",'Classification result'!U221))),"minimal", IF(OR(ISNUMBER(SEARCH("Extensive",'Model output'!P220)),ISNUMBER(SEARCH("Extensive",'Classification result'!U221)),ISNUMBER(SEARCH("&gt;4",'Classification result'!U221)),ISNUMBER(SEARCH("&gt; 4",'Classification result'!U221)),ISNUMBER(SEARCH("4 or more",'Classification result'!U221))),"extensive","")))</f>
        <v/>
      </c>
      <c r="W221" t="str">
        <f>IF(OR('Model output'!R220="",ISNUMBER(SEARCH("Not identified", 'Model output'!R220)),ISNUMBER(SEARCH("Absent",'Model output'!R220)),ISNUMBER(SEARCH("No",'Model output'!R220)),ISNUMBER(SEARCH("Negative",'Model output'!R220)),ISNUMBER(SEARCH("None seen",'Model output'!R220)),ISNUMBER(SEARCH("Free",'Model output'!R220)),ISNUMBER(SEARCH("Cannot be assessed",'Model output'!R220))),"negative","positive")</f>
        <v>positive</v>
      </c>
      <c r="X221" s="16" t="str">
        <f>IF('Model output'!S220="","",'Model output'!S220)</f>
        <v/>
      </c>
      <c r="Y221" t="str">
        <f>IF(OR('Model output'!S220="",ISNUMBER(SEARCH("Absent",'Model output'!S220)),ISNUMBER(SEARCH("Not identified",'Model output'!S220)),AND(ISNUMBER(SEARCH("No",'Model output'!S220)),NOT(ISNUMBER(SEARCH("carcinoma",'Model output'!S220)))),ISNUMBER(SEARCH("negative",'Model output'!S220))),"negative",IF(Z221="positive","gETE", "positive"))</f>
        <v>negative</v>
      </c>
      <c r="Z221" t="str">
        <f>IF(OR('Model output'!S220="",ISNUMBER(SEARCH("Absent",'Model output'!S220)),ISNUMBER(SEARCH("Not identified",'Model output'!S220)),ISNUMBER(SEARCH("No",'Model output'!S220)),ISNUMBER(SEARCH("Minimal",'Model output'!S220)),ISNUMBER(SEARCH("negative",'Model output'!S220))),"negative",IF(OR(ISNUMBER(SEARCH("extensive",X221)),ISNUMBER(SEARCH("skeletal muscle",X221)),ISNUMBER(SEARCH("larynx",X221)),ISNUMBER(SEARCH("trachea",X221)),ISNUMBER(SEARCH("esophagus",X221)),ISNUMBER(SEARCH("recurrent laryngeal nerve",X221))),"positive","negative"))</f>
        <v>negative</v>
      </c>
      <c r="AA221" t="str">
        <f>IF('Model output'!T220="","",IF('Model output'!T220="Not mentioned", "No", "Yes"))</f>
        <v/>
      </c>
      <c r="AB221" t="str">
        <f>IF(AA221&lt;&gt;"Yes","",IF(OR('Model output'!U220="",ISNUMBER(SEARCH("Not identified",'Model output'!U220))),"",'Model output'!U220))</f>
        <v/>
      </c>
      <c r="AC221" s="1" t="str">
        <f>IF(OR('Model output'!V220="", 'Model output'!V220="No", AND(ISERROR(SEARCH("Positive",'Model output'!V220)), ISNUMBER(SEARCH("Negative",'Model output'!V220))), AND(ISNUMBER(SEARCH("Uninvolved",'Model output'!V220)),NOT(ISNUMBER(SEARCH("margins involved",'Model output'!V220)))), ISNUMBER(SEARCH("None",'Model output'!V220)), ISNUMBER(SEARCH("Free",'Model output'!V220)), ISNUMBER(SEARCH("1 mm",'Model output'!V220)), ISNUMBER(SEARCH("0.1 CM",'Model output'!V220)), ISNUMBER(SEARCH("less than 0.2 mm",'Model output'!V220)), ISNUMBER(SEARCH("less than 0.5 mm",'Model output'!V220)), ISNUMBER(SEARCH("less than 1.0 mm",'Model output'!V220)), ISNUMBER(SEARCH("noted very close",'Model output'!V220)), ISNUMBER(SEARCH("abut",'Model output'!V220)), ISNUMBER(SEARCH("not mentioned",'Model output'!V220)), ISNUMBER(SEARCH("Cannot be assessed",'Model output'!V220)), ISNUMBER(SEARCH("Not specified",'Model output'!V220)), ISNUMBER(SEARCH("Lymphocyte invasion - present",'Model output'!V220))), "negative", "positive")</f>
        <v>negative</v>
      </c>
      <c r="AE221" s="35" t="str" cm="1">
        <f t="array" aca="1" ref="AE221" ca="1">IF(OR(AC221="positive",Z221="positive",AND(OR(ISNUMBER(SEARCH("Follicular carcinoma",N221)),ISNUMBER(SEARCH("Follicular thyroid carcinoma",N221))),V221="extensive"),AND(AND(ISNUMBER(J221),J221&gt;0),AND(ISNUMBER(M221),M221&gt;3)),OR(H221="positive",AH221=1)),"high",IF(OR(ISNUMBER(SEARCH("lateral",G221,1)),ISNUMBER(SEARCH("positive",Y221,1)),ISNUMBER(SEARCH("tall",O221,1)),ISNUMBER(SEARCH("hobnail",O221,1)),ISNUMBER(SEARCH("cribriform",O221,1)),ISNUMBER(SEARCH("diffuse",O221,1)),ISNUMBER(SEARCH("columnar",O221,1)),ISNUMBER(SEARCH("solid",O221,1)),ISNUMBER(SEARCH("tall",N221,1)),ISNUMBER(SEARCH("hobnail",N221,1)),ISNUMBER(SEARCH("cribriform",N221,1)),ISNUMBER(SEARCH("diffuse",N221,1)),ISNUMBER(SEARCH("columnar",N221,1)),ISNUMBER(SEARCH("solid",N221,1)),AND(ISNUMBER(SEARCH("papillary",N221,1)),S221="positive"),AND(AND(ISNUMBER(J221),J221&gt;=5),M221=""),AND(AND(ISNUMBER(J221),J221&gt;=5),AND(ISNUMBER(M221),M221&gt;=1)),AND(ISNUMBER(SERACH("papillary",N221)),OR(Y221="positive",Z221="positive"), ISNUMBER(SEARCH("BRAF",AB221)))),"intermediate","low"))</f>
        <v>intermediate</v>
      </c>
      <c r="AF221" s="36" t="str">
        <f t="shared" si="40"/>
        <v>3a</v>
      </c>
      <c r="AG221" s="36" t="str">
        <f t="shared" si="41"/>
        <v>1a</v>
      </c>
      <c r="AH221" s="36" t="str">
        <f t="shared" si="42"/>
        <v>0</v>
      </c>
      <c r="AI221" s="42" t="str">
        <f t="shared" si="43"/>
        <v>I</v>
      </c>
      <c r="AJ221" s="39" t="s">
        <v>809</v>
      </c>
      <c r="AK221" s="41" t="s">
        <v>1124</v>
      </c>
      <c r="AL221" s="41" t="s">
        <v>651</v>
      </c>
      <c r="AM221" s="41" t="s">
        <v>1123</v>
      </c>
      <c r="AN221" s="41" t="s">
        <v>68</v>
      </c>
      <c r="AO221" s="22">
        <f t="shared" ca="1" si="44"/>
        <v>1</v>
      </c>
      <c r="AP221" s="1">
        <f t="shared" si="45"/>
        <v>1</v>
      </c>
      <c r="AQ221" s="1">
        <f t="shared" si="46"/>
        <v>1</v>
      </c>
      <c r="AR221" s="1">
        <f t="shared" si="47"/>
        <v>1</v>
      </c>
      <c r="AS221" s="14">
        <f t="shared" si="48"/>
        <v>1</v>
      </c>
    </row>
    <row r="222" spans="1:45">
      <c r="A222" t="str">
        <f>'Model output'!A221</f>
        <v>TCGA-EM-A4FV</v>
      </c>
      <c r="B222" s="33">
        <v>64</v>
      </c>
      <c r="C222" s="1" t="str">
        <f>IF(OR(ISNUMBER(SEARCH("0",'Model output'!D221)), ISNUMBER(SEARCH("1",'Model output'!D221)), ISNUMBER(SEARCH("1a",'Model output'!D221)), ISNUMBER(SEARCH("1b",'Model output'!D221)), ISNUMBER(SEARCH("2",'Model output'!D221)), ISNUMBER(SEARCH("3",'Model output'!D221)), ISNUMBER(SEARCH("4a",'Model output'!D221)), ISNUMBER(SEARCH("4b",'Model output'!D221))), IF(ISNUMBER(SEARCH("pT",'Model output'!D221)),IF(OR(ISNUMBER(SEARCH("a",'Model output'!D221)),ISNUMBER(SEARCH("b",'Model output'!D221))),MID(SUBSTITUTE('Model output'!D221," ",""),SEARCH("pT",'Model output'!D221)+2,2),MID(SUBSTITUTE('Model output'!D221," ",""),SEARCH("pT",'Model output'!D221)+2,1)),IF(ISNUMBER(SEARCH("T",'Model output'!D221)),IF(OR(ISNUMBER(SEARCH("a",'Model output'!D221)),ISNUMBER(SEARCH("b",'Model output'!D221))),MID(SUBSTITUTE('Model output'!D221," ",""),SEARCH("T",'Model output'!D221)+1,2),MID(SUBSTITUTE('Model output'!D221," ",""),SEARCH("T",'Model output'!D221)+1,1)),SUBSTITUTE('Model output'!D221," ",""))),"")</f>
        <v>1b</v>
      </c>
      <c r="D222" s="1" t="str">
        <f>IF(ISNUMBER(SEARCH("lymph node",'Model output'!E221)),"1", IF(AND('Model output'!E221&lt;&gt;"",ISNUMBER('Model output'!E221),'Model output'!E221&gt;0),"1",IF(OR(ISNUMBER(SEARCH("0",'Model output'!E221)), ISNUMBER(SEARCH("1",'Model output'!E221)), ISNUMBER(SEARCH("1a",'Model output'!E221)), ISNUMBER(SEARCH("1b",'Model output'!E221)), ISNUMBER(SEARCH("X",'Model output'!E221))), IF(ISNUMBER(SEARCH("pN",'Model output'!E221)),IF(OR(ISNUMBER(SEARCH("a",'Model output'!E221)),ISNUMBER(SEARCH("b",'Model output'!E221))),MID(SUBSTITUTE('Model output'!E221," ",""),SEARCH("pN",'Model output'!E221)+2,2),MID(SUBSTITUTE('Model output'!E221," ",""),SEARCH("pN",'Model output'!E221)+2,1)),IF(ISNUMBER(SEARCH("N",'Model output'!E221)),IF(OR(ISNUMBER(SEARCH("a",'Model output'!E221)),ISNUMBER(SEARCH("b",'Model output'!E221))),MID(SUBSTITUTE('Model output'!E221," ",""),SEARCH("N",'Model output'!E221)+1,2),MID(SUBSTITUTE('Model output'!E221," ",""),SEARCH("N",'Model output'!E221)+1,1)),SUBSTITUTE('Model output'!E221," ",""))),"")))</f>
        <v>0</v>
      </c>
      <c r="E222" s="1" t="str">
        <f>IF(OR(ISNUMBER(SEARCH("Not applicable",'Model output'!F221)), ISNUMBER(SEARCH("N/A",'Model output'!F221))),"0",IF(OR(ISNUMBER(SEARCH("0",'Model output'!F221)), ISNUMBER(SEARCH("1",'Model output'!F221)), ISNUMBER(SEARCH("X",'Model output'!F221))), IF(ISNUMBER(SEARCH("pM",'Model output'!F221)),MID(SUBSTITUTE('Model output'!F221," ",""),SEARCH("pM",'Model output'!F221)+2,1),IF(ISNUMBER(SEARCH("M",'Model output'!F221)),MID(SUBSTITUTE('Model output'!F221," ",""),SEARCH("M",'Model output'!F221)+1,1),SUBSTITUTE('Model output'!F221," ",""))),""))</f>
        <v/>
      </c>
      <c r="F222" t="str">
        <f t="shared" si="39"/>
        <v>negative</v>
      </c>
      <c r="G222" t="str">
        <f>IF(OR('Model output'!G221="",AND(ISNUMBER('Model output'!J221),'Model output'!J221&lt;1)),"",IF(OR(ISNUMBER(SEARCH("lateral",'Model output'!G221)),ISNUMBER(SEARCH("cervical",'Model output'!G221)),ISNUMBER(SEARCH("jugular",'Model output'!G221)),ISNUMBER(SEARCH("left neck",'Model output'!G221)),ISNUMBER(SEARCH("left anterior neck",'Model output'!G221)),ISNUMBER(SEARCH("left posterior neck",'Model output'!G221)),ISNUMBER(SEARCH("right neck",'Model output'!G221)),ISNUMBER(SEARCH("right anterior neck",'Model output'!G221)),ISNUMBER(SEARCH("right posterior neck",'Model output'!G221)),AND(ISNUMBER(SEARCH("level",'Model output'!G221)),OR(,ISNUMBER(SEARCH("II",'Model output'!G221)),ISNUMBER(SEARCH("two",'Model output'!G221)),AND(ISNUMBER(SEARCH("2",'Model output'!G221)),NOT(ISNUMBER(SEARCH("1 of 2",'Model output'!G221)))),ISNUMBER(SEARCH("III",'Model output'!G221)),ISNUMBER(SEARCH("three",'Model output'!G221)),ISNUMBER(SEARCH("3",'Model output'!G221)),ISNUMBER(SEARCH("IV",'Model output'!G221)),ISNUMBER(SEARCH("four",'Model output'!G221)),ISNUMBER(SEARCH("4",'Model output'!G221)),ISNUMBER(SEARCH("V ",'Model output'!G221)),ISNUMBER(SEARCH("five",'Model output'!G221)),ISNUMBER(SEARCH("5",'Model output'!G221))))), "lateral", "central"))</f>
        <v/>
      </c>
      <c r="H222" t="str">
        <f>IF('Model output'!H221="","negative",IF(OR(ISNUMBER(SEARCH("lymph node",'Model output'!H221)),ISNUMBER(SEARCH("gland",'Model output'!H221)),ISNUMBER(SEARCH("lobe",'Model output'!H221)),ISNUMBER(SEARCH("isthmus",'Model output'!H221)),ISNUMBER(SEARCH("mediastinum",'Model output'!H221)),ISNUMBER(SEARCH("Not mentioned",'Model output'!H221)), ISNUMBER(SEARCH("Not applicable",'Model output'!H221)), ISNUMBER(SEARCH("paratracheal",'Model output'!H221)),ISNUMBER(SEARCH("fibroadipose tissue",'Model output'!H221)),ISNUMBER(SEARCH("thyroid node",'Model output'!H221)),ISNUMBER(SEARCH("skeletal muscle",'Model output'!H221)),ISNUMBER(SEARCH("Extranodal extension",'Model output'!H221)),ISNUMBER(SEARCH("right",'Model output'!H221)),ISNUMBER(SEARCH("left",'Model output'!H221)),ISNUMBER(SEARCH("Not specified",'Model output'!H221))),"negative","positive"))</f>
        <v>negative</v>
      </c>
      <c r="I222">
        <f>IF(OR('Model output'!I221="",'Model output'!I221="Not answered",'Model output'!I221="Not mentioned"),"",IF(ISNUMBER('Model output'!I221),'Model output'!I221,1))</f>
        <v>5</v>
      </c>
      <c r="J222">
        <f>IF(OR('Model output'!J221="",'Model output'!J221="Not answered",'Model output'!J221="Not mentioned"),"",IF(AND(ISNUMBER('Model output'!J221),'Model output'!J221&lt;=I222),'Model output'!J221,IF(AND(ISNUMBER('Model output'!J221), 'Model output'!J221&gt;=DATE(2024,1,1)), MIN(DAY('Model output'!J221), MONTH('Model output'!J221), YEAR('Model output'!J221)), IF(ISNUMBER(SEARCH("0/",'Model output'!J221)),0,IF(ISNUMBER(SEARCH("/",'Model output'!J221)), VALUE(LEFT('Model output'!J221, SEARCH("/",'Model output'!J221)-1)),1)))))</f>
        <v>0</v>
      </c>
      <c r="K222" t="str" cm="1">
        <f t="array" ref="K222">IF(COUNT(FIND({0,1,2,3,4,5,6,7,8,9},'Model output'!K221))&gt;0,'Model output'!K221,"")</f>
        <v/>
      </c>
      <c r="L222" s="25" t="str">
        <f t="shared" si="38"/>
        <v/>
      </c>
      <c r="M222" t="str" cm="1">
        <f t="array" ref="M222">IF(L222="","",IF(ISNUMBER(SEARCH("cm",L222)),MAX(VALUE(SUBSTITUTE(_xlfn.FILTERXML("&lt;t&gt;&lt;s&gt;"&amp;SUBSTITUTE(L222,",","&lt;/s&gt;&lt;s&gt;")&amp;"&lt;/s&gt;&lt;/t&gt;","//s"),"cm",""))),MAX(VALUE(SUBSTITUTE(_xlfn.FILTERXML("&lt;t&gt;&lt;s&gt;"&amp;SUBSTITUTE(L222,",","&lt;/s&gt;&lt;s&gt;")&amp;"&lt;/s&gt;&lt;/t&gt;","//s"),"mm","")))/10))</f>
        <v/>
      </c>
      <c r="N222" t="str">
        <f>IF('Model output'!L221="","",'Model output'!L221)</f>
        <v>Papillary carcinoma, follicular variant</v>
      </c>
      <c r="O222" t="str">
        <f>IF('Model output'!M221="","",'Model output'!M221)</f>
        <v/>
      </c>
      <c r="P222" t="str">
        <f>IF('Model output'!N221="","",'Model output'!N221)</f>
        <v>1.3 cm</v>
      </c>
      <c r="Q222" t="str">
        <f t="shared" si="37"/>
        <v>1.3cm</v>
      </c>
      <c r="R222" cm="1">
        <f t="array" ref="R222">IF(Q222="","",IF(ISNUMBER(SEARCH("cm",Q222)),MAX(VALUE(SUBSTITUTE(_xlfn.FILTERXML("&lt;t&gt;&lt;s&gt;"&amp;SUBSTITUTE(Q222,",","&lt;/s&gt;&lt;s&gt;")&amp;"&lt;/s&gt;&lt;/t&gt;","//s"),"cm",""))),MAX(VALUE(SUBSTITUTE(_xlfn.FILTERXML("&lt;t&gt;&lt;s&gt;"&amp;SUBSTITUTE(Q222,",","&lt;/s&gt;&lt;s&gt;")&amp;"&lt;/s&gt;&lt;/t&gt;","//s"),"mm","")))/10))</f>
        <v>1.3</v>
      </c>
      <c r="S222" t="str">
        <f>IF(OR('Model output'!P221="",ISNUMBER(SEARCH("Not identified", 'Model output'!P221)),ISNUMBER(SEARCH("Absent",'Model output'!P221)),AND(ISNUMBER(SEARCH("No",'Model output'!P221)),NOT(ISNUMBER(SEARCH("diagnostic",'Model output'!P221)))),ISNUMBER(SEARCH("Negative",'Model output'!P221))),"negative","positive")</f>
        <v>negative</v>
      </c>
      <c r="T222">
        <f>IF('Model output'!O221="","",'Model output'!O221)</f>
        <v>1</v>
      </c>
      <c r="U222" t="str">
        <f>IF('Model output'!Q221&lt;&gt;"",'Model output'!Q221,IF('Classification result'!S222="positive",IF(ISNUMBER(SEARCH("single",'Model output'!P221)),1,IF(OR(ISNUMBER(SEARCH("&lt;4",'Model output'!P221)),ISNUMBER(SEARCH("&lt; 4",'Model output'!P221)),ISNUMBER(SEARCH("less than 4",'Model output'!P221))),"&lt;4",IF(OR(ISNUMBER(SEARCH("&gt;4",'Model output'!P221)),ISNUMBER(SEARCH("&gt; 4",'Model output'!P221)),ISNUMBER(SEARCH("4 or more",'Model output'!P221))),"&gt;4",""))), ""))</f>
        <v/>
      </c>
      <c r="V222" t="str">
        <f>IF(S222="negative","",IF(OR(ISNUMBER(SEARCH("Focal",'Model output'!P221)),'Classification result'!U222&lt;4,ISNUMBER(SEARCH("Focal",'Classification result'!U222)),ISNUMBER(SEARCH("&lt;4",'Classification result'!U222)),ISNUMBER(SEARCH("&lt; 4",'Classification result'!U222))),"minimal", IF(OR(ISNUMBER(SEARCH("Extensive",'Model output'!P221)),ISNUMBER(SEARCH("Extensive",'Classification result'!U222)),ISNUMBER(SEARCH("&gt;4",'Classification result'!U222)),ISNUMBER(SEARCH("&gt; 4",'Classification result'!U222)),ISNUMBER(SEARCH("4 or more",'Classification result'!U222))),"extensive","")))</f>
        <v/>
      </c>
      <c r="W222" t="str">
        <f>IF(OR('Model output'!R221="",ISNUMBER(SEARCH("Not identified", 'Model output'!R221)),ISNUMBER(SEARCH("Absent",'Model output'!R221)),ISNUMBER(SEARCH("No",'Model output'!R221)),ISNUMBER(SEARCH("Negative",'Model output'!R221)),ISNUMBER(SEARCH("None seen",'Model output'!R221)),ISNUMBER(SEARCH("Free",'Model output'!R221)),ISNUMBER(SEARCH("Cannot be assessed",'Model output'!R221))),"negative","positive")</f>
        <v>positive</v>
      </c>
      <c r="X222" s="16" t="str">
        <f>IF('Model output'!S221="","",'Model output'!S221)</f>
        <v/>
      </c>
      <c r="Y222" t="str">
        <f>IF(OR('Model output'!S221="",ISNUMBER(SEARCH("Absent",'Model output'!S221)),ISNUMBER(SEARCH("Not identified",'Model output'!S221)),AND(ISNUMBER(SEARCH("No",'Model output'!S221)),NOT(ISNUMBER(SEARCH("carcinoma",'Model output'!S221)))),ISNUMBER(SEARCH("negative",'Model output'!S221))),"negative",IF(Z222="positive","gETE", "positive"))</f>
        <v>negative</v>
      </c>
      <c r="Z222" t="str">
        <f>IF(OR('Model output'!S221="",ISNUMBER(SEARCH("Absent",'Model output'!S221)),ISNUMBER(SEARCH("Not identified",'Model output'!S221)),ISNUMBER(SEARCH("No",'Model output'!S221)),ISNUMBER(SEARCH("Minimal",'Model output'!S221)),ISNUMBER(SEARCH("negative",'Model output'!S221))),"negative",IF(OR(ISNUMBER(SEARCH("extensive",X222)),ISNUMBER(SEARCH("skeletal muscle",X222)),ISNUMBER(SEARCH("larynx",X222)),ISNUMBER(SEARCH("trachea",X222)),ISNUMBER(SEARCH("esophagus",X222)),ISNUMBER(SEARCH("recurrent laryngeal nerve",X222))),"positive","negative"))</f>
        <v>negative</v>
      </c>
      <c r="AA222" t="str">
        <f>IF('Model output'!T221="","",IF('Model output'!T221="Not mentioned", "No", "Yes"))</f>
        <v/>
      </c>
      <c r="AB222" t="str">
        <f>IF(AA222&lt;&gt;"Yes","",IF(OR('Model output'!U221="",ISNUMBER(SEARCH("Not identified",'Model output'!U221))),"",'Model output'!U221))</f>
        <v/>
      </c>
      <c r="AC222" s="1" t="str">
        <f>IF(OR('Model output'!V221="", 'Model output'!V221="No", AND(ISERROR(SEARCH("Positive",'Model output'!V221)), ISNUMBER(SEARCH("Negative",'Model output'!V221))), AND(ISNUMBER(SEARCH("Uninvolved",'Model output'!V221)),NOT(ISNUMBER(SEARCH("margins involved",'Model output'!V221)))), ISNUMBER(SEARCH("None",'Model output'!V221)), ISNUMBER(SEARCH("Free",'Model output'!V221)), ISNUMBER(SEARCH("1 mm",'Model output'!V221)), ISNUMBER(SEARCH("0.1 CM",'Model output'!V221)), ISNUMBER(SEARCH("less than 0.2 mm",'Model output'!V221)), ISNUMBER(SEARCH("less than 0.5 mm",'Model output'!V221)), ISNUMBER(SEARCH("less than 1.0 mm",'Model output'!V221)), ISNUMBER(SEARCH("noted very close",'Model output'!V221)), ISNUMBER(SEARCH("abut",'Model output'!V221)), ISNUMBER(SEARCH("not mentioned",'Model output'!V221)), ISNUMBER(SEARCH("Cannot be assessed",'Model output'!V221)), ISNUMBER(SEARCH("Not specified",'Model output'!V221)), ISNUMBER(SEARCH("Lymphocyte invasion - present",'Model output'!V221))), "negative", "positive")</f>
        <v>negative</v>
      </c>
      <c r="AE222" s="35" t="str" cm="1">
        <f t="array" aca="1" ref="AE222" ca="1">IF(OR(AC222="positive",Z222="positive",AND(OR(ISNUMBER(SEARCH("Follicular carcinoma",N222)),ISNUMBER(SEARCH("Follicular thyroid carcinoma",N222))),V222="extensive"),AND(AND(ISNUMBER(J222),J222&gt;0),AND(ISNUMBER(M222),M222&gt;3)),OR(H222="positive",AH222=1)),"high",IF(OR(ISNUMBER(SEARCH("lateral",G222,1)),ISNUMBER(SEARCH("positive",Y222,1)),ISNUMBER(SEARCH("tall",O222,1)),ISNUMBER(SEARCH("hobnail",O222,1)),ISNUMBER(SEARCH("cribriform",O222,1)),ISNUMBER(SEARCH("diffuse",O222,1)),ISNUMBER(SEARCH("columnar",O222,1)),ISNUMBER(SEARCH("solid",O222,1)),ISNUMBER(SEARCH("tall",N222,1)),ISNUMBER(SEARCH("hobnail",N222,1)),ISNUMBER(SEARCH("cribriform",N222,1)),ISNUMBER(SEARCH("diffuse",N222,1)),ISNUMBER(SEARCH("columnar",N222,1)),ISNUMBER(SEARCH("solid",N222,1)),AND(ISNUMBER(SEARCH("papillary",N222,1)),S222="positive"),AND(AND(ISNUMBER(J222),J222&gt;=5),M222=""),AND(AND(ISNUMBER(J222),J222&gt;=5),AND(ISNUMBER(M222),M222&gt;=1)),AND(ISNUMBER(SERACH("papillary",N222)),OR(Y222="positive",Z222="positive"), ISNUMBER(SEARCH("BRAF",AB222)))),"intermediate","low"))</f>
        <v>low</v>
      </c>
      <c r="AF222" s="36" t="str">
        <f t="shared" si="40"/>
        <v>1b</v>
      </c>
      <c r="AG222" s="36" t="str">
        <f t="shared" si="41"/>
        <v>0</v>
      </c>
      <c r="AH222" s="36" t="str">
        <f t="shared" si="42"/>
        <v>0</v>
      </c>
      <c r="AI222" s="42" t="str">
        <f t="shared" si="43"/>
        <v>I</v>
      </c>
      <c r="AJ222" s="39" t="s">
        <v>807</v>
      </c>
      <c r="AK222" s="41" t="s">
        <v>1119</v>
      </c>
      <c r="AL222" s="41" t="s">
        <v>1120</v>
      </c>
      <c r="AM222" s="41" t="s">
        <v>1123</v>
      </c>
      <c r="AN222" s="41" t="s">
        <v>68</v>
      </c>
      <c r="AO222" s="22">
        <f t="shared" ca="1" si="44"/>
        <v>1</v>
      </c>
      <c r="AP222" s="1">
        <f t="shared" si="45"/>
        <v>1</v>
      </c>
      <c r="AQ222" s="1">
        <f t="shared" si="46"/>
        <v>1</v>
      </c>
      <c r="AR222" s="1">
        <f t="shared" si="47"/>
        <v>1</v>
      </c>
      <c r="AS222" s="14">
        <f t="shared" si="48"/>
        <v>1</v>
      </c>
    </row>
    <row r="223" spans="1:45">
      <c r="A223" t="str">
        <f>'Model output'!A222</f>
        <v>TCGA-EM-A4G1</v>
      </c>
      <c r="B223" s="33">
        <v>26</v>
      </c>
      <c r="C223" s="1" t="str">
        <f>IF(OR(ISNUMBER(SEARCH("0",'Model output'!D222)), ISNUMBER(SEARCH("1",'Model output'!D222)), ISNUMBER(SEARCH("1a",'Model output'!D222)), ISNUMBER(SEARCH("1b",'Model output'!D222)), ISNUMBER(SEARCH("2",'Model output'!D222)), ISNUMBER(SEARCH("3",'Model output'!D222)), ISNUMBER(SEARCH("4a",'Model output'!D222)), ISNUMBER(SEARCH("4b",'Model output'!D222))), IF(ISNUMBER(SEARCH("pT",'Model output'!D222)),IF(OR(ISNUMBER(SEARCH("a",'Model output'!D222)),ISNUMBER(SEARCH("b",'Model output'!D222))),MID(SUBSTITUTE('Model output'!D222," ",""),SEARCH("pT",'Model output'!D222)+2,2),MID(SUBSTITUTE('Model output'!D222," ",""),SEARCH("pT",'Model output'!D222)+2,1)),IF(ISNUMBER(SEARCH("T",'Model output'!D222)),IF(OR(ISNUMBER(SEARCH("a",'Model output'!D222)),ISNUMBER(SEARCH("b",'Model output'!D222))),MID(SUBSTITUTE('Model output'!D222," ",""),SEARCH("T",'Model output'!D222)+1,2),MID(SUBSTITUTE('Model output'!D222," ",""),SEARCH("T",'Model output'!D222)+1,1)),SUBSTITUTE('Model output'!D222," ",""))),"")</f>
        <v>1b</v>
      </c>
      <c r="D223" s="1" t="str">
        <f>IF(ISNUMBER(SEARCH("lymph node",'Model output'!E222)),"1", IF(AND('Model output'!E222&lt;&gt;"",ISNUMBER('Model output'!E222),'Model output'!E222&gt;0),"1",IF(OR(ISNUMBER(SEARCH("0",'Model output'!E222)), ISNUMBER(SEARCH("1",'Model output'!E222)), ISNUMBER(SEARCH("1a",'Model output'!E222)), ISNUMBER(SEARCH("1b",'Model output'!E222)), ISNUMBER(SEARCH("X",'Model output'!E222))), IF(ISNUMBER(SEARCH("pN",'Model output'!E222)),IF(OR(ISNUMBER(SEARCH("a",'Model output'!E222)),ISNUMBER(SEARCH("b",'Model output'!E222))),MID(SUBSTITUTE('Model output'!E222," ",""),SEARCH("pN",'Model output'!E222)+2,2),MID(SUBSTITUTE('Model output'!E222," ",""),SEARCH("pN",'Model output'!E222)+2,1)),IF(ISNUMBER(SEARCH("N",'Model output'!E222)),IF(OR(ISNUMBER(SEARCH("a",'Model output'!E222)),ISNUMBER(SEARCH("b",'Model output'!E222))),MID(SUBSTITUTE('Model output'!E222," ",""),SEARCH("N",'Model output'!E222)+1,2),MID(SUBSTITUTE('Model output'!E222," ",""),SEARCH("N",'Model output'!E222)+1,1)),SUBSTITUTE('Model output'!E222," ",""))),"")))</f>
        <v>0</v>
      </c>
      <c r="E223" s="1" t="str">
        <f>IF(OR(ISNUMBER(SEARCH("Not applicable",'Model output'!F222)), ISNUMBER(SEARCH("N/A",'Model output'!F222))),"0",IF(OR(ISNUMBER(SEARCH("0",'Model output'!F222)), ISNUMBER(SEARCH("1",'Model output'!F222)), ISNUMBER(SEARCH("X",'Model output'!F222))), IF(ISNUMBER(SEARCH("pM",'Model output'!F222)),MID(SUBSTITUTE('Model output'!F222," ",""),SEARCH("pM",'Model output'!F222)+2,1),IF(ISNUMBER(SEARCH("M",'Model output'!F222)),MID(SUBSTITUTE('Model output'!F222," ",""),SEARCH("M",'Model output'!F222)+1,1),SUBSTITUTE('Model output'!F222," ",""))),""))</f>
        <v/>
      </c>
      <c r="F223" t="str">
        <f t="shared" si="39"/>
        <v>negative</v>
      </c>
      <c r="G223" t="str">
        <f>IF(OR('Model output'!G222="",AND(ISNUMBER('Model output'!J222),'Model output'!J222&lt;1)),"",IF(OR(ISNUMBER(SEARCH("lateral",'Model output'!G222)),ISNUMBER(SEARCH("cervical",'Model output'!G222)),ISNUMBER(SEARCH("jugular",'Model output'!G222)),ISNUMBER(SEARCH("left neck",'Model output'!G222)),ISNUMBER(SEARCH("left anterior neck",'Model output'!G222)),ISNUMBER(SEARCH("left posterior neck",'Model output'!G222)),ISNUMBER(SEARCH("right neck",'Model output'!G222)),ISNUMBER(SEARCH("right anterior neck",'Model output'!G222)),ISNUMBER(SEARCH("right posterior neck",'Model output'!G222)),AND(ISNUMBER(SEARCH("level",'Model output'!G222)),OR(,ISNUMBER(SEARCH("II",'Model output'!G222)),ISNUMBER(SEARCH("two",'Model output'!G222)),AND(ISNUMBER(SEARCH("2",'Model output'!G222)),NOT(ISNUMBER(SEARCH("1 of 2",'Model output'!G222)))),ISNUMBER(SEARCH("III",'Model output'!G222)),ISNUMBER(SEARCH("three",'Model output'!G222)),ISNUMBER(SEARCH("3",'Model output'!G222)),ISNUMBER(SEARCH("IV",'Model output'!G222)),ISNUMBER(SEARCH("four",'Model output'!G222)),ISNUMBER(SEARCH("4",'Model output'!G222)),ISNUMBER(SEARCH("V ",'Model output'!G222)),ISNUMBER(SEARCH("five",'Model output'!G222)),ISNUMBER(SEARCH("5",'Model output'!G222))))), "lateral", "central"))</f>
        <v/>
      </c>
      <c r="H223" t="str">
        <f>IF('Model output'!H222="","negative",IF(OR(ISNUMBER(SEARCH("lymph node",'Model output'!H222)),ISNUMBER(SEARCH("gland",'Model output'!H222)),ISNUMBER(SEARCH("lobe",'Model output'!H222)),ISNUMBER(SEARCH("isthmus",'Model output'!H222)),ISNUMBER(SEARCH("mediastinum",'Model output'!H222)),ISNUMBER(SEARCH("Not mentioned",'Model output'!H222)), ISNUMBER(SEARCH("Not applicable",'Model output'!H222)), ISNUMBER(SEARCH("paratracheal",'Model output'!H222)),ISNUMBER(SEARCH("fibroadipose tissue",'Model output'!H222)),ISNUMBER(SEARCH("thyroid node",'Model output'!H222)),ISNUMBER(SEARCH("skeletal muscle",'Model output'!H222)),ISNUMBER(SEARCH("Extranodal extension",'Model output'!H222)),ISNUMBER(SEARCH("right",'Model output'!H222)),ISNUMBER(SEARCH("left",'Model output'!H222)),ISNUMBER(SEARCH("Not specified",'Model output'!H222))),"negative","positive"))</f>
        <v>negative</v>
      </c>
      <c r="I223">
        <f>IF(OR('Model output'!I222="",'Model output'!I222="Not answered",'Model output'!I222="Not mentioned"),"",IF(ISNUMBER('Model output'!I222),'Model output'!I222,1))</f>
        <v>2</v>
      </c>
      <c r="J223">
        <f>IF(OR('Model output'!J222="",'Model output'!J222="Not answered",'Model output'!J222="Not mentioned"),"",IF(AND(ISNUMBER('Model output'!J222),'Model output'!J222&lt;=I223),'Model output'!J222,IF(AND(ISNUMBER('Model output'!J222), 'Model output'!J222&gt;=DATE(2024,1,1)), MIN(DAY('Model output'!J222), MONTH('Model output'!J222), YEAR('Model output'!J222)), IF(ISNUMBER(SEARCH("0/",'Model output'!J222)),0,IF(ISNUMBER(SEARCH("/",'Model output'!J222)), VALUE(LEFT('Model output'!J222, SEARCH("/",'Model output'!J222)-1)),1)))))</f>
        <v>0</v>
      </c>
      <c r="K223" t="str" cm="1">
        <f t="array" ref="K223">IF(COUNT(FIND({0,1,2,3,4,5,6,7,8,9},'Model output'!K222))&gt;0,'Model output'!K222,"")</f>
        <v/>
      </c>
      <c r="L223" s="25" t="str">
        <f t="shared" si="38"/>
        <v/>
      </c>
      <c r="M223" t="str" cm="1">
        <f t="array" ref="M223">IF(L223="","",IF(ISNUMBER(SEARCH("cm",L223)),MAX(VALUE(SUBSTITUTE(_xlfn.FILTERXML("&lt;t&gt;&lt;s&gt;"&amp;SUBSTITUTE(L223,",","&lt;/s&gt;&lt;s&gt;")&amp;"&lt;/s&gt;&lt;/t&gt;","//s"),"cm",""))),MAX(VALUE(SUBSTITUTE(_xlfn.FILTERXML("&lt;t&gt;&lt;s&gt;"&amp;SUBSTITUTE(L223,",","&lt;/s&gt;&lt;s&gt;")&amp;"&lt;/s&gt;&lt;/t&gt;","//s"),"mm","")))/10))</f>
        <v/>
      </c>
      <c r="N223" t="str">
        <f>IF('Model output'!L222="","",'Model output'!L222)</f>
        <v>Papillary carcinoma, classical (usual)</v>
      </c>
      <c r="O223" t="str">
        <f>IF('Model output'!M222="","",'Model output'!M222)</f>
        <v>Follicular variant</v>
      </c>
      <c r="P223" t="str">
        <f>IF('Model output'!N222="","",'Model output'!N222)</f>
        <v>1.7 cm</v>
      </c>
      <c r="Q223" t="str">
        <f t="shared" si="37"/>
        <v>1.7cm</v>
      </c>
      <c r="R223" cm="1">
        <f t="array" ref="R223">IF(Q223="","",IF(ISNUMBER(SEARCH("cm",Q223)),MAX(VALUE(SUBSTITUTE(_xlfn.FILTERXML("&lt;t&gt;&lt;s&gt;"&amp;SUBSTITUTE(Q223,",","&lt;/s&gt;&lt;s&gt;")&amp;"&lt;/s&gt;&lt;/t&gt;","//s"),"cm",""))),MAX(VALUE(SUBSTITUTE(_xlfn.FILTERXML("&lt;t&gt;&lt;s&gt;"&amp;SUBSTITUTE(Q223,",","&lt;/s&gt;&lt;s&gt;")&amp;"&lt;/s&gt;&lt;/t&gt;","//s"),"mm","")))/10))</f>
        <v>1.7</v>
      </c>
      <c r="S223" t="str">
        <f>IF(OR('Model output'!P222="",ISNUMBER(SEARCH("Not identified", 'Model output'!P222)),ISNUMBER(SEARCH("Absent",'Model output'!P222)),AND(ISNUMBER(SEARCH("No",'Model output'!P222)),NOT(ISNUMBER(SEARCH("diagnostic",'Model output'!P222)))),ISNUMBER(SEARCH("Negative",'Model output'!P222))),"negative","positive")</f>
        <v>negative</v>
      </c>
      <c r="T223">
        <f>IF('Model output'!O222="","",'Model output'!O222)</f>
        <v>1</v>
      </c>
      <c r="U223" t="str">
        <f>IF('Model output'!Q222&lt;&gt;"",'Model output'!Q222,IF('Classification result'!S223="positive",IF(ISNUMBER(SEARCH("single",'Model output'!P222)),1,IF(OR(ISNUMBER(SEARCH("&lt;4",'Model output'!P222)),ISNUMBER(SEARCH("&lt; 4",'Model output'!P222)),ISNUMBER(SEARCH("less than 4",'Model output'!P222))),"&lt;4",IF(OR(ISNUMBER(SEARCH("&gt;4",'Model output'!P222)),ISNUMBER(SEARCH("&gt; 4",'Model output'!P222)),ISNUMBER(SEARCH("4 or more",'Model output'!P222))),"&gt;4",""))), ""))</f>
        <v/>
      </c>
      <c r="V223" t="str">
        <f>IF(S223="negative","",IF(OR(ISNUMBER(SEARCH("Focal",'Model output'!P222)),'Classification result'!U223&lt;4,ISNUMBER(SEARCH("Focal",'Classification result'!U223)),ISNUMBER(SEARCH("&lt;4",'Classification result'!U223)),ISNUMBER(SEARCH("&lt; 4",'Classification result'!U223))),"minimal", IF(OR(ISNUMBER(SEARCH("Extensive",'Model output'!P222)),ISNUMBER(SEARCH("Extensive",'Classification result'!U223)),ISNUMBER(SEARCH("&gt;4",'Classification result'!U223)),ISNUMBER(SEARCH("&gt; 4",'Classification result'!U223)),ISNUMBER(SEARCH("4 or more",'Classification result'!U223))),"extensive","")))</f>
        <v/>
      </c>
      <c r="W223" t="str">
        <f>IF(OR('Model output'!R222="",ISNUMBER(SEARCH("Not identified", 'Model output'!R222)),ISNUMBER(SEARCH("Absent",'Model output'!R222)),ISNUMBER(SEARCH("No",'Model output'!R222)),ISNUMBER(SEARCH("Negative",'Model output'!R222)),ISNUMBER(SEARCH("None seen",'Model output'!R222)),ISNUMBER(SEARCH("Free",'Model output'!R222)),ISNUMBER(SEARCH("Cannot be assessed",'Model output'!R222))),"negative","positive")</f>
        <v>negative</v>
      </c>
      <c r="X223" s="16" t="str">
        <f>IF('Model output'!S222="","",'Model output'!S222)</f>
        <v>Not identified</v>
      </c>
      <c r="Y223" t="str">
        <f>IF(OR('Model output'!S222="",ISNUMBER(SEARCH("Absent",'Model output'!S222)),ISNUMBER(SEARCH("Not identified",'Model output'!S222)),AND(ISNUMBER(SEARCH("No",'Model output'!S222)),NOT(ISNUMBER(SEARCH("carcinoma",'Model output'!S222)))),ISNUMBER(SEARCH("negative",'Model output'!S222))),"negative",IF(Z223="positive","gETE", "positive"))</f>
        <v>negative</v>
      </c>
      <c r="Z223" t="str">
        <f>IF(OR('Model output'!S222="",ISNUMBER(SEARCH("Absent",'Model output'!S222)),ISNUMBER(SEARCH("Not identified",'Model output'!S222)),ISNUMBER(SEARCH("No",'Model output'!S222)),ISNUMBER(SEARCH("Minimal",'Model output'!S222)),ISNUMBER(SEARCH("negative",'Model output'!S222))),"negative",IF(OR(ISNUMBER(SEARCH("extensive",X223)),ISNUMBER(SEARCH("skeletal muscle",X223)),ISNUMBER(SEARCH("larynx",X223)),ISNUMBER(SEARCH("trachea",X223)),ISNUMBER(SEARCH("esophagus",X223)),ISNUMBER(SEARCH("recurrent laryngeal nerve",X223))),"positive","negative"))</f>
        <v>negative</v>
      </c>
      <c r="AA223" t="str">
        <f>IF('Model output'!T222="","",IF('Model output'!T222="Not mentioned", "No", "Yes"))</f>
        <v/>
      </c>
      <c r="AB223" t="str">
        <f>IF(AA223&lt;&gt;"Yes","",IF(OR('Model output'!U222="",ISNUMBER(SEARCH("Not identified",'Model output'!U222))),"",'Model output'!U222))</f>
        <v/>
      </c>
      <c r="AC223" s="1" t="str">
        <f>IF(OR('Model output'!V222="", 'Model output'!V222="No", AND(ISERROR(SEARCH("Positive",'Model output'!V222)), ISNUMBER(SEARCH("Negative",'Model output'!V222))), AND(ISNUMBER(SEARCH("Uninvolved",'Model output'!V222)),NOT(ISNUMBER(SEARCH("margins involved",'Model output'!V222)))), ISNUMBER(SEARCH("None",'Model output'!V222)), ISNUMBER(SEARCH("Free",'Model output'!V222)), ISNUMBER(SEARCH("1 mm",'Model output'!V222)), ISNUMBER(SEARCH("0.1 CM",'Model output'!V222)), ISNUMBER(SEARCH("less than 0.2 mm",'Model output'!V222)), ISNUMBER(SEARCH("less than 0.5 mm",'Model output'!V222)), ISNUMBER(SEARCH("less than 1.0 mm",'Model output'!V222)), ISNUMBER(SEARCH("noted very close",'Model output'!V222)), ISNUMBER(SEARCH("abut",'Model output'!V222)), ISNUMBER(SEARCH("not mentioned",'Model output'!V222)), ISNUMBER(SEARCH("Cannot be assessed",'Model output'!V222)), ISNUMBER(SEARCH("Not specified",'Model output'!V222)), ISNUMBER(SEARCH("Lymphocyte invasion - present",'Model output'!V222))), "negative", "positive")</f>
        <v>negative</v>
      </c>
      <c r="AE223" s="35" t="str" cm="1">
        <f t="array" aca="1" ref="AE223" ca="1">IF(OR(AC223="positive",Z223="positive",AND(OR(ISNUMBER(SEARCH("Follicular carcinoma",N223)),ISNUMBER(SEARCH("Follicular thyroid carcinoma",N223))),V223="extensive"),AND(AND(ISNUMBER(J223),J223&gt;0),AND(ISNUMBER(M223),M223&gt;3)),OR(H223="positive",AH223=1)),"high",IF(OR(ISNUMBER(SEARCH("lateral",G223,1)),ISNUMBER(SEARCH("positive",Y223,1)),ISNUMBER(SEARCH("tall",O223,1)),ISNUMBER(SEARCH("hobnail",O223,1)),ISNUMBER(SEARCH("cribriform",O223,1)),ISNUMBER(SEARCH("diffuse",O223,1)),ISNUMBER(SEARCH("columnar",O223,1)),ISNUMBER(SEARCH("solid",O223,1)),ISNUMBER(SEARCH("tall",N223,1)),ISNUMBER(SEARCH("hobnail",N223,1)),ISNUMBER(SEARCH("cribriform",N223,1)),ISNUMBER(SEARCH("diffuse",N223,1)),ISNUMBER(SEARCH("columnar",N223,1)),ISNUMBER(SEARCH("solid",N223,1)),AND(ISNUMBER(SEARCH("papillary",N223,1)),S223="positive"),AND(AND(ISNUMBER(J223),J223&gt;=5),M223=""),AND(AND(ISNUMBER(J223),J223&gt;=5),AND(ISNUMBER(M223),M223&gt;=1)),AND(ISNUMBER(SERACH("papillary",N223)),OR(Y223="positive",Z223="positive"), ISNUMBER(SEARCH("BRAF",AB223)))),"intermediate","low"))</f>
        <v>low</v>
      </c>
      <c r="AF223" s="36" t="str">
        <f t="shared" si="40"/>
        <v>1b</v>
      </c>
      <c r="AG223" s="36" t="str">
        <f t="shared" si="41"/>
        <v>0</v>
      </c>
      <c r="AH223" s="36" t="str">
        <f t="shared" si="42"/>
        <v>0</v>
      </c>
      <c r="AI223" s="42" t="str">
        <f t="shared" si="43"/>
        <v>I</v>
      </c>
      <c r="AJ223" s="39" t="s">
        <v>807</v>
      </c>
      <c r="AK223" s="41" t="s">
        <v>1119</v>
      </c>
      <c r="AL223" s="41" t="s">
        <v>1120</v>
      </c>
      <c r="AM223" s="41" t="s">
        <v>1123</v>
      </c>
      <c r="AN223" s="41" t="s">
        <v>68</v>
      </c>
      <c r="AO223" s="22">
        <f t="shared" ca="1" si="44"/>
        <v>1</v>
      </c>
      <c r="AP223" s="1">
        <f t="shared" si="45"/>
        <v>1</v>
      </c>
      <c r="AQ223" s="1">
        <f t="shared" si="46"/>
        <v>1</v>
      </c>
      <c r="AR223" s="1">
        <f t="shared" si="47"/>
        <v>1</v>
      </c>
      <c r="AS223" s="14">
        <f t="shared" si="48"/>
        <v>1</v>
      </c>
    </row>
    <row r="224" spans="1:45">
      <c r="A224" t="str">
        <f>'Model output'!A223</f>
        <v>TCGA-ET-A25L</v>
      </c>
      <c r="B224" s="33">
        <v>52</v>
      </c>
      <c r="C224" s="1" t="str">
        <f>IF(OR(ISNUMBER(SEARCH("0",'Model output'!D223)), ISNUMBER(SEARCH("1",'Model output'!D223)), ISNUMBER(SEARCH("1a",'Model output'!D223)), ISNUMBER(SEARCH("1b",'Model output'!D223)), ISNUMBER(SEARCH("2",'Model output'!D223)), ISNUMBER(SEARCH("3",'Model output'!D223)), ISNUMBER(SEARCH("4a",'Model output'!D223)), ISNUMBER(SEARCH("4b",'Model output'!D223))), IF(ISNUMBER(SEARCH("pT",'Model output'!D223)),IF(OR(ISNUMBER(SEARCH("a",'Model output'!D223)),ISNUMBER(SEARCH("b",'Model output'!D223))),MID(SUBSTITUTE('Model output'!D223," ",""),SEARCH("pT",'Model output'!D223)+2,2),MID(SUBSTITUTE('Model output'!D223," ",""),SEARCH("pT",'Model output'!D223)+2,1)),IF(ISNUMBER(SEARCH("T",'Model output'!D223)),IF(OR(ISNUMBER(SEARCH("a",'Model output'!D223)),ISNUMBER(SEARCH("b",'Model output'!D223))),MID(SUBSTITUTE('Model output'!D223," ",""),SEARCH("T",'Model output'!D223)+1,2),MID(SUBSTITUTE('Model output'!D223," ",""),SEARCH("T",'Model output'!D223)+1,1)),SUBSTITUTE('Model output'!D223," ",""))),"")</f>
        <v>3</v>
      </c>
      <c r="D224" s="1" t="str">
        <f>IF(ISNUMBER(SEARCH("lymph node",'Model output'!E223)),"1", IF(AND('Model output'!E223&lt;&gt;"",ISNUMBER('Model output'!E223),'Model output'!E223&gt;0),"1",IF(OR(ISNUMBER(SEARCH("0",'Model output'!E223)), ISNUMBER(SEARCH("1",'Model output'!E223)), ISNUMBER(SEARCH("1a",'Model output'!E223)), ISNUMBER(SEARCH("1b",'Model output'!E223)), ISNUMBER(SEARCH("X",'Model output'!E223))), IF(ISNUMBER(SEARCH("pN",'Model output'!E223)),IF(OR(ISNUMBER(SEARCH("a",'Model output'!E223)),ISNUMBER(SEARCH("b",'Model output'!E223))),MID(SUBSTITUTE('Model output'!E223," ",""),SEARCH("pN",'Model output'!E223)+2,2),MID(SUBSTITUTE('Model output'!E223," ",""),SEARCH("pN",'Model output'!E223)+2,1)),IF(ISNUMBER(SEARCH("N",'Model output'!E223)),IF(OR(ISNUMBER(SEARCH("a",'Model output'!E223)),ISNUMBER(SEARCH("b",'Model output'!E223))),MID(SUBSTITUTE('Model output'!E223," ",""),SEARCH("N",'Model output'!E223)+1,2),MID(SUBSTITUTE('Model output'!E223," ",""),SEARCH("N",'Model output'!E223)+1,1)),SUBSTITUTE('Model output'!E223," ",""))),"")))</f>
        <v>1b</v>
      </c>
      <c r="E224" s="1" t="str">
        <f>IF(OR(ISNUMBER(SEARCH("Not applicable",'Model output'!F223)), ISNUMBER(SEARCH("N/A",'Model output'!F223))),"0",IF(OR(ISNUMBER(SEARCH("0",'Model output'!F223)), ISNUMBER(SEARCH("1",'Model output'!F223)), ISNUMBER(SEARCH("X",'Model output'!F223))), IF(ISNUMBER(SEARCH("pM",'Model output'!F223)),MID(SUBSTITUTE('Model output'!F223," ",""),SEARCH("pM",'Model output'!F223)+2,1),IF(ISNUMBER(SEARCH("M",'Model output'!F223)),MID(SUBSTITUTE('Model output'!F223," ",""),SEARCH("M",'Model output'!F223)+1,1),SUBSTITUTE('Model output'!F223," ",""))),""))</f>
        <v/>
      </c>
      <c r="F224" t="str">
        <f t="shared" si="39"/>
        <v>positive</v>
      </c>
      <c r="G224" t="str">
        <f>IF(OR('Model output'!G223="",AND(ISNUMBER('Model output'!J223),'Model output'!J223&lt;1)),"",IF(OR(ISNUMBER(SEARCH("lateral",'Model output'!G223)),ISNUMBER(SEARCH("cervical",'Model output'!G223)),ISNUMBER(SEARCH("jugular",'Model output'!G223)),ISNUMBER(SEARCH("left neck",'Model output'!G223)),ISNUMBER(SEARCH("left anterior neck",'Model output'!G223)),ISNUMBER(SEARCH("left posterior neck",'Model output'!G223)),ISNUMBER(SEARCH("right neck",'Model output'!G223)),ISNUMBER(SEARCH("right anterior neck",'Model output'!G223)),ISNUMBER(SEARCH("right posterior neck",'Model output'!G223)),AND(ISNUMBER(SEARCH("level",'Model output'!G223)),OR(,ISNUMBER(SEARCH("II",'Model output'!G223)),ISNUMBER(SEARCH("two",'Model output'!G223)),AND(ISNUMBER(SEARCH("2",'Model output'!G223)),NOT(ISNUMBER(SEARCH("1 of 2",'Model output'!G223)))),ISNUMBER(SEARCH("III",'Model output'!G223)),ISNUMBER(SEARCH("three",'Model output'!G223)),ISNUMBER(SEARCH("3",'Model output'!G223)),ISNUMBER(SEARCH("IV",'Model output'!G223)),ISNUMBER(SEARCH("four",'Model output'!G223)),ISNUMBER(SEARCH("4",'Model output'!G223)),ISNUMBER(SEARCH("V ",'Model output'!G223)),ISNUMBER(SEARCH("five",'Model output'!G223)),ISNUMBER(SEARCH("5",'Model output'!G223))))), "lateral", "central"))</f>
        <v>lateral</v>
      </c>
      <c r="H224" t="str">
        <f>IF('Model output'!H223="","negative",IF(OR(ISNUMBER(SEARCH("lymph node",'Model output'!H223)),ISNUMBER(SEARCH("gland",'Model output'!H223)),ISNUMBER(SEARCH("lobe",'Model output'!H223)),ISNUMBER(SEARCH("isthmus",'Model output'!H223)),ISNUMBER(SEARCH("mediastinum",'Model output'!H223)),ISNUMBER(SEARCH("Not mentioned",'Model output'!H223)), ISNUMBER(SEARCH("Not applicable",'Model output'!H223)), ISNUMBER(SEARCH("paratracheal",'Model output'!H223)),ISNUMBER(SEARCH("fibroadipose tissue",'Model output'!H223)),ISNUMBER(SEARCH("thyroid node",'Model output'!H223)),ISNUMBER(SEARCH("skeletal muscle",'Model output'!H223)),ISNUMBER(SEARCH("Extranodal extension",'Model output'!H223)),ISNUMBER(SEARCH("right",'Model output'!H223)),ISNUMBER(SEARCH("left",'Model output'!H223)),ISNUMBER(SEARCH("Not specified",'Model output'!H223))),"negative","positive"))</f>
        <v>negative</v>
      </c>
      <c r="I224">
        <f>IF(OR('Model output'!I223="",'Model output'!I223="Not answered",'Model output'!I223="Not mentioned"),"",IF(ISNUMBER('Model output'!I223),'Model output'!I223,1))</f>
        <v>12</v>
      </c>
      <c r="J224">
        <f>IF(OR('Model output'!J223="",'Model output'!J223="Not answered",'Model output'!J223="Not mentioned"),"",IF(AND(ISNUMBER('Model output'!J223),'Model output'!J223&lt;=I224),'Model output'!J223,IF(AND(ISNUMBER('Model output'!J223), 'Model output'!J223&gt;=DATE(2024,1,1)), MIN(DAY('Model output'!J223), MONTH('Model output'!J223), YEAR('Model output'!J223)), IF(ISNUMBER(SEARCH("0/",'Model output'!J223)),0,IF(ISNUMBER(SEARCH("/",'Model output'!J223)), VALUE(LEFT('Model output'!J223, SEARCH("/",'Model output'!J223)-1)),1)))))</f>
        <v>2</v>
      </c>
      <c r="K224" t="str" cm="1">
        <f t="array" ref="K224">IF(COUNT(FIND({0,1,2,3,4,5,6,7,8,9},'Model output'!K223))&gt;0,'Model output'!K223,"")</f>
        <v>0.9 cm</v>
      </c>
      <c r="L224" s="25" t="str">
        <f t="shared" si="38"/>
        <v>0.9cm</v>
      </c>
      <c r="M224" cm="1">
        <f t="array" ref="M224">IF(L224="","",IF(ISNUMBER(SEARCH("cm",L224)),MAX(VALUE(SUBSTITUTE(_xlfn.FILTERXML("&lt;t&gt;&lt;s&gt;"&amp;SUBSTITUTE(L224,",","&lt;/s&gt;&lt;s&gt;")&amp;"&lt;/s&gt;&lt;/t&gt;","//s"),"cm",""))),MAX(VALUE(SUBSTITUTE(_xlfn.FILTERXML("&lt;t&gt;&lt;s&gt;"&amp;SUBSTITUTE(L224,",","&lt;/s&gt;&lt;s&gt;")&amp;"&lt;/s&gt;&lt;/t&gt;","//s"),"mm","")))/10))</f>
        <v>0.9</v>
      </c>
      <c r="N224" t="str">
        <f>IF('Model output'!L223="","",'Model output'!L223)</f>
        <v>Papillary carcinoma with focal tall cell features</v>
      </c>
      <c r="O224" t="str">
        <f>IF('Model output'!M223="","",'Model output'!M223)</f>
        <v>Tall cell</v>
      </c>
      <c r="P224" t="str">
        <f>IF('Model output'!N223="","",'Model output'!N223)</f>
        <v>3.0 cm</v>
      </c>
      <c r="Q224" t="str">
        <f t="shared" si="37"/>
        <v>3.0cm</v>
      </c>
      <c r="R224" cm="1">
        <f t="array" ref="R224">IF(Q224="","",IF(ISNUMBER(SEARCH("cm",Q224)),MAX(VALUE(SUBSTITUTE(_xlfn.FILTERXML("&lt;t&gt;&lt;s&gt;"&amp;SUBSTITUTE(Q224,",","&lt;/s&gt;&lt;s&gt;")&amp;"&lt;/s&gt;&lt;/t&gt;","//s"),"cm",""))),MAX(VALUE(SUBSTITUTE(_xlfn.FILTERXML("&lt;t&gt;&lt;s&gt;"&amp;SUBSTITUTE(Q224,",","&lt;/s&gt;&lt;s&gt;")&amp;"&lt;/s&gt;&lt;/t&gt;","//s"),"mm","")))/10))</f>
        <v>3</v>
      </c>
      <c r="S224" t="str">
        <f>IF(OR('Model output'!P223="",ISNUMBER(SEARCH("Not identified", 'Model output'!P223)),ISNUMBER(SEARCH("Absent",'Model output'!P223)),AND(ISNUMBER(SEARCH("No",'Model output'!P223)),NOT(ISNUMBER(SEARCH("diagnostic",'Model output'!P223)))),ISNUMBER(SEARCH("Negative",'Model output'!P223))),"negative","positive")</f>
        <v>positive</v>
      </c>
      <c r="T224">
        <f>IF('Model output'!O223="","",'Model output'!O223)</f>
        <v>1</v>
      </c>
      <c r="U224" t="str">
        <f>IF('Model output'!Q223&lt;&gt;"",'Model output'!Q223,IF('Classification result'!S224="positive",IF(ISNUMBER(SEARCH("single",'Model output'!P223)),1,IF(OR(ISNUMBER(SEARCH("&lt;4",'Model output'!P223)),ISNUMBER(SEARCH("&lt; 4",'Model output'!P223)),ISNUMBER(SEARCH("less than 4",'Model output'!P223))),"&lt;4",IF(OR(ISNUMBER(SEARCH("&gt;4",'Model output'!P223)),ISNUMBER(SEARCH("&gt; 4",'Model output'!P223)),ISNUMBER(SEARCH("4 or more",'Model output'!P223))),"&gt;4",""))), ""))</f>
        <v>Minimal extrathyroidal extension into left inferior pole parathyroid gland</v>
      </c>
      <c r="V224" t="str">
        <f>IF(S224="negative","",IF(OR(ISNUMBER(SEARCH("Focal",'Model output'!P223)),'Classification result'!U224&lt;4,ISNUMBER(SEARCH("Focal",'Classification result'!U224)),ISNUMBER(SEARCH("&lt;4",'Classification result'!U224)),ISNUMBER(SEARCH("&lt; 4",'Classification result'!U224))),"minimal", IF(OR(ISNUMBER(SEARCH("Extensive",'Model output'!P223)),ISNUMBER(SEARCH("Extensive",'Classification result'!U224)),ISNUMBER(SEARCH("&gt;4",'Classification result'!U224)),ISNUMBER(SEARCH("&gt; 4",'Classification result'!U224)),ISNUMBER(SEARCH("4 or more",'Classification result'!U224))),"extensive","")))</f>
        <v/>
      </c>
      <c r="W224" t="str">
        <f>IF(OR('Model output'!R223="",ISNUMBER(SEARCH("Not identified", 'Model output'!R223)),ISNUMBER(SEARCH("Absent",'Model output'!R223)),ISNUMBER(SEARCH("No",'Model output'!R223)),ISNUMBER(SEARCH("Negative",'Model output'!R223)),ISNUMBER(SEARCH("None seen",'Model output'!R223)),ISNUMBER(SEARCH("Free",'Model output'!R223)),ISNUMBER(SEARCH("Cannot be assessed",'Model output'!R223))),"negative","positive")</f>
        <v>negative</v>
      </c>
      <c r="X224" s="16" t="str">
        <f>IF('Model output'!S223="","",'Model output'!S223)</f>
        <v>Left inferior pole parathyroid gland</v>
      </c>
      <c r="Y224" t="str">
        <f>IF(OR('Model output'!S223="",ISNUMBER(SEARCH("Absent",'Model output'!S223)),ISNUMBER(SEARCH("Not identified",'Model output'!S223)),AND(ISNUMBER(SEARCH("No",'Model output'!S223)),NOT(ISNUMBER(SEARCH("carcinoma",'Model output'!S223)))),ISNUMBER(SEARCH("negative",'Model output'!S223))),"negative",IF(Z224="positive","gETE", "positive"))</f>
        <v>positive</v>
      </c>
      <c r="Z224" t="str">
        <f>IF(OR('Model output'!S223="",ISNUMBER(SEARCH("Absent",'Model output'!S223)),ISNUMBER(SEARCH("Not identified",'Model output'!S223)),ISNUMBER(SEARCH("No",'Model output'!S223)),ISNUMBER(SEARCH("Minimal",'Model output'!S223)),ISNUMBER(SEARCH("negative",'Model output'!S223))),"negative",IF(OR(ISNUMBER(SEARCH("extensive",X224)),ISNUMBER(SEARCH("skeletal muscle",X224)),ISNUMBER(SEARCH("larynx",X224)),ISNUMBER(SEARCH("trachea",X224)),ISNUMBER(SEARCH("esophagus",X224)),ISNUMBER(SEARCH("recurrent laryngeal nerve",X224))),"positive","negative"))</f>
        <v>negative</v>
      </c>
      <c r="AA224" t="str">
        <f>IF('Model output'!T223="","",IF('Model output'!T223="Not mentioned", "No", "Yes"))</f>
        <v/>
      </c>
      <c r="AB224" t="str">
        <f>IF(AA224&lt;&gt;"Yes","",IF(OR('Model output'!U223="",ISNUMBER(SEARCH("Not identified",'Model output'!U223))),"",'Model output'!U223))</f>
        <v/>
      </c>
      <c r="AC224" s="1" t="str">
        <f>IF(OR('Model output'!V223="", 'Model output'!V223="No", AND(ISERROR(SEARCH("Positive",'Model output'!V223)), ISNUMBER(SEARCH("Negative",'Model output'!V223))), AND(ISNUMBER(SEARCH("Uninvolved",'Model output'!V223)),NOT(ISNUMBER(SEARCH("margins involved",'Model output'!V223)))), ISNUMBER(SEARCH("None",'Model output'!V223)), ISNUMBER(SEARCH("Free",'Model output'!V223)), ISNUMBER(SEARCH("1 mm",'Model output'!V223)), ISNUMBER(SEARCH("0.1 CM",'Model output'!V223)), ISNUMBER(SEARCH("less than 0.2 mm",'Model output'!V223)), ISNUMBER(SEARCH("less than 0.5 mm",'Model output'!V223)), ISNUMBER(SEARCH("less than 1.0 mm",'Model output'!V223)), ISNUMBER(SEARCH("noted very close",'Model output'!V223)), ISNUMBER(SEARCH("abut",'Model output'!V223)), ISNUMBER(SEARCH("not mentioned",'Model output'!V223)), ISNUMBER(SEARCH("Cannot be assessed",'Model output'!V223)), ISNUMBER(SEARCH("Not specified",'Model output'!V223)), ISNUMBER(SEARCH("Lymphocyte invasion - present",'Model output'!V223))), "negative", "positive")</f>
        <v>positive</v>
      </c>
      <c r="AE224" s="35" t="str" cm="1">
        <f t="array" ref="AE224">IF(OR(AC224="positive",Z224="positive",AND(OR(ISNUMBER(SEARCH("Follicular carcinoma",N224)),ISNUMBER(SEARCH("Follicular thyroid carcinoma",N224))),V224="extensive"),AND(AND(ISNUMBER(J224),J224&gt;0),AND(ISNUMBER(M224),M224&gt;3)),OR(H224="positive",AH224=1)),"high",IF(OR(ISNUMBER(SEARCH("lateral",G224,1)),ISNUMBER(SEARCH("positive",Y224,1)),ISNUMBER(SEARCH("tall",O224,1)),ISNUMBER(SEARCH("hobnail",O224,1)),ISNUMBER(SEARCH("cribriform",O224,1)),ISNUMBER(SEARCH("diffuse",O224,1)),ISNUMBER(SEARCH("columnar",O224,1)),ISNUMBER(SEARCH("solid",O224,1)),ISNUMBER(SEARCH("tall",N224,1)),ISNUMBER(SEARCH("hobnail",N224,1)),ISNUMBER(SEARCH("cribriform",N224,1)),ISNUMBER(SEARCH("diffuse",N224,1)),ISNUMBER(SEARCH("columnar",N224,1)),ISNUMBER(SEARCH("solid",N224,1)),AND(ISNUMBER(SEARCH("papillary",N224,1)),S224="positive"),AND(AND(ISNUMBER(J224),J224&gt;=5),M224=""),AND(AND(ISNUMBER(J224),J224&gt;=5),AND(ISNUMBER(M224),M224&gt;=1)),AND(ISNUMBER(SERACH("papillary",N224)),OR(Y224="positive",Z224="positive"), ISNUMBER(SEARCH("BRAF",AB224)))),"intermediate","low"))</f>
        <v>high</v>
      </c>
      <c r="AF224" s="36" t="str">
        <f t="shared" si="40"/>
        <v>2</v>
      </c>
      <c r="AG224" s="36" t="str">
        <f t="shared" si="41"/>
        <v>1b</v>
      </c>
      <c r="AH224" s="36" t="str">
        <f t="shared" si="42"/>
        <v>0</v>
      </c>
      <c r="AI224" s="42" t="str">
        <f t="shared" si="43"/>
        <v>I</v>
      </c>
      <c r="AJ224" s="39" t="s">
        <v>805</v>
      </c>
      <c r="AK224" s="41" t="s">
        <v>1122</v>
      </c>
      <c r="AL224" s="41" t="s">
        <v>1119</v>
      </c>
      <c r="AM224" s="41" t="s">
        <v>1123</v>
      </c>
      <c r="AN224" s="41" t="s">
        <v>68</v>
      </c>
      <c r="AO224" s="22">
        <f t="shared" si="44"/>
        <v>1</v>
      </c>
      <c r="AP224" s="1">
        <f t="shared" si="45"/>
        <v>1</v>
      </c>
      <c r="AQ224" s="1">
        <f t="shared" si="46"/>
        <v>1</v>
      </c>
      <c r="AR224" s="1">
        <f t="shared" si="47"/>
        <v>1</v>
      </c>
      <c r="AS224" s="14">
        <f t="shared" si="48"/>
        <v>1</v>
      </c>
    </row>
    <row r="225" spans="1:45">
      <c r="A225" t="str">
        <f>'Model output'!A224</f>
        <v>TCGA-ET-A25M</v>
      </c>
      <c r="B225" s="33">
        <v>33</v>
      </c>
      <c r="C225" s="1" t="str">
        <f>IF(OR(ISNUMBER(SEARCH("0",'Model output'!D224)), ISNUMBER(SEARCH("1",'Model output'!D224)), ISNUMBER(SEARCH("1a",'Model output'!D224)), ISNUMBER(SEARCH("1b",'Model output'!D224)), ISNUMBER(SEARCH("2",'Model output'!D224)), ISNUMBER(SEARCH("3",'Model output'!D224)), ISNUMBER(SEARCH("4a",'Model output'!D224)), ISNUMBER(SEARCH("4b",'Model output'!D224))), IF(ISNUMBER(SEARCH("pT",'Model output'!D224)),IF(OR(ISNUMBER(SEARCH("a",'Model output'!D224)),ISNUMBER(SEARCH("b",'Model output'!D224))),MID(SUBSTITUTE('Model output'!D224," ",""),SEARCH("pT",'Model output'!D224)+2,2),MID(SUBSTITUTE('Model output'!D224," ",""),SEARCH("pT",'Model output'!D224)+2,1)),IF(ISNUMBER(SEARCH("T",'Model output'!D224)),IF(OR(ISNUMBER(SEARCH("a",'Model output'!D224)),ISNUMBER(SEARCH("b",'Model output'!D224))),MID(SUBSTITUTE('Model output'!D224," ",""),SEARCH("T",'Model output'!D224)+1,2),MID(SUBSTITUTE('Model output'!D224," ",""),SEARCH("T",'Model output'!D224)+1,1)),SUBSTITUTE('Model output'!D224," ",""))),"")</f>
        <v>2</v>
      </c>
      <c r="D225" s="1" t="str">
        <f>IF(ISNUMBER(SEARCH("lymph node",'Model output'!E224)),"1", IF(AND('Model output'!E224&lt;&gt;"",ISNUMBER('Model output'!E224),'Model output'!E224&gt;0),"1",IF(OR(ISNUMBER(SEARCH("0",'Model output'!E224)), ISNUMBER(SEARCH("1",'Model output'!E224)), ISNUMBER(SEARCH("1a",'Model output'!E224)), ISNUMBER(SEARCH("1b",'Model output'!E224)), ISNUMBER(SEARCH("X",'Model output'!E224))), IF(ISNUMBER(SEARCH("pN",'Model output'!E224)),IF(OR(ISNUMBER(SEARCH("a",'Model output'!E224)),ISNUMBER(SEARCH("b",'Model output'!E224))),MID(SUBSTITUTE('Model output'!E224," ",""),SEARCH("pN",'Model output'!E224)+2,2),MID(SUBSTITUTE('Model output'!E224," ",""),SEARCH("pN",'Model output'!E224)+2,1)),IF(ISNUMBER(SEARCH("N",'Model output'!E224)),IF(OR(ISNUMBER(SEARCH("a",'Model output'!E224)),ISNUMBER(SEARCH("b",'Model output'!E224))),MID(SUBSTITUTE('Model output'!E224," ",""),SEARCH("N",'Model output'!E224)+1,2),MID(SUBSTITUTE('Model output'!E224," ",""),SEARCH("N",'Model output'!E224)+1,1)),SUBSTITUTE('Model output'!E224," ",""))),"")))</f>
        <v>1</v>
      </c>
      <c r="E225" s="1" t="str">
        <f>IF(OR(ISNUMBER(SEARCH("Not applicable",'Model output'!F224)), ISNUMBER(SEARCH("N/A",'Model output'!F224))),"0",IF(OR(ISNUMBER(SEARCH("0",'Model output'!F224)), ISNUMBER(SEARCH("1",'Model output'!F224)), ISNUMBER(SEARCH("X",'Model output'!F224))), IF(ISNUMBER(SEARCH("pM",'Model output'!F224)),MID(SUBSTITUTE('Model output'!F224," ",""),SEARCH("pM",'Model output'!F224)+2,1),IF(ISNUMBER(SEARCH("M",'Model output'!F224)),MID(SUBSTITUTE('Model output'!F224," ",""),SEARCH("M",'Model output'!F224)+1,1),SUBSTITUTE('Model output'!F224," ",""))),""))</f>
        <v>X</v>
      </c>
      <c r="F225" t="str">
        <f t="shared" ref="F225:F288" si="49">IF(OR(G225&lt;&gt;"",AND(J225&lt;&gt;"",ISNUMBER(J225),J225&gt;0),AND(M225&lt;&gt;"",M225&gt;0)),"positive","negative")</f>
        <v>positive</v>
      </c>
      <c r="G225" t="str">
        <f>IF(OR('Model output'!G224="",AND(ISNUMBER('Model output'!J224),'Model output'!J224&lt;1)),"",IF(OR(ISNUMBER(SEARCH("lateral",'Model output'!G224)),ISNUMBER(SEARCH("cervical",'Model output'!G224)),ISNUMBER(SEARCH("jugular",'Model output'!G224)),ISNUMBER(SEARCH("left neck",'Model output'!G224)),ISNUMBER(SEARCH("left anterior neck",'Model output'!G224)),ISNUMBER(SEARCH("left posterior neck",'Model output'!G224)),ISNUMBER(SEARCH("right neck",'Model output'!G224)),ISNUMBER(SEARCH("right anterior neck",'Model output'!G224)),ISNUMBER(SEARCH("right posterior neck",'Model output'!G224)),AND(ISNUMBER(SEARCH("level",'Model output'!G224)),OR(,ISNUMBER(SEARCH("II",'Model output'!G224)),ISNUMBER(SEARCH("two",'Model output'!G224)),AND(ISNUMBER(SEARCH("2",'Model output'!G224)),NOT(ISNUMBER(SEARCH("1 of 2",'Model output'!G224)))),ISNUMBER(SEARCH("III",'Model output'!G224)),ISNUMBER(SEARCH("three",'Model output'!G224)),ISNUMBER(SEARCH("3",'Model output'!G224)),ISNUMBER(SEARCH("IV",'Model output'!G224)),ISNUMBER(SEARCH("four",'Model output'!G224)),ISNUMBER(SEARCH("4",'Model output'!G224)),ISNUMBER(SEARCH("V ",'Model output'!G224)),ISNUMBER(SEARCH("five",'Model output'!G224)),ISNUMBER(SEARCH("5",'Model output'!G224))))), "lateral", "central"))</f>
        <v>central</v>
      </c>
      <c r="H225" t="str">
        <f>IF('Model output'!H224="","negative",IF(OR(ISNUMBER(SEARCH("lymph node",'Model output'!H224)),ISNUMBER(SEARCH("gland",'Model output'!H224)),ISNUMBER(SEARCH("lobe",'Model output'!H224)),ISNUMBER(SEARCH("isthmus",'Model output'!H224)),ISNUMBER(SEARCH("mediastinum",'Model output'!H224)),ISNUMBER(SEARCH("Not mentioned",'Model output'!H224)), ISNUMBER(SEARCH("Not applicable",'Model output'!H224)), ISNUMBER(SEARCH("paratracheal",'Model output'!H224)),ISNUMBER(SEARCH("fibroadipose tissue",'Model output'!H224)),ISNUMBER(SEARCH("thyroid node",'Model output'!H224)),ISNUMBER(SEARCH("skeletal muscle",'Model output'!H224)),ISNUMBER(SEARCH("Extranodal extension",'Model output'!H224)),ISNUMBER(SEARCH("right",'Model output'!H224)),ISNUMBER(SEARCH("left",'Model output'!H224)),ISNUMBER(SEARCH("Not specified",'Model output'!H224))),"negative","positive"))</f>
        <v>negative</v>
      </c>
      <c r="I225">
        <f>IF(OR('Model output'!I224="",'Model output'!I224="Not answered",'Model output'!I224="Not mentioned"),"",IF(ISNUMBER('Model output'!I224),'Model output'!I224,1))</f>
        <v>2</v>
      </c>
      <c r="J225">
        <f>IF(OR('Model output'!J224="",'Model output'!J224="Not answered",'Model output'!J224="Not mentioned"),"",IF(AND(ISNUMBER('Model output'!J224),'Model output'!J224&lt;=I225),'Model output'!J224,IF(AND(ISNUMBER('Model output'!J224), 'Model output'!J224&gt;=DATE(2024,1,1)), MIN(DAY('Model output'!J224), MONTH('Model output'!J224), YEAR('Model output'!J224)), IF(ISNUMBER(SEARCH("0/",'Model output'!J224)),0,IF(ISNUMBER(SEARCH("/",'Model output'!J224)), VALUE(LEFT('Model output'!J224, SEARCH("/",'Model output'!J224)-1)),1)))))</f>
        <v>1</v>
      </c>
      <c r="K225" t="str" cm="1">
        <f t="array" ref="K225">IF(COUNT(FIND({0,1,2,3,4,5,6,7,8,9},'Model output'!K224))&gt;0,'Model output'!K224,"")</f>
        <v/>
      </c>
      <c r="L225" s="25" t="str">
        <f t="shared" si="38"/>
        <v/>
      </c>
      <c r="M225" t="str" cm="1">
        <f t="array" ref="M225">IF(L225="","",IF(ISNUMBER(SEARCH("cm",L225)),MAX(VALUE(SUBSTITUTE(_xlfn.FILTERXML("&lt;t&gt;&lt;s&gt;"&amp;SUBSTITUTE(L225,",","&lt;/s&gt;&lt;s&gt;")&amp;"&lt;/s&gt;&lt;/t&gt;","//s"),"cm",""))),MAX(VALUE(SUBSTITUTE(_xlfn.FILTERXML("&lt;t&gt;&lt;s&gt;"&amp;SUBSTITUTE(L225,",","&lt;/s&gt;&lt;s&gt;")&amp;"&lt;/s&gt;&lt;/t&gt;","//s"),"mm","")))/10))</f>
        <v/>
      </c>
      <c r="N225" t="str">
        <f>IF('Model output'!L224="","",'Model output'!L224)</f>
        <v>Papillary carcinoma</v>
      </c>
      <c r="O225" t="str">
        <f>IF('Model output'!M224="","",'Model output'!M224)</f>
        <v/>
      </c>
      <c r="P225" t="str">
        <f>IF('Model output'!N224="","",'Model output'!N224)</f>
        <v>2.5 cm</v>
      </c>
      <c r="Q225" t="str">
        <f t="shared" si="37"/>
        <v>2.5cm</v>
      </c>
      <c r="R225" cm="1">
        <f t="array" ref="R225">IF(Q225="","",IF(ISNUMBER(SEARCH("cm",Q225)),MAX(VALUE(SUBSTITUTE(_xlfn.FILTERXML("&lt;t&gt;&lt;s&gt;"&amp;SUBSTITUTE(Q225,",","&lt;/s&gt;&lt;s&gt;")&amp;"&lt;/s&gt;&lt;/t&gt;","//s"),"cm",""))),MAX(VALUE(SUBSTITUTE(_xlfn.FILTERXML("&lt;t&gt;&lt;s&gt;"&amp;SUBSTITUTE(Q225,",","&lt;/s&gt;&lt;s&gt;")&amp;"&lt;/s&gt;&lt;/t&gt;","//s"),"mm","")))/10))</f>
        <v>2.5</v>
      </c>
      <c r="S225" t="str">
        <f>IF(OR('Model output'!P224="",ISNUMBER(SEARCH("Not identified", 'Model output'!P224)),ISNUMBER(SEARCH("Absent",'Model output'!P224)),AND(ISNUMBER(SEARCH("No",'Model output'!P224)),NOT(ISNUMBER(SEARCH("diagnostic",'Model output'!P224)))),ISNUMBER(SEARCH("Negative",'Model output'!P224))),"negative","positive")</f>
        <v>negative</v>
      </c>
      <c r="T225">
        <f>IF('Model output'!O224="","",'Model output'!O224)</f>
        <v>1</v>
      </c>
      <c r="U225" t="str">
        <f>IF('Model output'!Q224&lt;&gt;"",'Model output'!Q224,IF('Classification result'!S225="positive",IF(ISNUMBER(SEARCH("single",'Model output'!P224)),1,IF(OR(ISNUMBER(SEARCH("&lt;4",'Model output'!P224)),ISNUMBER(SEARCH("&lt; 4",'Model output'!P224)),ISNUMBER(SEARCH("less than 4",'Model output'!P224))),"&lt;4",IF(OR(ISNUMBER(SEARCH("&gt;4",'Model output'!P224)),ISNUMBER(SEARCH("&gt; 4",'Model output'!P224)),ISNUMBER(SEARCH("4 or more",'Model output'!P224))),"&gt;4",""))), ""))</f>
        <v/>
      </c>
      <c r="V225" t="str">
        <f>IF(S225="negative","",IF(OR(ISNUMBER(SEARCH("Focal",'Model output'!P224)),'Classification result'!U225&lt;4,ISNUMBER(SEARCH("Focal",'Classification result'!U225)),ISNUMBER(SEARCH("&lt;4",'Classification result'!U225)),ISNUMBER(SEARCH("&lt; 4",'Classification result'!U225))),"minimal", IF(OR(ISNUMBER(SEARCH("Extensive",'Model output'!P224)),ISNUMBER(SEARCH("Extensive",'Classification result'!U225)),ISNUMBER(SEARCH("&gt;4",'Classification result'!U225)),ISNUMBER(SEARCH("&gt; 4",'Classification result'!U225)),ISNUMBER(SEARCH("4 or more",'Classification result'!U225))),"extensive","")))</f>
        <v/>
      </c>
      <c r="W225" t="str">
        <f>IF(OR('Model output'!R224="",ISNUMBER(SEARCH("Not identified", 'Model output'!R224)),ISNUMBER(SEARCH("Absent",'Model output'!R224)),ISNUMBER(SEARCH("No",'Model output'!R224)),ISNUMBER(SEARCH("Negative",'Model output'!R224)),ISNUMBER(SEARCH("None seen",'Model output'!R224)),ISNUMBER(SEARCH("Free",'Model output'!R224)),ISNUMBER(SEARCH("Cannot be assessed",'Model output'!R224))),"negative","positive")</f>
        <v>positive</v>
      </c>
      <c r="X225" s="16" t="str">
        <f>IF('Model output'!S224="","",'Model output'!S224)</f>
        <v/>
      </c>
      <c r="Y225" t="str">
        <f>IF(OR('Model output'!S224="",ISNUMBER(SEARCH("Absent",'Model output'!S224)),ISNUMBER(SEARCH("Not identified",'Model output'!S224)),AND(ISNUMBER(SEARCH("No",'Model output'!S224)),NOT(ISNUMBER(SEARCH("carcinoma",'Model output'!S224)))),ISNUMBER(SEARCH("negative",'Model output'!S224))),"negative",IF(Z225="positive","gETE", "positive"))</f>
        <v>negative</v>
      </c>
      <c r="Z225" t="str">
        <f>IF(OR('Model output'!S224="",ISNUMBER(SEARCH("Absent",'Model output'!S224)),ISNUMBER(SEARCH("Not identified",'Model output'!S224)),ISNUMBER(SEARCH("No",'Model output'!S224)),ISNUMBER(SEARCH("Minimal",'Model output'!S224)),ISNUMBER(SEARCH("negative",'Model output'!S224))),"negative",IF(OR(ISNUMBER(SEARCH("extensive",X225)),ISNUMBER(SEARCH("skeletal muscle",X225)),ISNUMBER(SEARCH("larynx",X225)),ISNUMBER(SEARCH("trachea",X225)),ISNUMBER(SEARCH("esophagus",X225)),ISNUMBER(SEARCH("recurrent laryngeal nerve",X225))),"positive","negative"))</f>
        <v>negative</v>
      </c>
      <c r="AA225" t="str">
        <f>IF('Model output'!T224="","",IF('Model output'!T224="Not mentioned", "No", "Yes"))</f>
        <v/>
      </c>
      <c r="AB225" t="str">
        <f>IF(AA225&lt;&gt;"Yes","",IF(OR('Model output'!U224="",ISNUMBER(SEARCH("Not identified",'Model output'!U224))),"",'Model output'!U224))</f>
        <v/>
      </c>
      <c r="AC225" s="1" t="str">
        <f>IF(OR('Model output'!V224="", 'Model output'!V224="No", AND(ISERROR(SEARCH("Positive",'Model output'!V224)), ISNUMBER(SEARCH("Negative",'Model output'!V224))), AND(ISNUMBER(SEARCH("Uninvolved",'Model output'!V224)),NOT(ISNUMBER(SEARCH("margins involved",'Model output'!V224)))), ISNUMBER(SEARCH("None",'Model output'!V224)), ISNUMBER(SEARCH("Free",'Model output'!V224)), ISNUMBER(SEARCH("1 mm",'Model output'!V224)), ISNUMBER(SEARCH("0.1 CM",'Model output'!V224)), ISNUMBER(SEARCH("less than 0.2 mm",'Model output'!V224)), ISNUMBER(SEARCH("less than 0.5 mm",'Model output'!V224)), ISNUMBER(SEARCH("less than 1.0 mm",'Model output'!V224)), ISNUMBER(SEARCH("noted very close",'Model output'!V224)), ISNUMBER(SEARCH("abut",'Model output'!V224)), ISNUMBER(SEARCH("not mentioned",'Model output'!V224)), ISNUMBER(SEARCH("Cannot be assessed",'Model output'!V224)), ISNUMBER(SEARCH("Not specified",'Model output'!V224)), ISNUMBER(SEARCH("Lymphocyte invasion - present",'Model output'!V224))), "negative", "positive")</f>
        <v>negative</v>
      </c>
      <c r="AE225" s="35" t="str" cm="1">
        <f t="array" aca="1" ref="AE225" ca="1">IF(OR(AC225="positive",Z225="positive",AND(OR(ISNUMBER(SEARCH("Follicular carcinoma",N225)),ISNUMBER(SEARCH("Follicular thyroid carcinoma",N225))),V225="extensive"),AND(AND(ISNUMBER(J225),J225&gt;0),AND(ISNUMBER(M225),M225&gt;3)),OR(H225="positive",AH225=1)),"high",IF(OR(ISNUMBER(SEARCH("lateral",G225,1)),ISNUMBER(SEARCH("positive",Y225,1)),ISNUMBER(SEARCH("tall",O225,1)),ISNUMBER(SEARCH("hobnail",O225,1)),ISNUMBER(SEARCH("cribriform",O225,1)),ISNUMBER(SEARCH("diffuse",O225,1)),ISNUMBER(SEARCH("columnar",O225,1)),ISNUMBER(SEARCH("solid",O225,1)),ISNUMBER(SEARCH("tall",N225,1)),ISNUMBER(SEARCH("hobnail",N225,1)),ISNUMBER(SEARCH("cribriform",N225,1)),ISNUMBER(SEARCH("diffuse",N225,1)),ISNUMBER(SEARCH("columnar",N225,1)),ISNUMBER(SEARCH("solid",N225,1)),AND(ISNUMBER(SEARCH("papillary",N225,1)),S225="positive"),AND(AND(ISNUMBER(J225),J225&gt;=5),M225=""),AND(AND(ISNUMBER(J225),J225&gt;=5),AND(ISNUMBER(M225),M225&gt;=1)),AND(ISNUMBER(SERACH("papillary",N225)),OR(Y225="positive",Z225="positive"), ISNUMBER(SEARCH("BRAF",AB225)))),"intermediate","low"))</f>
        <v>low</v>
      </c>
      <c r="AF225" s="36" t="str">
        <f t="shared" si="40"/>
        <v>2</v>
      </c>
      <c r="AG225" s="36" t="str">
        <f t="shared" si="41"/>
        <v>1a</v>
      </c>
      <c r="AH225" s="36" t="str">
        <f t="shared" si="42"/>
        <v>0</v>
      </c>
      <c r="AI225" s="42" t="str">
        <f t="shared" si="43"/>
        <v>I</v>
      </c>
      <c r="AJ225" s="39" t="s">
        <v>807</v>
      </c>
      <c r="AK225" s="41" t="s">
        <v>1122</v>
      </c>
      <c r="AL225" s="41" t="s">
        <v>651</v>
      </c>
      <c r="AM225" s="41" t="s">
        <v>1123</v>
      </c>
      <c r="AN225" s="41" t="s">
        <v>68</v>
      </c>
      <c r="AO225" s="22">
        <f t="shared" ca="1" si="44"/>
        <v>1</v>
      </c>
      <c r="AP225" s="1">
        <f t="shared" si="45"/>
        <v>1</v>
      </c>
      <c r="AQ225" s="1">
        <f t="shared" si="46"/>
        <v>1</v>
      </c>
      <c r="AR225" s="1">
        <f t="shared" si="47"/>
        <v>1</v>
      </c>
      <c r="AS225" s="14">
        <f t="shared" si="48"/>
        <v>1</v>
      </c>
    </row>
    <row r="226" spans="1:45">
      <c r="A226" t="str">
        <f>'Model output'!A225</f>
        <v>TCGA-ET-A25R</v>
      </c>
      <c r="B226" s="33">
        <v>51</v>
      </c>
      <c r="C226" s="1" t="str">
        <f>IF(OR(ISNUMBER(SEARCH("0",'Model output'!D225)), ISNUMBER(SEARCH("1",'Model output'!D225)), ISNUMBER(SEARCH("1a",'Model output'!D225)), ISNUMBER(SEARCH("1b",'Model output'!D225)), ISNUMBER(SEARCH("2",'Model output'!D225)), ISNUMBER(SEARCH("3",'Model output'!D225)), ISNUMBER(SEARCH("4a",'Model output'!D225)), ISNUMBER(SEARCH("4b",'Model output'!D225))), IF(ISNUMBER(SEARCH("pT",'Model output'!D225)),IF(OR(ISNUMBER(SEARCH("a",'Model output'!D225)),ISNUMBER(SEARCH("b",'Model output'!D225))),MID(SUBSTITUTE('Model output'!D225," ",""),SEARCH("pT",'Model output'!D225)+2,2),MID(SUBSTITUTE('Model output'!D225," ",""),SEARCH("pT",'Model output'!D225)+2,1)),IF(ISNUMBER(SEARCH("T",'Model output'!D225)),IF(OR(ISNUMBER(SEARCH("a",'Model output'!D225)),ISNUMBER(SEARCH("b",'Model output'!D225))),MID(SUBSTITUTE('Model output'!D225," ",""),SEARCH("T",'Model output'!D225)+1,2),MID(SUBSTITUTE('Model output'!D225," ",""),SEARCH("T",'Model output'!D225)+1,1)),SUBSTITUTE('Model output'!D225," ",""))),"")</f>
        <v>3</v>
      </c>
      <c r="D226" s="1" t="str">
        <f>IF(ISNUMBER(SEARCH("lymph node",'Model output'!E225)),"1", IF(AND('Model output'!E225&lt;&gt;"",ISNUMBER('Model output'!E225),'Model output'!E225&gt;0),"1",IF(OR(ISNUMBER(SEARCH("0",'Model output'!E225)), ISNUMBER(SEARCH("1",'Model output'!E225)), ISNUMBER(SEARCH("1a",'Model output'!E225)), ISNUMBER(SEARCH("1b",'Model output'!E225)), ISNUMBER(SEARCH("X",'Model output'!E225))), IF(ISNUMBER(SEARCH("pN",'Model output'!E225)),IF(OR(ISNUMBER(SEARCH("a",'Model output'!E225)),ISNUMBER(SEARCH("b",'Model output'!E225))),MID(SUBSTITUTE('Model output'!E225," ",""),SEARCH("pN",'Model output'!E225)+2,2),MID(SUBSTITUTE('Model output'!E225," ",""),SEARCH("pN",'Model output'!E225)+2,1)),IF(ISNUMBER(SEARCH("N",'Model output'!E225)),IF(OR(ISNUMBER(SEARCH("a",'Model output'!E225)),ISNUMBER(SEARCH("b",'Model output'!E225))),MID(SUBSTITUTE('Model output'!E225," ",""),SEARCH("N",'Model output'!E225)+1,2),MID(SUBSTITUTE('Model output'!E225," ",""),SEARCH("N",'Model output'!E225)+1,1)),SUBSTITUTE('Model output'!E225," ",""))),"")))</f>
        <v>x</v>
      </c>
      <c r="E226" s="1" t="str">
        <f>IF(OR(ISNUMBER(SEARCH("Not applicable",'Model output'!F225)), ISNUMBER(SEARCH("N/A",'Model output'!F225))),"0",IF(OR(ISNUMBER(SEARCH("0",'Model output'!F225)), ISNUMBER(SEARCH("1",'Model output'!F225)), ISNUMBER(SEARCH("X",'Model output'!F225))), IF(ISNUMBER(SEARCH("pM",'Model output'!F225)),MID(SUBSTITUTE('Model output'!F225," ",""),SEARCH("pM",'Model output'!F225)+2,1),IF(ISNUMBER(SEARCH("M",'Model output'!F225)),MID(SUBSTITUTE('Model output'!F225," ",""),SEARCH("M",'Model output'!F225)+1,1),SUBSTITUTE('Model output'!F225," ",""))),""))</f>
        <v/>
      </c>
      <c r="F226" t="str">
        <f t="shared" si="49"/>
        <v>negative</v>
      </c>
      <c r="G226" t="str">
        <f>IF(OR('Model output'!G225="",AND(ISNUMBER('Model output'!J225),'Model output'!J225&lt;1)),"",IF(OR(ISNUMBER(SEARCH("lateral",'Model output'!G225)),ISNUMBER(SEARCH("cervical",'Model output'!G225)),ISNUMBER(SEARCH("jugular",'Model output'!G225)),ISNUMBER(SEARCH("left neck",'Model output'!G225)),ISNUMBER(SEARCH("left anterior neck",'Model output'!G225)),ISNUMBER(SEARCH("left posterior neck",'Model output'!G225)),ISNUMBER(SEARCH("right neck",'Model output'!G225)),ISNUMBER(SEARCH("right anterior neck",'Model output'!G225)),ISNUMBER(SEARCH("right posterior neck",'Model output'!G225)),AND(ISNUMBER(SEARCH("level",'Model output'!G225)),OR(,ISNUMBER(SEARCH("II",'Model output'!G225)),ISNUMBER(SEARCH("two",'Model output'!G225)),AND(ISNUMBER(SEARCH("2",'Model output'!G225)),NOT(ISNUMBER(SEARCH("1 of 2",'Model output'!G225)))),ISNUMBER(SEARCH("III",'Model output'!G225)),ISNUMBER(SEARCH("three",'Model output'!G225)),ISNUMBER(SEARCH("3",'Model output'!G225)),ISNUMBER(SEARCH("IV",'Model output'!G225)),ISNUMBER(SEARCH("four",'Model output'!G225)),ISNUMBER(SEARCH("4",'Model output'!G225)),ISNUMBER(SEARCH("V ",'Model output'!G225)),ISNUMBER(SEARCH("five",'Model output'!G225)),ISNUMBER(SEARCH("5",'Model output'!G225))))), "lateral", "central"))</f>
        <v/>
      </c>
      <c r="H226" t="str">
        <f>IF('Model output'!H225="","negative",IF(OR(ISNUMBER(SEARCH("lymph node",'Model output'!H225)),ISNUMBER(SEARCH("gland",'Model output'!H225)),ISNUMBER(SEARCH("lobe",'Model output'!H225)),ISNUMBER(SEARCH("isthmus",'Model output'!H225)),ISNUMBER(SEARCH("mediastinum",'Model output'!H225)),ISNUMBER(SEARCH("Not mentioned",'Model output'!H225)), ISNUMBER(SEARCH("Not applicable",'Model output'!H225)), ISNUMBER(SEARCH("paratracheal",'Model output'!H225)),ISNUMBER(SEARCH("fibroadipose tissue",'Model output'!H225)),ISNUMBER(SEARCH("thyroid node",'Model output'!H225)),ISNUMBER(SEARCH("skeletal muscle",'Model output'!H225)),ISNUMBER(SEARCH("Extranodal extension",'Model output'!H225)),ISNUMBER(SEARCH("right",'Model output'!H225)),ISNUMBER(SEARCH("left",'Model output'!H225)),ISNUMBER(SEARCH("Not specified",'Model output'!H225))),"negative","positive"))</f>
        <v>negative</v>
      </c>
      <c r="I226">
        <f>IF(OR('Model output'!I225="",'Model output'!I225="Not answered",'Model output'!I225="Not mentioned"),"",IF(ISNUMBER('Model output'!I225),'Model output'!I225,1))</f>
        <v>0</v>
      </c>
      <c r="J226">
        <f>IF(OR('Model output'!J225="",'Model output'!J225="Not answered",'Model output'!J225="Not mentioned"),"",IF(AND(ISNUMBER('Model output'!J225),'Model output'!J225&lt;=I226),'Model output'!J225,IF(AND(ISNUMBER('Model output'!J225), 'Model output'!J225&gt;=DATE(2024,1,1)), MIN(DAY('Model output'!J225), MONTH('Model output'!J225), YEAR('Model output'!J225)), IF(ISNUMBER(SEARCH("0/",'Model output'!J225)),0,IF(ISNUMBER(SEARCH("/",'Model output'!J225)), VALUE(LEFT('Model output'!J225, SEARCH("/",'Model output'!J225)-1)),1)))))</f>
        <v>0</v>
      </c>
      <c r="K226" t="str" cm="1">
        <f t="array" ref="K226">IF(COUNT(FIND({0,1,2,3,4,5,6,7,8,9},'Model output'!K225))&gt;0,'Model output'!K225,"")</f>
        <v/>
      </c>
      <c r="L226" s="25" t="str">
        <f t="shared" si="38"/>
        <v/>
      </c>
      <c r="M226" t="str" cm="1">
        <f t="array" ref="M226">IF(L226="","",IF(ISNUMBER(SEARCH("cm",L226)),MAX(VALUE(SUBSTITUTE(_xlfn.FILTERXML("&lt;t&gt;&lt;s&gt;"&amp;SUBSTITUTE(L226,",","&lt;/s&gt;&lt;s&gt;")&amp;"&lt;/s&gt;&lt;/t&gt;","//s"),"cm",""))),MAX(VALUE(SUBSTITUTE(_xlfn.FILTERXML("&lt;t&gt;&lt;s&gt;"&amp;SUBSTITUTE(L226,",","&lt;/s&gt;&lt;s&gt;")&amp;"&lt;/s&gt;&lt;/t&gt;","//s"),"mm","")))/10))</f>
        <v/>
      </c>
      <c r="N226" t="str">
        <f>IF('Model output'!L225="","",'Model output'!L225)</f>
        <v>Papillary carcinoma</v>
      </c>
      <c r="O226" t="str">
        <f>IF('Model output'!M225="","",'Model output'!M225)</f>
        <v/>
      </c>
      <c r="P226" t="str">
        <f>IF('Model output'!N225="","",'Model output'!N225)</f>
        <v>2.6 cm</v>
      </c>
      <c r="Q226" t="str">
        <f t="shared" si="37"/>
        <v>2.6cm</v>
      </c>
      <c r="R226" cm="1">
        <f t="array" ref="R226">IF(Q226="","",IF(ISNUMBER(SEARCH("cm",Q226)),MAX(VALUE(SUBSTITUTE(_xlfn.FILTERXML("&lt;t&gt;&lt;s&gt;"&amp;SUBSTITUTE(Q226,",","&lt;/s&gt;&lt;s&gt;")&amp;"&lt;/s&gt;&lt;/t&gt;","//s"),"cm",""))),MAX(VALUE(SUBSTITUTE(_xlfn.FILTERXML("&lt;t&gt;&lt;s&gt;"&amp;SUBSTITUTE(Q226,",","&lt;/s&gt;&lt;s&gt;")&amp;"&lt;/s&gt;&lt;/t&gt;","//s"),"mm","")))/10))</f>
        <v>2.6</v>
      </c>
      <c r="S226" t="str">
        <f>IF(OR('Model output'!P225="",ISNUMBER(SEARCH("Not identified", 'Model output'!P225)),ISNUMBER(SEARCH("Absent",'Model output'!P225)),AND(ISNUMBER(SEARCH("No",'Model output'!P225)),NOT(ISNUMBER(SEARCH("diagnostic",'Model output'!P225)))),ISNUMBER(SEARCH("Negative",'Model output'!P225))),"negative","positive")</f>
        <v>positive</v>
      </c>
      <c r="T226">
        <f>IF('Model output'!O225="","",'Model output'!O225)</f>
        <v>1</v>
      </c>
      <c r="U226" t="str">
        <f>IF('Model output'!Q225&lt;&gt;"",'Model output'!Q225,IF('Classification result'!S226="positive",IF(ISNUMBER(SEARCH("single",'Model output'!P225)),1,IF(OR(ISNUMBER(SEARCH("&lt;4",'Model output'!P225)),ISNUMBER(SEARCH("&lt; 4",'Model output'!P225)),ISNUMBER(SEARCH("less than 4",'Model output'!P225))),"&lt;4",IF(OR(ISNUMBER(SEARCH("&gt;4",'Model output'!P225)),ISNUMBER(SEARCH("&gt; 4",'Model output'!P225)),ISNUMBER(SEARCH("4 or more",'Model output'!P225))),"&gt;4",""))), ""))</f>
        <v/>
      </c>
      <c r="V226" t="str">
        <f>IF(S226="negative","",IF(OR(ISNUMBER(SEARCH("Focal",'Model output'!P225)),'Classification result'!U226&lt;4,ISNUMBER(SEARCH("Focal",'Classification result'!U226)),ISNUMBER(SEARCH("&lt;4",'Classification result'!U226)),ISNUMBER(SEARCH("&lt; 4",'Classification result'!U226))),"minimal", IF(OR(ISNUMBER(SEARCH("Extensive",'Model output'!P225)),ISNUMBER(SEARCH("Extensive",'Classification result'!U226)),ISNUMBER(SEARCH("&gt;4",'Classification result'!U226)),ISNUMBER(SEARCH("&gt; 4",'Classification result'!U226)),ISNUMBER(SEARCH("4 or more",'Classification result'!U226))),"extensive","")))</f>
        <v/>
      </c>
      <c r="W226" t="str">
        <f>IF(OR('Model output'!R225="",ISNUMBER(SEARCH("Not identified", 'Model output'!R225)),ISNUMBER(SEARCH("Absent",'Model output'!R225)),ISNUMBER(SEARCH("No",'Model output'!R225)),ISNUMBER(SEARCH("Negative",'Model output'!R225)),ISNUMBER(SEARCH("None seen",'Model output'!R225)),ISNUMBER(SEARCH("Free",'Model output'!R225)),ISNUMBER(SEARCH("Cannot be assessed",'Model output'!R225))),"negative","positive")</f>
        <v>negative</v>
      </c>
      <c r="X226" s="16" t="str">
        <f>IF('Model output'!S225="","",'Model output'!S225)</f>
        <v>Tumor with minimal extrathyroidal extension. see note</v>
      </c>
      <c r="Y226" t="str">
        <f>IF(OR('Model output'!S225="",ISNUMBER(SEARCH("Absent",'Model output'!S225)),ISNUMBER(SEARCH("Not identified",'Model output'!S225)),AND(ISNUMBER(SEARCH("No",'Model output'!S225)),NOT(ISNUMBER(SEARCH("carcinoma",'Model output'!S225)))),ISNUMBER(SEARCH("negative",'Model output'!S225))),"negative",IF(Z226="positive","gETE", "positive"))</f>
        <v>negative</v>
      </c>
      <c r="Z226" t="str">
        <f>IF(OR('Model output'!S225="",ISNUMBER(SEARCH("Absent",'Model output'!S225)),ISNUMBER(SEARCH("Not identified",'Model output'!S225)),ISNUMBER(SEARCH("No",'Model output'!S225)),ISNUMBER(SEARCH("Minimal",'Model output'!S225)),ISNUMBER(SEARCH("negative",'Model output'!S225))),"negative",IF(OR(ISNUMBER(SEARCH("extensive",X226)),ISNUMBER(SEARCH("skeletal muscle",X226)),ISNUMBER(SEARCH("larynx",X226)),ISNUMBER(SEARCH("trachea",X226)),ISNUMBER(SEARCH("esophagus",X226)),ISNUMBER(SEARCH("recurrent laryngeal nerve",X226))),"positive","negative"))</f>
        <v>negative</v>
      </c>
      <c r="AA226" t="str">
        <f>IF('Model output'!T225="","",IF('Model output'!T225="Not mentioned", "No", "Yes"))</f>
        <v/>
      </c>
      <c r="AB226" t="str">
        <f>IF(AA226&lt;&gt;"Yes","",IF(OR('Model output'!U225="",ISNUMBER(SEARCH("Not identified",'Model output'!U225))),"",'Model output'!U225))</f>
        <v/>
      </c>
      <c r="AC226" s="1" t="str">
        <f>IF(OR('Model output'!V225="", 'Model output'!V225="No", AND(ISERROR(SEARCH("Positive",'Model output'!V225)), ISNUMBER(SEARCH("Negative",'Model output'!V225))), AND(ISNUMBER(SEARCH("Uninvolved",'Model output'!V225)),NOT(ISNUMBER(SEARCH("margins involved",'Model output'!V225)))), ISNUMBER(SEARCH("None",'Model output'!V225)), ISNUMBER(SEARCH("Free",'Model output'!V225)), ISNUMBER(SEARCH("1 mm",'Model output'!V225)), ISNUMBER(SEARCH("0.1 CM",'Model output'!V225)), ISNUMBER(SEARCH("less than 0.2 mm",'Model output'!V225)), ISNUMBER(SEARCH("less than 0.5 mm",'Model output'!V225)), ISNUMBER(SEARCH("less than 1.0 mm",'Model output'!V225)), ISNUMBER(SEARCH("noted very close",'Model output'!V225)), ISNUMBER(SEARCH("abut",'Model output'!V225)), ISNUMBER(SEARCH("not mentioned",'Model output'!V225)), ISNUMBER(SEARCH("Cannot be assessed",'Model output'!V225)), ISNUMBER(SEARCH("Not specified",'Model output'!V225)), ISNUMBER(SEARCH("Lymphocyte invasion - present",'Model output'!V225))), "negative", "positive")</f>
        <v>negative</v>
      </c>
      <c r="AE226" s="35" t="str" cm="1">
        <f t="array" aca="1" ref="AE226" ca="1">IF(OR(AC226="positive",Z226="positive",AND(OR(ISNUMBER(SEARCH("Follicular carcinoma",N226)),ISNUMBER(SEARCH("Follicular thyroid carcinoma",N226))),V226="extensive"),AND(AND(ISNUMBER(J226),J226&gt;0),AND(ISNUMBER(M226),M226&gt;3)),OR(H226="positive",AH226=1)),"high",IF(OR(ISNUMBER(SEARCH("lateral",G226,1)),ISNUMBER(SEARCH("positive",Y226,1)),ISNUMBER(SEARCH("tall",O226,1)),ISNUMBER(SEARCH("hobnail",O226,1)),ISNUMBER(SEARCH("cribriform",O226,1)),ISNUMBER(SEARCH("diffuse",O226,1)),ISNUMBER(SEARCH("columnar",O226,1)),ISNUMBER(SEARCH("solid",O226,1)),ISNUMBER(SEARCH("tall",N226,1)),ISNUMBER(SEARCH("hobnail",N226,1)),ISNUMBER(SEARCH("cribriform",N226,1)),ISNUMBER(SEARCH("diffuse",N226,1)),ISNUMBER(SEARCH("columnar",N226,1)),ISNUMBER(SEARCH("solid",N226,1)),AND(ISNUMBER(SEARCH("papillary",N226,1)),S226="positive"),AND(AND(ISNUMBER(J226),J226&gt;=5),M226=""),AND(AND(ISNUMBER(J226),J226&gt;=5),AND(ISNUMBER(M226),M226&gt;=1)),AND(ISNUMBER(SERACH("papillary",N226)),OR(Y226="positive",Z226="positive"), ISNUMBER(SEARCH("BRAF",AB226)))),"intermediate","low"))</f>
        <v>intermediate</v>
      </c>
      <c r="AF226" s="36" t="str">
        <f t="shared" si="40"/>
        <v>2</v>
      </c>
      <c r="AG226" s="36" t="str">
        <f t="shared" si="41"/>
        <v>0</v>
      </c>
      <c r="AH226" s="36" t="str">
        <f t="shared" si="42"/>
        <v>0</v>
      </c>
      <c r="AI226" s="42" t="str">
        <f t="shared" si="43"/>
        <v>I</v>
      </c>
      <c r="AJ226" s="39" t="s">
        <v>809</v>
      </c>
      <c r="AK226" s="41" t="s">
        <v>1122</v>
      </c>
      <c r="AL226" s="41" t="s">
        <v>1123</v>
      </c>
      <c r="AM226" s="41" t="s">
        <v>1123</v>
      </c>
      <c r="AN226" s="41" t="s">
        <v>68</v>
      </c>
      <c r="AO226" s="22">
        <f t="shared" ca="1" si="44"/>
        <v>1</v>
      </c>
      <c r="AP226" s="1">
        <f t="shared" si="45"/>
        <v>1</v>
      </c>
      <c r="AQ226" s="1">
        <f t="shared" si="46"/>
        <v>1</v>
      </c>
      <c r="AR226" s="1">
        <f t="shared" si="47"/>
        <v>1</v>
      </c>
      <c r="AS226" s="14">
        <f t="shared" si="48"/>
        <v>1</v>
      </c>
    </row>
    <row r="227" spans="1:45">
      <c r="A227" t="str">
        <f>'Model output'!A226</f>
        <v>TCGA-ET-A2MY</v>
      </c>
      <c r="B227" s="33">
        <v>72</v>
      </c>
      <c r="C227" s="1" t="str">
        <f>IF(OR(ISNUMBER(SEARCH("0",'Model output'!D226)), ISNUMBER(SEARCH("1",'Model output'!D226)), ISNUMBER(SEARCH("1a",'Model output'!D226)), ISNUMBER(SEARCH("1b",'Model output'!D226)), ISNUMBER(SEARCH("2",'Model output'!D226)), ISNUMBER(SEARCH("3",'Model output'!D226)), ISNUMBER(SEARCH("4a",'Model output'!D226)), ISNUMBER(SEARCH("4b",'Model output'!D226))), IF(ISNUMBER(SEARCH("pT",'Model output'!D226)),IF(OR(ISNUMBER(SEARCH("a",'Model output'!D226)),ISNUMBER(SEARCH("b",'Model output'!D226))),MID(SUBSTITUTE('Model output'!D226," ",""),SEARCH("pT",'Model output'!D226)+2,2),MID(SUBSTITUTE('Model output'!D226," ",""),SEARCH("pT",'Model output'!D226)+2,1)),IF(ISNUMBER(SEARCH("T",'Model output'!D226)),IF(OR(ISNUMBER(SEARCH("a",'Model output'!D226)),ISNUMBER(SEARCH("b",'Model output'!D226))),MID(SUBSTITUTE('Model output'!D226," ",""),SEARCH("T",'Model output'!D226)+1,2),MID(SUBSTITUTE('Model output'!D226," ",""),SEARCH("T",'Model output'!D226)+1,1)),SUBSTITUTE('Model output'!D226," ",""))),"")</f>
        <v>1b</v>
      </c>
      <c r="D227" s="1" t="str">
        <f>IF(ISNUMBER(SEARCH("lymph node",'Model output'!E226)),"1", IF(AND('Model output'!E226&lt;&gt;"",ISNUMBER('Model output'!E226),'Model output'!E226&gt;0),"1",IF(OR(ISNUMBER(SEARCH("0",'Model output'!E226)), ISNUMBER(SEARCH("1",'Model output'!E226)), ISNUMBER(SEARCH("1a",'Model output'!E226)), ISNUMBER(SEARCH("1b",'Model output'!E226)), ISNUMBER(SEARCH("X",'Model output'!E226))), IF(ISNUMBER(SEARCH("pN",'Model output'!E226)),IF(OR(ISNUMBER(SEARCH("a",'Model output'!E226)),ISNUMBER(SEARCH("b",'Model output'!E226))),MID(SUBSTITUTE('Model output'!E226," ",""),SEARCH("pN",'Model output'!E226)+2,2),MID(SUBSTITUTE('Model output'!E226," ",""),SEARCH("pN",'Model output'!E226)+2,1)),IF(ISNUMBER(SEARCH("N",'Model output'!E226)),IF(OR(ISNUMBER(SEARCH("a",'Model output'!E226)),ISNUMBER(SEARCH("b",'Model output'!E226))),MID(SUBSTITUTE('Model output'!E226," ",""),SEARCH("N",'Model output'!E226)+1,2),MID(SUBSTITUTE('Model output'!E226," ",""),SEARCH("N",'Model output'!E226)+1,1)),SUBSTITUTE('Model output'!E226," ",""))),"")))</f>
        <v>x</v>
      </c>
      <c r="E227" s="1" t="str">
        <f>IF(OR(ISNUMBER(SEARCH("Not applicable",'Model output'!F226)), ISNUMBER(SEARCH("N/A",'Model output'!F226))),"0",IF(OR(ISNUMBER(SEARCH("0",'Model output'!F226)), ISNUMBER(SEARCH("1",'Model output'!F226)), ISNUMBER(SEARCH("X",'Model output'!F226))), IF(ISNUMBER(SEARCH("pM",'Model output'!F226)),MID(SUBSTITUTE('Model output'!F226," ",""),SEARCH("pM",'Model output'!F226)+2,1),IF(ISNUMBER(SEARCH("M",'Model output'!F226)),MID(SUBSTITUTE('Model output'!F226," ",""),SEARCH("M",'Model output'!F226)+1,1),SUBSTITUTE('Model output'!F226," ",""))),""))</f>
        <v>X</v>
      </c>
      <c r="F227" t="str">
        <f t="shared" si="49"/>
        <v>negative</v>
      </c>
      <c r="G227" t="str">
        <f>IF(OR('Model output'!G226="",AND(ISNUMBER('Model output'!J226),'Model output'!J226&lt;1)),"",IF(OR(ISNUMBER(SEARCH("lateral",'Model output'!G226)),ISNUMBER(SEARCH("cervical",'Model output'!G226)),ISNUMBER(SEARCH("jugular",'Model output'!G226)),ISNUMBER(SEARCH("left neck",'Model output'!G226)),ISNUMBER(SEARCH("left anterior neck",'Model output'!G226)),ISNUMBER(SEARCH("left posterior neck",'Model output'!G226)),ISNUMBER(SEARCH("right neck",'Model output'!G226)),ISNUMBER(SEARCH("right anterior neck",'Model output'!G226)),ISNUMBER(SEARCH("right posterior neck",'Model output'!G226)),AND(ISNUMBER(SEARCH("level",'Model output'!G226)),OR(,ISNUMBER(SEARCH("II",'Model output'!G226)),ISNUMBER(SEARCH("two",'Model output'!G226)),AND(ISNUMBER(SEARCH("2",'Model output'!G226)),NOT(ISNUMBER(SEARCH("1 of 2",'Model output'!G226)))),ISNUMBER(SEARCH("III",'Model output'!G226)),ISNUMBER(SEARCH("three",'Model output'!G226)),ISNUMBER(SEARCH("3",'Model output'!G226)),ISNUMBER(SEARCH("IV",'Model output'!G226)),ISNUMBER(SEARCH("four",'Model output'!G226)),ISNUMBER(SEARCH("4",'Model output'!G226)),ISNUMBER(SEARCH("V ",'Model output'!G226)),ISNUMBER(SEARCH("five",'Model output'!G226)),ISNUMBER(SEARCH("5",'Model output'!G226))))), "lateral", "central"))</f>
        <v/>
      </c>
      <c r="H227" t="str">
        <f>IF('Model output'!H226="","negative",IF(OR(ISNUMBER(SEARCH("lymph node",'Model output'!H226)),ISNUMBER(SEARCH("gland",'Model output'!H226)),ISNUMBER(SEARCH("lobe",'Model output'!H226)),ISNUMBER(SEARCH("isthmus",'Model output'!H226)),ISNUMBER(SEARCH("mediastinum",'Model output'!H226)),ISNUMBER(SEARCH("Not mentioned",'Model output'!H226)), ISNUMBER(SEARCH("Not applicable",'Model output'!H226)), ISNUMBER(SEARCH("paratracheal",'Model output'!H226)),ISNUMBER(SEARCH("fibroadipose tissue",'Model output'!H226)),ISNUMBER(SEARCH("thyroid node",'Model output'!H226)),ISNUMBER(SEARCH("skeletal muscle",'Model output'!H226)),ISNUMBER(SEARCH("Extranodal extension",'Model output'!H226)),ISNUMBER(SEARCH("right",'Model output'!H226)),ISNUMBER(SEARCH("left",'Model output'!H226)),ISNUMBER(SEARCH("Not specified",'Model output'!H226))),"negative","positive"))</f>
        <v>negative</v>
      </c>
      <c r="I227">
        <f>IF(OR('Model output'!I226="",'Model output'!I226="Not answered",'Model output'!I226="Not mentioned"),"",IF(ISNUMBER('Model output'!I226),'Model output'!I226,1))</f>
        <v>0</v>
      </c>
      <c r="J227">
        <f>IF(OR('Model output'!J226="",'Model output'!J226="Not answered",'Model output'!J226="Not mentioned"),"",IF(AND(ISNUMBER('Model output'!J226),'Model output'!J226&lt;=I227),'Model output'!J226,IF(AND(ISNUMBER('Model output'!J226), 'Model output'!J226&gt;=DATE(2024,1,1)), MIN(DAY('Model output'!J226), MONTH('Model output'!J226), YEAR('Model output'!J226)), IF(ISNUMBER(SEARCH("0/",'Model output'!J226)),0,IF(ISNUMBER(SEARCH("/",'Model output'!J226)), VALUE(LEFT('Model output'!J226, SEARCH("/",'Model output'!J226)-1)),1)))))</f>
        <v>0</v>
      </c>
      <c r="K227" t="str" cm="1">
        <f t="array" ref="K227">IF(COUNT(FIND({0,1,2,3,4,5,6,7,8,9},'Model output'!K226))&gt;0,'Model output'!K226,"")</f>
        <v/>
      </c>
      <c r="L227" s="25" t="str">
        <f t="shared" si="38"/>
        <v/>
      </c>
      <c r="M227" t="str" cm="1">
        <f t="array" ref="M227">IF(L227="","",IF(ISNUMBER(SEARCH("cm",L227)),MAX(VALUE(SUBSTITUTE(_xlfn.FILTERXML("&lt;t&gt;&lt;s&gt;"&amp;SUBSTITUTE(L227,",","&lt;/s&gt;&lt;s&gt;")&amp;"&lt;/s&gt;&lt;/t&gt;","//s"),"cm",""))),MAX(VALUE(SUBSTITUTE(_xlfn.FILTERXML("&lt;t&gt;&lt;s&gt;"&amp;SUBSTITUTE(L227,",","&lt;/s&gt;&lt;s&gt;")&amp;"&lt;/s&gt;&lt;/t&gt;","//s"),"mm","")))/10))</f>
        <v/>
      </c>
      <c r="N227" t="str">
        <f>IF('Model output'!L226="","",'Model output'!L226)</f>
        <v>Papillary carcinoma</v>
      </c>
      <c r="O227" t="str">
        <f>IF('Model output'!M226="","",'Model output'!M226)</f>
        <v/>
      </c>
      <c r="P227" t="str">
        <f>IF('Model output'!N226="","",'Model output'!N226)</f>
        <v>1.3cm</v>
      </c>
      <c r="Q227" t="str">
        <f t="shared" si="37"/>
        <v>1.3cm</v>
      </c>
      <c r="R227" cm="1">
        <f t="array" ref="R227">IF(Q227="","",IF(ISNUMBER(SEARCH("cm",Q227)),MAX(VALUE(SUBSTITUTE(_xlfn.FILTERXML("&lt;t&gt;&lt;s&gt;"&amp;SUBSTITUTE(Q227,",","&lt;/s&gt;&lt;s&gt;")&amp;"&lt;/s&gt;&lt;/t&gt;","//s"),"cm",""))),MAX(VALUE(SUBSTITUTE(_xlfn.FILTERXML("&lt;t&gt;&lt;s&gt;"&amp;SUBSTITUTE(Q227,",","&lt;/s&gt;&lt;s&gt;")&amp;"&lt;/s&gt;&lt;/t&gt;","//s"),"mm","")))/10))</f>
        <v>1.3</v>
      </c>
      <c r="S227" t="str">
        <f>IF(OR('Model output'!P226="",ISNUMBER(SEARCH("Not identified", 'Model output'!P226)),ISNUMBER(SEARCH("Absent",'Model output'!P226)),AND(ISNUMBER(SEARCH("No",'Model output'!P226)),NOT(ISNUMBER(SEARCH("diagnostic",'Model output'!P226)))),ISNUMBER(SEARCH("Negative",'Model output'!P226))),"negative","positive")</f>
        <v>positive</v>
      </c>
      <c r="T227">
        <f>IF('Model output'!O226="","",'Model output'!O226)</f>
        <v>1</v>
      </c>
      <c r="U227" t="str">
        <f>IF('Model output'!Q226&lt;&gt;"",'Model output'!Q226,IF('Classification result'!S227="positive",IF(ISNUMBER(SEARCH("single",'Model output'!P226)),1,IF(OR(ISNUMBER(SEARCH("&lt;4",'Model output'!P226)),ISNUMBER(SEARCH("&lt; 4",'Model output'!P226)),ISNUMBER(SEARCH("less than 4",'Model output'!P226))),"&lt;4",IF(OR(ISNUMBER(SEARCH("&gt;4",'Model output'!P226)),ISNUMBER(SEARCH("&gt; 4",'Model output'!P226)),ISNUMBER(SEARCH("4 or more",'Model output'!P226))),"&gt;4",""))), ""))</f>
        <v/>
      </c>
      <c r="V227" t="str">
        <f>IF(S227="negative","",IF(OR(ISNUMBER(SEARCH("Focal",'Model output'!P226)),'Classification result'!U227&lt;4,ISNUMBER(SEARCH("Focal",'Classification result'!U227)),ISNUMBER(SEARCH("&lt;4",'Classification result'!U227)),ISNUMBER(SEARCH("&lt; 4",'Classification result'!U227))),"minimal", IF(OR(ISNUMBER(SEARCH("Extensive",'Model output'!P226)),ISNUMBER(SEARCH("Extensive",'Classification result'!U227)),ISNUMBER(SEARCH("&gt;4",'Classification result'!U227)),ISNUMBER(SEARCH("&gt; 4",'Classification result'!U227)),ISNUMBER(SEARCH("4 or more",'Classification result'!U227))),"extensive","")))</f>
        <v/>
      </c>
      <c r="W227" t="str">
        <f>IF(OR('Model output'!R226="",ISNUMBER(SEARCH("Not identified", 'Model output'!R226)),ISNUMBER(SEARCH("Absent",'Model output'!R226)),ISNUMBER(SEARCH("No",'Model output'!R226)),ISNUMBER(SEARCH("Negative",'Model output'!R226)),ISNUMBER(SEARCH("None seen",'Model output'!R226)),ISNUMBER(SEARCH("Free",'Model output'!R226)),ISNUMBER(SEARCH("Cannot be assessed",'Model output'!R226))),"negative","positive")</f>
        <v>negative</v>
      </c>
      <c r="X227" s="16" t="str">
        <f>IF('Model output'!S226="","",'Model output'!S226)</f>
        <v/>
      </c>
      <c r="Y227" t="str">
        <f>IF(OR('Model output'!S226="",ISNUMBER(SEARCH("Absent",'Model output'!S226)),ISNUMBER(SEARCH("Not identified",'Model output'!S226)),AND(ISNUMBER(SEARCH("No",'Model output'!S226)),NOT(ISNUMBER(SEARCH("carcinoma",'Model output'!S226)))),ISNUMBER(SEARCH("negative",'Model output'!S226))),"negative",IF(Z227="positive","gETE", "positive"))</f>
        <v>negative</v>
      </c>
      <c r="Z227" t="str">
        <f>IF(OR('Model output'!S226="",ISNUMBER(SEARCH("Absent",'Model output'!S226)),ISNUMBER(SEARCH("Not identified",'Model output'!S226)),ISNUMBER(SEARCH("No",'Model output'!S226)),ISNUMBER(SEARCH("Minimal",'Model output'!S226)),ISNUMBER(SEARCH("negative",'Model output'!S226))),"negative",IF(OR(ISNUMBER(SEARCH("extensive",X227)),ISNUMBER(SEARCH("skeletal muscle",X227)),ISNUMBER(SEARCH("larynx",X227)),ISNUMBER(SEARCH("trachea",X227)),ISNUMBER(SEARCH("esophagus",X227)),ISNUMBER(SEARCH("recurrent laryngeal nerve",X227))),"positive","negative"))</f>
        <v>negative</v>
      </c>
      <c r="AA227" t="str">
        <f>IF('Model output'!T226="","",IF('Model output'!T226="Not mentioned", "No", "Yes"))</f>
        <v/>
      </c>
      <c r="AB227" t="str">
        <f>IF(AA227&lt;&gt;"Yes","",IF(OR('Model output'!U226="",ISNUMBER(SEARCH("Not identified",'Model output'!U226))),"",'Model output'!U226))</f>
        <v/>
      </c>
      <c r="AC227" s="1" t="str">
        <f>IF(OR('Model output'!V226="", 'Model output'!V226="No", AND(ISERROR(SEARCH("Positive",'Model output'!V226)), ISNUMBER(SEARCH("Negative",'Model output'!V226))), AND(ISNUMBER(SEARCH("Uninvolved",'Model output'!V226)),NOT(ISNUMBER(SEARCH("margins involved",'Model output'!V226)))), ISNUMBER(SEARCH("None",'Model output'!V226)), ISNUMBER(SEARCH("Free",'Model output'!V226)), ISNUMBER(SEARCH("1 mm",'Model output'!V226)), ISNUMBER(SEARCH("0.1 CM",'Model output'!V226)), ISNUMBER(SEARCH("less than 0.2 mm",'Model output'!V226)), ISNUMBER(SEARCH("less than 0.5 mm",'Model output'!V226)), ISNUMBER(SEARCH("less than 1.0 mm",'Model output'!V226)), ISNUMBER(SEARCH("noted very close",'Model output'!V226)), ISNUMBER(SEARCH("abut",'Model output'!V226)), ISNUMBER(SEARCH("not mentioned",'Model output'!V226)), ISNUMBER(SEARCH("Cannot be assessed",'Model output'!V226)), ISNUMBER(SEARCH("Not specified",'Model output'!V226)), ISNUMBER(SEARCH("Lymphocyte invasion - present",'Model output'!V226))), "negative", "positive")</f>
        <v>negative</v>
      </c>
      <c r="AE227" s="35" t="str" cm="1">
        <f t="array" aca="1" ref="AE227" ca="1">IF(OR(AC227="positive",Z227="positive",AND(OR(ISNUMBER(SEARCH("Follicular carcinoma",N227)),ISNUMBER(SEARCH("Follicular thyroid carcinoma",N227))),V227="extensive"),AND(AND(ISNUMBER(J227),J227&gt;0),AND(ISNUMBER(M227),M227&gt;3)),OR(H227="positive",AH227=1)),"high",IF(OR(ISNUMBER(SEARCH("lateral",G227,1)),ISNUMBER(SEARCH("positive",Y227,1)),ISNUMBER(SEARCH("tall",O227,1)),ISNUMBER(SEARCH("hobnail",O227,1)),ISNUMBER(SEARCH("cribriform",O227,1)),ISNUMBER(SEARCH("diffuse",O227,1)),ISNUMBER(SEARCH("columnar",O227,1)),ISNUMBER(SEARCH("solid",O227,1)),ISNUMBER(SEARCH("tall",N227,1)),ISNUMBER(SEARCH("hobnail",N227,1)),ISNUMBER(SEARCH("cribriform",N227,1)),ISNUMBER(SEARCH("diffuse",N227,1)),ISNUMBER(SEARCH("columnar",N227,1)),ISNUMBER(SEARCH("solid",N227,1)),AND(ISNUMBER(SEARCH("papillary",N227,1)),S227="positive"),AND(AND(ISNUMBER(J227),J227&gt;=5),M227=""),AND(AND(ISNUMBER(J227),J227&gt;=5),AND(ISNUMBER(M227),M227&gt;=1)),AND(ISNUMBER(SERACH("papillary",N227)),OR(Y227="positive",Z227="positive"), ISNUMBER(SEARCH("BRAF",AB227)))),"intermediate","low"))</f>
        <v>intermediate</v>
      </c>
      <c r="AF227" s="36" t="str">
        <f t="shared" si="40"/>
        <v>1b</v>
      </c>
      <c r="AG227" s="36" t="str">
        <f t="shared" si="41"/>
        <v>0</v>
      </c>
      <c r="AH227" s="36" t="str">
        <f t="shared" si="42"/>
        <v>0</v>
      </c>
      <c r="AI227" s="42" t="str">
        <f t="shared" si="43"/>
        <v>I</v>
      </c>
      <c r="AJ227" s="39" t="s">
        <v>809</v>
      </c>
      <c r="AK227" s="41" t="s">
        <v>1119</v>
      </c>
      <c r="AL227" s="41" t="s">
        <v>1123</v>
      </c>
      <c r="AM227" s="41" t="s">
        <v>1123</v>
      </c>
      <c r="AN227" s="41" t="s">
        <v>68</v>
      </c>
      <c r="AO227" s="22">
        <f t="shared" ca="1" si="44"/>
        <v>1</v>
      </c>
      <c r="AP227" s="1">
        <f t="shared" si="45"/>
        <v>1</v>
      </c>
      <c r="AQ227" s="1">
        <f t="shared" si="46"/>
        <v>1</v>
      </c>
      <c r="AR227" s="1">
        <f t="shared" si="47"/>
        <v>1</v>
      </c>
      <c r="AS227" s="14">
        <f t="shared" si="48"/>
        <v>1</v>
      </c>
    </row>
    <row r="228" spans="1:45">
      <c r="A228" t="str">
        <f>'Model output'!A227</f>
        <v>TCGA-ET-A2MZ</v>
      </c>
      <c r="B228" s="33">
        <v>39</v>
      </c>
      <c r="C228" s="1" t="str">
        <f>IF(OR(ISNUMBER(SEARCH("0",'Model output'!D227)), ISNUMBER(SEARCH("1",'Model output'!D227)), ISNUMBER(SEARCH("1a",'Model output'!D227)), ISNUMBER(SEARCH("1b",'Model output'!D227)), ISNUMBER(SEARCH("2",'Model output'!D227)), ISNUMBER(SEARCH("3",'Model output'!D227)), ISNUMBER(SEARCH("4a",'Model output'!D227)), ISNUMBER(SEARCH("4b",'Model output'!D227))), IF(ISNUMBER(SEARCH("pT",'Model output'!D227)),IF(OR(ISNUMBER(SEARCH("a",'Model output'!D227)),ISNUMBER(SEARCH("b",'Model output'!D227))),MID(SUBSTITUTE('Model output'!D227," ",""),SEARCH("pT",'Model output'!D227)+2,2),MID(SUBSTITUTE('Model output'!D227," ",""),SEARCH("pT",'Model output'!D227)+2,1)),IF(ISNUMBER(SEARCH("T",'Model output'!D227)),IF(OR(ISNUMBER(SEARCH("a",'Model output'!D227)),ISNUMBER(SEARCH("b",'Model output'!D227))),MID(SUBSTITUTE('Model output'!D227," ",""),SEARCH("T",'Model output'!D227)+1,2),MID(SUBSTITUTE('Model output'!D227," ",""),SEARCH("T",'Model output'!D227)+1,1)),SUBSTITUTE('Model output'!D227," ",""))),"")</f>
        <v>1b</v>
      </c>
      <c r="D228" s="1" t="str">
        <f>IF(ISNUMBER(SEARCH("lymph node",'Model output'!E227)),"1", IF(AND('Model output'!E227&lt;&gt;"",ISNUMBER('Model output'!E227),'Model output'!E227&gt;0),"1",IF(OR(ISNUMBER(SEARCH("0",'Model output'!E227)), ISNUMBER(SEARCH("1",'Model output'!E227)), ISNUMBER(SEARCH("1a",'Model output'!E227)), ISNUMBER(SEARCH("1b",'Model output'!E227)), ISNUMBER(SEARCH("X",'Model output'!E227))), IF(ISNUMBER(SEARCH("pN",'Model output'!E227)),IF(OR(ISNUMBER(SEARCH("a",'Model output'!E227)),ISNUMBER(SEARCH("b",'Model output'!E227))),MID(SUBSTITUTE('Model output'!E227," ",""),SEARCH("pN",'Model output'!E227)+2,2),MID(SUBSTITUTE('Model output'!E227," ",""),SEARCH("pN",'Model output'!E227)+2,1)),IF(ISNUMBER(SEARCH("N",'Model output'!E227)),IF(OR(ISNUMBER(SEARCH("a",'Model output'!E227)),ISNUMBER(SEARCH("b",'Model output'!E227))),MID(SUBSTITUTE('Model output'!E227," ",""),SEARCH("N",'Model output'!E227)+1,2),MID(SUBSTITUTE('Model output'!E227," ",""),SEARCH("N",'Model output'!E227)+1,1)),SUBSTITUTE('Model output'!E227," ",""))),"")))</f>
        <v>0</v>
      </c>
      <c r="E228" s="1" t="str">
        <f>IF(OR(ISNUMBER(SEARCH("Not applicable",'Model output'!F227)), ISNUMBER(SEARCH("N/A",'Model output'!F227))),"0",IF(OR(ISNUMBER(SEARCH("0",'Model output'!F227)), ISNUMBER(SEARCH("1",'Model output'!F227)), ISNUMBER(SEARCH("X",'Model output'!F227))), IF(ISNUMBER(SEARCH("pM",'Model output'!F227)),MID(SUBSTITUTE('Model output'!F227," ",""),SEARCH("pM",'Model output'!F227)+2,1),IF(ISNUMBER(SEARCH("M",'Model output'!F227)),MID(SUBSTITUTE('Model output'!F227," ",""),SEARCH("M",'Model output'!F227)+1,1),SUBSTITUTE('Model output'!F227," ",""))),""))</f>
        <v>0</v>
      </c>
      <c r="F228" t="str">
        <f t="shared" si="49"/>
        <v>negative</v>
      </c>
      <c r="G228" t="str">
        <f>IF(OR('Model output'!G227="",AND(ISNUMBER('Model output'!J227),'Model output'!J227&lt;1)),"",IF(OR(ISNUMBER(SEARCH("lateral",'Model output'!G227)),ISNUMBER(SEARCH("cervical",'Model output'!G227)),ISNUMBER(SEARCH("jugular",'Model output'!G227)),ISNUMBER(SEARCH("left neck",'Model output'!G227)),ISNUMBER(SEARCH("left anterior neck",'Model output'!G227)),ISNUMBER(SEARCH("left posterior neck",'Model output'!G227)),ISNUMBER(SEARCH("right neck",'Model output'!G227)),ISNUMBER(SEARCH("right anterior neck",'Model output'!G227)),ISNUMBER(SEARCH("right posterior neck",'Model output'!G227)),AND(ISNUMBER(SEARCH("level",'Model output'!G227)),OR(,ISNUMBER(SEARCH("II",'Model output'!G227)),ISNUMBER(SEARCH("two",'Model output'!G227)),AND(ISNUMBER(SEARCH("2",'Model output'!G227)),NOT(ISNUMBER(SEARCH("1 of 2",'Model output'!G227)))),ISNUMBER(SEARCH("III",'Model output'!G227)),ISNUMBER(SEARCH("three",'Model output'!G227)),ISNUMBER(SEARCH("3",'Model output'!G227)),ISNUMBER(SEARCH("IV",'Model output'!G227)),ISNUMBER(SEARCH("four",'Model output'!G227)),ISNUMBER(SEARCH("4",'Model output'!G227)),ISNUMBER(SEARCH("V ",'Model output'!G227)),ISNUMBER(SEARCH("five",'Model output'!G227)),ISNUMBER(SEARCH("5",'Model output'!G227))))), "lateral", "central"))</f>
        <v/>
      </c>
      <c r="H228" t="str">
        <f>IF('Model output'!H227="","negative",IF(OR(ISNUMBER(SEARCH("lymph node",'Model output'!H227)),ISNUMBER(SEARCH("gland",'Model output'!H227)),ISNUMBER(SEARCH("lobe",'Model output'!H227)),ISNUMBER(SEARCH("isthmus",'Model output'!H227)),ISNUMBER(SEARCH("mediastinum",'Model output'!H227)),ISNUMBER(SEARCH("Not mentioned",'Model output'!H227)), ISNUMBER(SEARCH("Not applicable",'Model output'!H227)), ISNUMBER(SEARCH("paratracheal",'Model output'!H227)),ISNUMBER(SEARCH("fibroadipose tissue",'Model output'!H227)),ISNUMBER(SEARCH("thyroid node",'Model output'!H227)),ISNUMBER(SEARCH("skeletal muscle",'Model output'!H227)),ISNUMBER(SEARCH("Extranodal extension",'Model output'!H227)),ISNUMBER(SEARCH("right",'Model output'!H227)),ISNUMBER(SEARCH("left",'Model output'!H227)),ISNUMBER(SEARCH("Not specified",'Model output'!H227))),"negative","positive"))</f>
        <v>negative</v>
      </c>
      <c r="I228">
        <f>IF(OR('Model output'!I227="",'Model output'!I227="Not answered",'Model output'!I227="Not mentioned"),"",IF(ISNUMBER('Model output'!I227),'Model output'!I227,1))</f>
        <v>6</v>
      </c>
      <c r="J228">
        <f>IF(OR('Model output'!J227="",'Model output'!J227="Not answered",'Model output'!J227="Not mentioned"),"",IF(AND(ISNUMBER('Model output'!J227),'Model output'!J227&lt;=I228),'Model output'!J227,IF(AND(ISNUMBER('Model output'!J227), 'Model output'!J227&gt;=DATE(2024,1,1)), MIN(DAY('Model output'!J227), MONTH('Model output'!J227), YEAR('Model output'!J227)), IF(ISNUMBER(SEARCH("0/",'Model output'!J227)),0,IF(ISNUMBER(SEARCH("/",'Model output'!J227)), VALUE(LEFT('Model output'!J227, SEARCH("/",'Model output'!J227)-1)),1)))))</f>
        <v>0</v>
      </c>
      <c r="K228" t="str" cm="1">
        <f t="array" ref="K228">IF(COUNT(FIND({0,1,2,3,4,5,6,7,8,9},'Model output'!K227))&gt;0,'Model output'!K227,"")</f>
        <v/>
      </c>
      <c r="L228" s="25" t="str">
        <f t="shared" si="38"/>
        <v/>
      </c>
      <c r="M228" t="str" cm="1">
        <f t="array" ref="M228">IF(L228="","",IF(ISNUMBER(SEARCH("cm",L228)),MAX(VALUE(SUBSTITUTE(_xlfn.FILTERXML("&lt;t&gt;&lt;s&gt;"&amp;SUBSTITUTE(L228,",","&lt;/s&gt;&lt;s&gt;")&amp;"&lt;/s&gt;&lt;/t&gt;","//s"),"cm",""))),MAX(VALUE(SUBSTITUTE(_xlfn.FILTERXML("&lt;t&gt;&lt;s&gt;"&amp;SUBSTITUTE(L228,",","&lt;/s&gt;&lt;s&gt;")&amp;"&lt;/s&gt;&lt;/t&gt;","//s"),"mm","")))/10))</f>
        <v/>
      </c>
      <c r="N228" t="str">
        <f>IF('Model output'!L227="","",'Model output'!L227)</f>
        <v>Papillary carcinoma</v>
      </c>
      <c r="O228" t="str">
        <f>IF('Model output'!M227="","",'Model output'!M227)</f>
        <v>Not mentioned</v>
      </c>
      <c r="P228" t="str">
        <f>IF('Model output'!N227="","",'Model output'!N227)</f>
        <v>1.2 cm</v>
      </c>
      <c r="Q228" t="str">
        <f t="shared" si="37"/>
        <v>1.2cm</v>
      </c>
      <c r="R228" cm="1">
        <f t="array" ref="R228">IF(Q228="","",IF(ISNUMBER(SEARCH("cm",Q228)),MAX(VALUE(SUBSTITUTE(_xlfn.FILTERXML("&lt;t&gt;&lt;s&gt;"&amp;SUBSTITUTE(Q228,",","&lt;/s&gt;&lt;s&gt;")&amp;"&lt;/s&gt;&lt;/t&gt;","//s"),"cm",""))),MAX(VALUE(SUBSTITUTE(_xlfn.FILTERXML("&lt;t&gt;&lt;s&gt;"&amp;SUBSTITUTE(Q228,",","&lt;/s&gt;&lt;s&gt;")&amp;"&lt;/s&gt;&lt;/t&gt;","//s"),"mm","")))/10))</f>
        <v>1.2</v>
      </c>
      <c r="S228" t="str">
        <f>IF(OR('Model output'!P227="",ISNUMBER(SEARCH("Not identified", 'Model output'!P227)),ISNUMBER(SEARCH("Absent",'Model output'!P227)),AND(ISNUMBER(SEARCH("No",'Model output'!P227)),NOT(ISNUMBER(SEARCH("diagnostic",'Model output'!P227)))),ISNUMBER(SEARCH("Negative",'Model output'!P227))),"negative","positive")</f>
        <v>negative</v>
      </c>
      <c r="T228">
        <f>IF('Model output'!O227="","",'Model output'!O227)</f>
        <v>1</v>
      </c>
      <c r="U228" t="str">
        <f>IF('Model output'!Q227&lt;&gt;"",'Model output'!Q227,IF('Classification result'!S228="positive",IF(ISNUMBER(SEARCH("single",'Model output'!P227)),1,IF(OR(ISNUMBER(SEARCH("&lt;4",'Model output'!P227)),ISNUMBER(SEARCH("&lt; 4",'Model output'!P227)),ISNUMBER(SEARCH("less than 4",'Model output'!P227))),"&lt;4",IF(OR(ISNUMBER(SEARCH("&gt;4",'Model output'!P227)),ISNUMBER(SEARCH("&gt; 4",'Model output'!P227)),ISNUMBER(SEARCH("4 or more",'Model output'!P227))),"&gt;4",""))), ""))</f>
        <v/>
      </c>
      <c r="V228" t="str">
        <f>IF(S228="negative","",IF(OR(ISNUMBER(SEARCH("Focal",'Model output'!P227)),'Classification result'!U228&lt;4,ISNUMBER(SEARCH("Focal",'Classification result'!U228)),ISNUMBER(SEARCH("&lt;4",'Classification result'!U228)),ISNUMBER(SEARCH("&lt; 4",'Classification result'!U228))),"minimal", IF(OR(ISNUMBER(SEARCH("Extensive",'Model output'!P227)),ISNUMBER(SEARCH("Extensive",'Classification result'!U228)),ISNUMBER(SEARCH("&gt;4",'Classification result'!U228)),ISNUMBER(SEARCH("&gt; 4",'Classification result'!U228)),ISNUMBER(SEARCH("4 or more",'Classification result'!U228))),"extensive","")))</f>
        <v/>
      </c>
      <c r="W228" t="str">
        <f>IF(OR('Model output'!R227="",ISNUMBER(SEARCH("Not identified", 'Model output'!R227)),ISNUMBER(SEARCH("Absent",'Model output'!R227)),ISNUMBER(SEARCH("No",'Model output'!R227)),ISNUMBER(SEARCH("Negative",'Model output'!R227)),ISNUMBER(SEARCH("None seen",'Model output'!R227)),ISNUMBER(SEARCH("Free",'Model output'!R227)),ISNUMBER(SEARCH("Cannot be assessed",'Model output'!R227))),"negative","positive")</f>
        <v>negative</v>
      </c>
      <c r="X228" s="16" t="str">
        <f>IF('Model output'!S227="","",'Model output'!S227)</f>
        <v>Not mentioned</v>
      </c>
      <c r="Y228" t="str">
        <f>IF(OR('Model output'!S227="",ISNUMBER(SEARCH("Absent",'Model output'!S227)),ISNUMBER(SEARCH("Not identified",'Model output'!S227)),AND(ISNUMBER(SEARCH("No",'Model output'!S227)),NOT(ISNUMBER(SEARCH("carcinoma",'Model output'!S227)))),ISNUMBER(SEARCH("negative",'Model output'!S227))),"negative",IF(Z228="positive","gETE", "positive"))</f>
        <v>negative</v>
      </c>
      <c r="Z228" t="str">
        <f>IF(OR('Model output'!S227="",ISNUMBER(SEARCH("Absent",'Model output'!S227)),ISNUMBER(SEARCH("Not identified",'Model output'!S227)),ISNUMBER(SEARCH("No",'Model output'!S227)),ISNUMBER(SEARCH("Minimal",'Model output'!S227)),ISNUMBER(SEARCH("negative",'Model output'!S227))),"negative",IF(OR(ISNUMBER(SEARCH("extensive",X228)),ISNUMBER(SEARCH("skeletal muscle",X228)),ISNUMBER(SEARCH("larynx",X228)),ISNUMBER(SEARCH("trachea",X228)),ISNUMBER(SEARCH("esophagus",X228)),ISNUMBER(SEARCH("recurrent laryngeal nerve",X228))),"positive","negative"))</f>
        <v>negative</v>
      </c>
      <c r="AA228" t="str">
        <f>IF('Model output'!T227="","",IF('Model output'!T227="Not mentioned", "No", "Yes"))</f>
        <v>No</v>
      </c>
      <c r="AB228" t="str">
        <f>IF(AA228&lt;&gt;"Yes","",IF(OR('Model output'!U227="",ISNUMBER(SEARCH("Not identified",'Model output'!U227))),"",'Model output'!U227))</f>
        <v/>
      </c>
      <c r="AC228" s="1" t="str">
        <f>IF(OR('Model output'!V227="", 'Model output'!V227="No", AND(ISERROR(SEARCH("Positive",'Model output'!V227)), ISNUMBER(SEARCH("Negative",'Model output'!V227))), AND(ISNUMBER(SEARCH("Uninvolved",'Model output'!V227)),NOT(ISNUMBER(SEARCH("margins involved",'Model output'!V227)))), ISNUMBER(SEARCH("None",'Model output'!V227)), ISNUMBER(SEARCH("Free",'Model output'!V227)), ISNUMBER(SEARCH("1 mm",'Model output'!V227)), ISNUMBER(SEARCH("0.1 CM",'Model output'!V227)), ISNUMBER(SEARCH("less than 0.2 mm",'Model output'!V227)), ISNUMBER(SEARCH("less than 0.5 mm",'Model output'!V227)), ISNUMBER(SEARCH("less than 1.0 mm",'Model output'!V227)), ISNUMBER(SEARCH("noted very close",'Model output'!V227)), ISNUMBER(SEARCH("abut",'Model output'!V227)), ISNUMBER(SEARCH("not mentioned",'Model output'!V227)), ISNUMBER(SEARCH("Cannot be assessed",'Model output'!V227)), ISNUMBER(SEARCH("Not specified",'Model output'!V227)), ISNUMBER(SEARCH("Lymphocyte invasion - present",'Model output'!V227))), "negative", "positive")</f>
        <v>negative</v>
      </c>
      <c r="AE228" s="35" t="str" cm="1">
        <f t="array" aca="1" ref="AE228" ca="1">IF(OR(AC228="positive",Z228="positive",AND(OR(ISNUMBER(SEARCH("Follicular carcinoma",N228)),ISNUMBER(SEARCH("Follicular thyroid carcinoma",N228))),V228="extensive"),AND(AND(ISNUMBER(J228),J228&gt;0),AND(ISNUMBER(M228),M228&gt;3)),OR(H228="positive",AH228=1)),"high",IF(OR(ISNUMBER(SEARCH("lateral",G228,1)),ISNUMBER(SEARCH("positive",Y228,1)),ISNUMBER(SEARCH("tall",O228,1)),ISNUMBER(SEARCH("hobnail",O228,1)),ISNUMBER(SEARCH("cribriform",O228,1)),ISNUMBER(SEARCH("diffuse",O228,1)),ISNUMBER(SEARCH("columnar",O228,1)),ISNUMBER(SEARCH("solid",O228,1)),ISNUMBER(SEARCH("tall",N228,1)),ISNUMBER(SEARCH("hobnail",N228,1)),ISNUMBER(SEARCH("cribriform",N228,1)),ISNUMBER(SEARCH("diffuse",N228,1)),ISNUMBER(SEARCH("columnar",N228,1)),ISNUMBER(SEARCH("solid",N228,1)),AND(ISNUMBER(SEARCH("papillary",N228,1)),S228="positive"),AND(AND(ISNUMBER(J228),J228&gt;=5),M228=""),AND(AND(ISNUMBER(J228),J228&gt;=5),AND(ISNUMBER(M228),M228&gt;=1)),AND(ISNUMBER(SERACH("papillary",N228)),OR(Y228="positive",Z228="positive"), ISNUMBER(SEARCH("BRAF",AB228)))),"intermediate","low"))</f>
        <v>low</v>
      </c>
      <c r="AF228" s="36" t="str">
        <f t="shared" si="40"/>
        <v>1b</v>
      </c>
      <c r="AG228" s="36" t="str">
        <f t="shared" si="41"/>
        <v>0</v>
      </c>
      <c r="AH228" s="36" t="str">
        <f t="shared" si="42"/>
        <v>0</v>
      </c>
      <c r="AI228" s="42" t="str">
        <f t="shared" si="43"/>
        <v>I</v>
      </c>
      <c r="AJ228" s="39" t="s">
        <v>807</v>
      </c>
      <c r="AK228" s="41" t="s">
        <v>1119</v>
      </c>
      <c r="AL228" s="41" t="s">
        <v>1120</v>
      </c>
      <c r="AM228" s="41" t="s">
        <v>1123</v>
      </c>
      <c r="AN228" s="41" t="s">
        <v>68</v>
      </c>
      <c r="AO228" s="22">
        <f t="shared" ca="1" si="44"/>
        <v>1</v>
      </c>
      <c r="AP228" s="1">
        <f t="shared" si="45"/>
        <v>1</v>
      </c>
      <c r="AQ228" s="1">
        <f t="shared" si="46"/>
        <v>1</v>
      </c>
      <c r="AR228" s="1">
        <f t="shared" si="47"/>
        <v>1</v>
      </c>
      <c r="AS228" s="14">
        <f t="shared" si="48"/>
        <v>1</v>
      </c>
    </row>
    <row r="229" spans="1:45">
      <c r="A229" t="str">
        <f>'Model output'!A228</f>
        <v>TCGA-ET-A2N0</v>
      </c>
      <c r="B229" s="33">
        <v>51</v>
      </c>
      <c r="C229" s="1" t="str">
        <f>IF(OR(ISNUMBER(SEARCH("0",'Model output'!D228)), ISNUMBER(SEARCH("1",'Model output'!D228)), ISNUMBER(SEARCH("1a",'Model output'!D228)), ISNUMBER(SEARCH("1b",'Model output'!D228)), ISNUMBER(SEARCH("2",'Model output'!D228)), ISNUMBER(SEARCH("3",'Model output'!D228)), ISNUMBER(SEARCH("4a",'Model output'!D228)), ISNUMBER(SEARCH("4b",'Model output'!D228))), IF(ISNUMBER(SEARCH("pT",'Model output'!D228)),IF(OR(ISNUMBER(SEARCH("a",'Model output'!D228)),ISNUMBER(SEARCH("b",'Model output'!D228))),MID(SUBSTITUTE('Model output'!D228," ",""),SEARCH("pT",'Model output'!D228)+2,2),MID(SUBSTITUTE('Model output'!D228," ",""),SEARCH("pT",'Model output'!D228)+2,1)),IF(ISNUMBER(SEARCH("T",'Model output'!D228)),IF(OR(ISNUMBER(SEARCH("a",'Model output'!D228)),ISNUMBER(SEARCH("b",'Model output'!D228))),MID(SUBSTITUTE('Model output'!D228," ",""),SEARCH("T",'Model output'!D228)+1,2),MID(SUBSTITUTE('Model output'!D228," ",""),SEARCH("T",'Model output'!D228)+1,1)),SUBSTITUTE('Model output'!D228," ",""))),"")</f>
        <v>1b</v>
      </c>
      <c r="D229" s="1" t="str">
        <f>IF(ISNUMBER(SEARCH("lymph node",'Model output'!E228)),"1", IF(AND('Model output'!E228&lt;&gt;"",ISNUMBER('Model output'!E228),'Model output'!E228&gt;0),"1",IF(OR(ISNUMBER(SEARCH("0",'Model output'!E228)), ISNUMBER(SEARCH("1",'Model output'!E228)), ISNUMBER(SEARCH("1a",'Model output'!E228)), ISNUMBER(SEARCH("1b",'Model output'!E228)), ISNUMBER(SEARCH("X",'Model output'!E228))), IF(ISNUMBER(SEARCH("pN",'Model output'!E228)),IF(OR(ISNUMBER(SEARCH("a",'Model output'!E228)),ISNUMBER(SEARCH("b",'Model output'!E228))),MID(SUBSTITUTE('Model output'!E228," ",""),SEARCH("pN",'Model output'!E228)+2,2),MID(SUBSTITUTE('Model output'!E228," ",""),SEARCH("pN",'Model output'!E228)+2,1)),IF(ISNUMBER(SEARCH("N",'Model output'!E228)),IF(OR(ISNUMBER(SEARCH("a",'Model output'!E228)),ISNUMBER(SEARCH("b",'Model output'!E228))),MID(SUBSTITUTE('Model output'!E228," ",""),SEARCH("N",'Model output'!E228)+1,2),MID(SUBSTITUTE('Model output'!E228," ",""),SEARCH("N",'Model output'!E228)+1,1)),SUBSTITUTE('Model output'!E228," ",""))),"")))</f>
        <v>1a</v>
      </c>
      <c r="E229" s="1" t="str">
        <f>IF(OR(ISNUMBER(SEARCH("Not applicable",'Model output'!F228)), ISNUMBER(SEARCH("N/A",'Model output'!F228))),"0",IF(OR(ISNUMBER(SEARCH("0",'Model output'!F228)), ISNUMBER(SEARCH("1",'Model output'!F228)), ISNUMBER(SEARCH("X",'Model output'!F228))), IF(ISNUMBER(SEARCH("pM",'Model output'!F228)),MID(SUBSTITUTE('Model output'!F228," ",""),SEARCH("pM",'Model output'!F228)+2,1),IF(ISNUMBER(SEARCH("M",'Model output'!F228)),MID(SUBSTITUTE('Model output'!F228," ",""),SEARCH("M",'Model output'!F228)+1,1),SUBSTITUTE('Model output'!F228," ",""))),""))</f>
        <v>x</v>
      </c>
      <c r="F229" t="str">
        <f t="shared" si="49"/>
        <v>positive</v>
      </c>
      <c r="G229" t="str">
        <f>IF(OR('Model output'!G228="",AND(ISNUMBER('Model output'!J228),'Model output'!J228&lt;1)),"",IF(OR(ISNUMBER(SEARCH("lateral",'Model output'!G228)),ISNUMBER(SEARCH("cervical",'Model output'!G228)),ISNUMBER(SEARCH("jugular",'Model output'!G228)),ISNUMBER(SEARCH("left neck",'Model output'!G228)),ISNUMBER(SEARCH("left anterior neck",'Model output'!G228)),ISNUMBER(SEARCH("left posterior neck",'Model output'!G228)),ISNUMBER(SEARCH("right neck",'Model output'!G228)),ISNUMBER(SEARCH("right anterior neck",'Model output'!G228)),ISNUMBER(SEARCH("right posterior neck",'Model output'!G228)),AND(ISNUMBER(SEARCH("level",'Model output'!G228)),OR(,ISNUMBER(SEARCH("II",'Model output'!G228)),ISNUMBER(SEARCH("two",'Model output'!G228)),AND(ISNUMBER(SEARCH("2",'Model output'!G228)),NOT(ISNUMBER(SEARCH("1 of 2",'Model output'!G228)))),ISNUMBER(SEARCH("III",'Model output'!G228)),ISNUMBER(SEARCH("three",'Model output'!G228)),ISNUMBER(SEARCH("3",'Model output'!G228)),ISNUMBER(SEARCH("IV",'Model output'!G228)),ISNUMBER(SEARCH("four",'Model output'!G228)),ISNUMBER(SEARCH("4",'Model output'!G228)),ISNUMBER(SEARCH("V ",'Model output'!G228)),ISNUMBER(SEARCH("five",'Model output'!G228)),ISNUMBER(SEARCH("5",'Model output'!G228))))), "lateral", "central"))</f>
        <v>central</v>
      </c>
      <c r="H229" t="str">
        <f>IF('Model output'!H228="","negative",IF(OR(ISNUMBER(SEARCH("lymph node",'Model output'!H228)),ISNUMBER(SEARCH("gland",'Model output'!H228)),ISNUMBER(SEARCH("lobe",'Model output'!H228)),ISNUMBER(SEARCH("isthmus",'Model output'!H228)),ISNUMBER(SEARCH("mediastinum",'Model output'!H228)),ISNUMBER(SEARCH("Not mentioned",'Model output'!H228)), ISNUMBER(SEARCH("Not applicable",'Model output'!H228)), ISNUMBER(SEARCH("paratracheal",'Model output'!H228)),ISNUMBER(SEARCH("fibroadipose tissue",'Model output'!H228)),ISNUMBER(SEARCH("thyroid node",'Model output'!H228)),ISNUMBER(SEARCH("skeletal muscle",'Model output'!H228)),ISNUMBER(SEARCH("Extranodal extension",'Model output'!H228)),ISNUMBER(SEARCH("right",'Model output'!H228)),ISNUMBER(SEARCH("left",'Model output'!H228)),ISNUMBER(SEARCH("Not specified",'Model output'!H228))),"negative","positive"))</f>
        <v>negative</v>
      </c>
      <c r="I229">
        <f>IF(OR('Model output'!I228="",'Model output'!I228="Not answered",'Model output'!I228="Not mentioned"),"",IF(ISNUMBER('Model output'!I228),'Model output'!I228,1))</f>
        <v>27</v>
      </c>
      <c r="J229">
        <f>IF(OR('Model output'!J228="",'Model output'!J228="Not answered",'Model output'!J228="Not mentioned"),"",IF(AND(ISNUMBER('Model output'!J228),'Model output'!J228&lt;=I229),'Model output'!J228,IF(AND(ISNUMBER('Model output'!J228), 'Model output'!J228&gt;=DATE(2024,1,1)), MIN(DAY('Model output'!J228), MONTH('Model output'!J228), YEAR('Model output'!J228)), IF(ISNUMBER(SEARCH("0/",'Model output'!J228)),0,IF(ISNUMBER(SEARCH("/",'Model output'!J228)), VALUE(LEFT('Model output'!J228, SEARCH("/",'Model output'!J228)-1)),1)))))</f>
        <v>20</v>
      </c>
      <c r="K229" t="str" cm="1">
        <f t="array" ref="K229">IF(COUNT(FIND({0,1,2,3,4,5,6,7,8,9},'Model output'!K228))&gt;0,'Model output'!K228,"")</f>
        <v/>
      </c>
      <c r="L229" s="25" t="str">
        <f t="shared" si="38"/>
        <v/>
      </c>
      <c r="M229" t="str" cm="1">
        <f t="array" ref="M229">IF(L229="","",IF(ISNUMBER(SEARCH("cm",L229)),MAX(VALUE(SUBSTITUTE(_xlfn.FILTERXML("&lt;t&gt;&lt;s&gt;"&amp;SUBSTITUTE(L229,",","&lt;/s&gt;&lt;s&gt;")&amp;"&lt;/s&gt;&lt;/t&gt;","//s"),"cm",""))),MAX(VALUE(SUBSTITUTE(_xlfn.FILTERXML("&lt;t&gt;&lt;s&gt;"&amp;SUBSTITUTE(L229,",","&lt;/s&gt;&lt;s&gt;")&amp;"&lt;/s&gt;&lt;/t&gt;","//s"),"mm","")))/10))</f>
        <v/>
      </c>
      <c r="N229" t="str">
        <f>IF('Model output'!L228="","",'Model output'!L228)</f>
        <v>Papillary carcinoma</v>
      </c>
      <c r="O229" t="str">
        <f>IF('Model output'!M228="","",'Model output'!M228)</f>
        <v>Not mentioned</v>
      </c>
      <c r="P229" t="str">
        <f>IF('Model output'!N228="","",'Model output'!N228)</f>
        <v>2.0 cm</v>
      </c>
      <c r="Q229" t="str">
        <f t="shared" si="37"/>
        <v>2.0cm</v>
      </c>
      <c r="R229" cm="1">
        <f t="array" ref="R229">IF(Q229="","",IF(ISNUMBER(SEARCH("cm",Q229)),MAX(VALUE(SUBSTITUTE(_xlfn.FILTERXML("&lt;t&gt;&lt;s&gt;"&amp;SUBSTITUTE(Q229,",","&lt;/s&gt;&lt;s&gt;")&amp;"&lt;/s&gt;&lt;/t&gt;","//s"),"cm",""))),MAX(VALUE(SUBSTITUTE(_xlfn.FILTERXML("&lt;t&gt;&lt;s&gt;"&amp;SUBSTITUTE(Q229,",","&lt;/s&gt;&lt;s&gt;")&amp;"&lt;/s&gt;&lt;/t&gt;","//s"),"mm","")))/10))</f>
        <v>2</v>
      </c>
      <c r="S229" t="str">
        <f>IF(OR('Model output'!P228="",ISNUMBER(SEARCH("Not identified", 'Model output'!P228)),ISNUMBER(SEARCH("Absent",'Model output'!P228)),AND(ISNUMBER(SEARCH("No",'Model output'!P228)),NOT(ISNUMBER(SEARCH("diagnostic",'Model output'!P228)))),ISNUMBER(SEARCH("Negative",'Model output'!P228))),"negative","positive")</f>
        <v>negative</v>
      </c>
      <c r="T229">
        <f>IF('Model output'!O228="","",'Model output'!O228)</f>
        <v>1</v>
      </c>
      <c r="U229" t="str">
        <f>IF('Model output'!Q228&lt;&gt;"",'Model output'!Q228,IF('Classification result'!S229="positive",IF(ISNUMBER(SEARCH("single",'Model output'!P228)),1,IF(OR(ISNUMBER(SEARCH("&lt;4",'Model output'!P228)),ISNUMBER(SEARCH("&lt; 4",'Model output'!P228)),ISNUMBER(SEARCH("less than 4",'Model output'!P228))),"&lt;4",IF(OR(ISNUMBER(SEARCH("&gt;4",'Model output'!P228)),ISNUMBER(SEARCH("&gt; 4",'Model output'!P228)),ISNUMBER(SEARCH("4 or more",'Model output'!P228))),"&gt;4",""))), ""))</f>
        <v>Not mentioned</v>
      </c>
      <c r="V229" t="str">
        <f>IF(S229="negative","",IF(OR(ISNUMBER(SEARCH("Focal",'Model output'!P228)),'Classification result'!U229&lt;4,ISNUMBER(SEARCH("Focal",'Classification result'!U229)),ISNUMBER(SEARCH("&lt;4",'Classification result'!U229)),ISNUMBER(SEARCH("&lt; 4",'Classification result'!U229))),"minimal", IF(OR(ISNUMBER(SEARCH("Extensive",'Model output'!P228)),ISNUMBER(SEARCH("Extensive",'Classification result'!U229)),ISNUMBER(SEARCH("&gt;4",'Classification result'!U229)),ISNUMBER(SEARCH("&gt; 4",'Classification result'!U229)),ISNUMBER(SEARCH("4 or more",'Classification result'!U229))),"extensive","")))</f>
        <v/>
      </c>
      <c r="W229" t="str">
        <f>IF(OR('Model output'!R228="",ISNUMBER(SEARCH("Not identified", 'Model output'!R228)),ISNUMBER(SEARCH("Absent",'Model output'!R228)),ISNUMBER(SEARCH("No",'Model output'!R228)),ISNUMBER(SEARCH("Negative",'Model output'!R228)),ISNUMBER(SEARCH("None seen",'Model output'!R228)),ISNUMBER(SEARCH("Free",'Model output'!R228)),ISNUMBER(SEARCH("Cannot be assessed",'Model output'!R228))),"negative","positive")</f>
        <v>negative</v>
      </c>
      <c r="X229" s="16" t="str">
        <f>IF('Model output'!S228="","",'Model output'!S228)</f>
        <v>Not mentioned</v>
      </c>
      <c r="Y229" t="str">
        <f>IF(OR('Model output'!S228="",ISNUMBER(SEARCH("Absent",'Model output'!S228)),ISNUMBER(SEARCH("Not identified",'Model output'!S228)),AND(ISNUMBER(SEARCH("No",'Model output'!S228)),NOT(ISNUMBER(SEARCH("carcinoma",'Model output'!S228)))),ISNUMBER(SEARCH("negative",'Model output'!S228))),"negative",IF(Z229="positive","gETE", "positive"))</f>
        <v>negative</v>
      </c>
      <c r="Z229" t="str">
        <f>IF(OR('Model output'!S228="",ISNUMBER(SEARCH("Absent",'Model output'!S228)),ISNUMBER(SEARCH("Not identified",'Model output'!S228)),ISNUMBER(SEARCH("No",'Model output'!S228)),ISNUMBER(SEARCH("Minimal",'Model output'!S228)),ISNUMBER(SEARCH("negative",'Model output'!S228))),"negative",IF(OR(ISNUMBER(SEARCH("extensive",X229)),ISNUMBER(SEARCH("skeletal muscle",X229)),ISNUMBER(SEARCH("larynx",X229)),ISNUMBER(SEARCH("trachea",X229)),ISNUMBER(SEARCH("esophagus",X229)),ISNUMBER(SEARCH("recurrent laryngeal nerve",X229))),"positive","negative"))</f>
        <v>negative</v>
      </c>
      <c r="AA229" t="str">
        <f>IF('Model output'!T228="","",IF('Model output'!T228="Not mentioned", "No", "Yes"))</f>
        <v>No</v>
      </c>
      <c r="AB229" t="str">
        <f>IF(AA229&lt;&gt;"Yes","",IF(OR('Model output'!U228="",ISNUMBER(SEARCH("Not identified",'Model output'!U228))),"",'Model output'!U228))</f>
        <v/>
      </c>
      <c r="AC229" s="1" t="str">
        <f>IF(OR('Model output'!V228="", 'Model output'!V228="No", AND(ISERROR(SEARCH("Positive",'Model output'!V228)), ISNUMBER(SEARCH("Negative",'Model output'!V228))), AND(ISNUMBER(SEARCH("Uninvolved",'Model output'!V228)),NOT(ISNUMBER(SEARCH("margins involved",'Model output'!V228)))), ISNUMBER(SEARCH("None",'Model output'!V228)), ISNUMBER(SEARCH("Free",'Model output'!V228)), ISNUMBER(SEARCH("1 mm",'Model output'!V228)), ISNUMBER(SEARCH("0.1 CM",'Model output'!V228)), ISNUMBER(SEARCH("less than 0.2 mm",'Model output'!V228)), ISNUMBER(SEARCH("less than 0.5 mm",'Model output'!V228)), ISNUMBER(SEARCH("less than 1.0 mm",'Model output'!V228)), ISNUMBER(SEARCH("noted very close",'Model output'!V228)), ISNUMBER(SEARCH("abut",'Model output'!V228)), ISNUMBER(SEARCH("not mentioned",'Model output'!V228)), ISNUMBER(SEARCH("Cannot be assessed",'Model output'!V228)), ISNUMBER(SEARCH("Not specified",'Model output'!V228)), ISNUMBER(SEARCH("Lymphocyte invasion - present",'Model output'!V228))), "negative", "positive")</f>
        <v>negative</v>
      </c>
      <c r="AE229" s="35" t="str" cm="1">
        <f t="array" aca="1" ref="AE229" ca="1">IF(OR(AC229="positive",Z229="positive",AND(OR(ISNUMBER(SEARCH("Follicular carcinoma",N229)),ISNUMBER(SEARCH("Follicular thyroid carcinoma",N229))),V229="extensive"),AND(AND(ISNUMBER(J229),J229&gt;0),AND(ISNUMBER(M229),M229&gt;3)),OR(H229="positive",AH229=1)),"high",IF(OR(ISNUMBER(SEARCH("lateral",G229,1)),ISNUMBER(SEARCH("positive",Y229,1)),ISNUMBER(SEARCH("tall",O229,1)),ISNUMBER(SEARCH("hobnail",O229,1)),ISNUMBER(SEARCH("cribriform",O229,1)),ISNUMBER(SEARCH("diffuse",O229,1)),ISNUMBER(SEARCH("columnar",O229,1)),ISNUMBER(SEARCH("solid",O229,1)),ISNUMBER(SEARCH("tall",N229,1)),ISNUMBER(SEARCH("hobnail",N229,1)),ISNUMBER(SEARCH("cribriform",N229,1)),ISNUMBER(SEARCH("diffuse",N229,1)),ISNUMBER(SEARCH("columnar",N229,1)),ISNUMBER(SEARCH("solid",N229,1)),AND(ISNUMBER(SEARCH("papillary",N229,1)),S229="positive"),AND(AND(ISNUMBER(J229),J229&gt;=5),M229=""),AND(AND(ISNUMBER(J229),J229&gt;=5),AND(ISNUMBER(M229),M229&gt;=1)),AND(ISNUMBER(SERACH("papillary",N229)),OR(Y229="positive",Z229="positive"), ISNUMBER(SEARCH("BRAF",AB229)))),"intermediate","low"))</f>
        <v>intermediate</v>
      </c>
      <c r="AF229" s="36" t="str">
        <f t="shared" si="40"/>
        <v>1b</v>
      </c>
      <c r="AG229" s="36" t="str">
        <f t="shared" si="41"/>
        <v>1a</v>
      </c>
      <c r="AH229" s="36" t="str">
        <f t="shared" si="42"/>
        <v>0</v>
      </c>
      <c r="AI229" s="42" t="str">
        <f t="shared" si="43"/>
        <v>I</v>
      </c>
      <c r="AJ229" s="39" t="s">
        <v>809</v>
      </c>
      <c r="AK229" s="41" t="s">
        <v>1119</v>
      </c>
      <c r="AL229" s="41" t="s">
        <v>651</v>
      </c>
      <c r="AM229" s="41" t="s">
        <v>1123</v>
      </c>
      <c r="AN229" s="41" t="s">
        <v>68</v>
      </c>
      <c r="AO229" s="22">
        <f t="shared" ca="1" si="44"/>
        <v>1</v>
      </c>
      <c r="AP229" s="1">
        <f t="shared" si="45"/>
        <v>1</v>
      </c>
      <c r="AQ229" s="1">
        <f t="shared" si="46"/>
        <v>1</v>
      </c>
      <c r="AR229" s="1">
        <f t="shared" si="47"/>
        <v>1</v>
      </c>
      <c r="AS229" s="14">
        <f t="shared" si="48"/>
        <v>1</v>
      </c>
    </row>
    <row r="230" spans="1:45">
      <c r="A230" t="str">
        <f>'Model output'!A229</f>
        <v>TCGA-ET-A2N1</v>
      </c>
      <c r="B230" s="33">
        <v>47</v>
      </c>
      <c r="C230" s="1" t="str">
        <f>IF(OR(ISNUMBER(SEARCH("0",'Model output'!D229)), ISNUMBER(SEARCH("1",'Model output'!D229)), ISNUMBER(SEARCH("1a",'Model output'!D229)), ISNUMBER(SEARCH("1b",'Model output'!D229)), ISNUMBER(SEARCH("2",'Model output'!D229)), ISNUMBER(SEARCH("3",'Model output'!D229)), ISNUMBER(SEARCH("4a",'Model output'!D229)), ISNUMBER(SEARCH("4b",'Model output'!D229))), IF(ISNUMBER(SEARCH("pT",'Model output'!D229)),IF(OR(ISNUMBER(SEARCH("a",'Model output'!D229)),ISNUMBER(SEARCH("b",'Model output'!D229))),MID(SUBSTITUTE('Model output'!D229," ",""),SEARCH("pT",'Model output'!D229)+2,2),MID(SUBSTITUTE('Model output'!D229," ",""),SEARCH("pT",'Model output'!D229)+2,1)),IF(ISNUMBER(SEARCH("T",'Model output'!D229)),IF(OR(ISNUMBER(SEARCH("a",'Model output'!D229)),ISNUMBER(SEARCH("b",'Model output'!D229))),MID(SUBSTITUTE('Model output'!D229," ",""),SEARCH("T",'Model output'!D229)+1,2),MID(SUBSTITUTE('Model output'!D229," ",""),SEARCH("T",'Model output'!D229)+1,1)),SUBSTITUTE('Model output'!D229," ",""))),"")</f>
        <v>2</v>
      </c>
      <c r="D230" s="1" t="str">
        <f>IF(ISNUMBER(SEARCH("lymph node",'Model output'!E229)),"1", IF(AND('Model output'!E229&lt;&gt;"",ISNUMBER('Model output'!E229),'Model output'!E229&gt;0),"1",IF(OR(ISNUMBER(SEARCH("0",'Model output'!E229)), ISNUMBER(SEARCH("1",'Model output'!E229)), ISNUMBER(SEARCH("1a",'Model output'!E229)), ISNUMBER(SEARCH("1b",'Model output'!E229)), ISNUMBER(SEARCH("X",'Model output'!E229))), IF(ISNUMBER(SEARCH("pN",'Model output'!E229)),IF(OR(ISNUMBER(SEARCH("a",'Model output'!E229)),ISNUMBER(SEARCH("b",'Model output'!E229))),MID(SUBSTITUTE('Model output'!E229," ",""),SEARCH("pN",'Model output'!E229)+2,2),MID(SUBSTITUTE('Model output'!E229," ",""),SEARCH("pN",'Model output'!E229)+2,1)),IF(ISNUMBER(SEARCH("N",'Model output'!E229)),IF(OR(ISNUMBER(SEARCH("a",'Model output'!E229)),ISNUMBER(SEARCH("b",'Model output'!E229))),MID(SUBSTITUTE('Model output'!E229," ",""),SEARCH("N",'Model output'!E229)+1,2),MID(SUBSTITUTE('Model output'!E229," ",""),SEARCH("N",'Model output'!E229)+1,1)),SUBSTITUTE('Model output'!E229," ",""))),"")))</f>
        <v>1a</v>
      </c>
      <c r="E230" s="1" t="str">
        <f>IF(OR(ISNUMBER(SEARCH("Not applicable",'Model output'!F229)), ISNUMBER(SEARCH("N/A",'Model output'!F229))),"0",IF(OR(ISNUMBER(SEARCH("0",'Model output'!F229)), ISNUMBER(SEARCH("1",'Model output'!F229)), ISNUMBER(SEARCH("X",'Model output'!F229))), IF(ISNUMBER(SEARCH("pM",'Model output'!F229)),MID(SUBSTITUTE('Model output'!F229," ",""),SEARCH("pM",'Model output'!F229)+2,1),IF(ISNUMBER(SEARCH("M",'Model output'!F229)),MID(SUBSTITUTE('Model output'!F229," ",""),SEARCH("M",'Model output'!F229)+1,1),SUBSTITUTE('Model output'!F229," ",""))),""))</f>
        <v>x</v>
      </c>
      <c r="F230" t="str">
        <f t="shared" si="49"/>
        <v>positive</v>
      </c>
      <c r="G230" t="str">
        <f>IF(OR('Model output'!G229="",AND(ISNUMBER('Model output'!J229),'Model output'!J229&lt;1)),"",IF(OR(ISNUMBER(SEARCH("lateral",'Model output'!G229)),ISNUMBER(SEARCH("cervical",'Model output'!G229)),ISNUMBER(SEARCH("jugular",'Model output'!G229)),ISNUMBER(SEARCH("left neck",'Model output'!G229)),ISNUMBER(SEARCH("left anterior neck",'Model output'!G229)),ISNUMBER(SEARCH("left posterior neck",'Model output'!G229)),ISNUMBER(SEARCH("right neck",'Model output'!G229)),ISNUMBER(SEARCH("right anterior neck",'Model output'!G229)),ISNUMBER(SEARCH("right posterior neck",'Model output'!G229)),AND(ISNUMBER(SEARCH("level",'Model output'!G229)),OR(,ISNUMBER(SEARCH("II",'Model output'!G229)),ISNUMBER(SEARCH("two",'Model output'!G229)),AND(ISNUMBER(SEARCH("2",'Model output'!G229)),NOT(ISNUMBER(SEARCH("1 of 2",'Model output'!G229)))),ISNUMBER(SEARCH("III",'Model output'!G229)),ISNUMBER(SEARCH("three",'Model output'!G229)),ISNUMBER(SEARCH("3",'Model output'!G229)),ISNUMBER(SEARCH("IV",'Model output'!G229)),ISNUMBER(SEARCH("four",'Model output'!G229)),ISNUMBER(SEARCH("4",'Model output'!G229)),ISNUMBER(SEARCH("V ",'Model output'!G229)),ISNUMBER(SEARCH("five",'Model output'!G229)),ISNUMBER(SEARCH("5",'Model output'!G229))))), "lateral", "central"))</f>
        <v>central</v>
      </c>
      <c r="H230" t="str">
        <f>IF('Model output'!H229="","negative",IF(OR(ISNUMBER(SEARCH("lymph node",'Model output'!H229)),ISNUMBER(SEARCH("gland",'Model output'!H229)),ISNUMBER(SEARCH("lobe",'Model output'!H229)),ISNUMBER(SEARCH("isthmus",'Model output'!H229)),ISNUMBER(SEARCH("mediastinum",'Model output'!H229)),ISNUMBER(SEARCH("Not mentioned",'Model output'!H229)), ISNUMBER(SEARCH("Not applicable",'Model output'!H229)), ISNUMBER(SEARCH("paratracheal",'Model output'!H229)),ISNUMBER(SEARCH("fibroadipose tissue",'Model output'!H229)),ISNUMBER(SEARCH("thyroid node",'Model output'!H229)),ISNUMBER(SEARCH("skeletal muscle",'Model output'!H229)),ISNUMBER(SEARCH("Extranodal extension",'Model output'!H229)),ISNUMBER(SEARCH("right",'Model output'!H229)),ISNUMBER(SEARCH("left",'Model output'!H229)),ISNUMBER(SEARCH("Not specified",'Model output'!H229))),"negative","positive"))</f>
        <v>negative</v>
      </c>
      <c r="I230">
        <f>IF(OR('Model output'!I229="",'Model output'!I229="Not answered",'Model output'!I229="Not mentioned"),"",IF(ISNUMBER('Model output'!I229),'Model output'!I229,1))</f>
        <v>7</v>
      </c>
      <c r="J230">
        <f>IF(OR('Model output'!J229="",'Model output'!J229="Not answered",'Model output'!J229="Not mentioned"),"",IF(AND(ISNUMBER('Model output'!J229),'Model output'!J229&lt;=I230),'Model output'!J229,IF(AND(ISNUMBER('Model output'!J229), 'Model output'!J229&gt;=DATE(2024,1,1)), MIN(DAY('Model output'!J229), MONTH('Model output'!J229), YEAR('Model output'!J229)), IF(ISNUMBER(SEARCH("0/",'Model output'!J229)),0,IF(ISNUMBER(SEARCH("/",'Model output'!J229)), VALUE(LEFT('Model output'!J229, SEARCH("/",'Model output'!J229)-1)),1)))))</f>
        <v>6</v>
      </c>
      <c r="K230" t="str" cm="1">
        <f t="array" ref="K230">IF(COUNT(FIND({0,1,2,3,4,5,6,7,8,9},'Model output'!K229))&gt;0,'Model output'!K229,"")</f>
        <v/>
      </c>
      <c r="L230" s="25" t="str">
        <f t="shared" si="38"/>
        <v/>
      </c>
      <c r="M230" t="str" cm="1">
        <f t="array" ref="M230">IF(L230="","",IF(ISNUMBER(SEARCH("cm",L230)),MAX(VALUE(SUBSTITUTE(_xlfn.FILTERXML("&lt;t&gt;&lt;s&gt;"&amp;SUBSTITUTE(L230,",","&lt;/s&gt;&lt;s&gt;")&amp;"&lt;/s&gt;&lt;/t&gt;","//s"),"cm",""))),MAX(VALUE(SUBSTITUTE(_xlfn.FILTERXML("&lt;t&gt;&lt;s&gt;"&amp;SUBSTITUTE(L230,",","&lt;/s&gt;&lt;s&gt;")&amp;"&lt;/s&gt;&lt;/t&gt;","//s"),"mm","")))/10))</f>
        <v/>
      </c>
      <c r="N230" t="str">
        <f>IF('Model output'!L229="","",'Model output'!L229)</f>
        <v>Papillary carcinoma</v>
      </c>
      <c r="O230" t="str">
        <f>IF('Model output'!M229="","",'Model output'!M229)</f>
        <v/>
      </c>
      <c r="P230" t="str">
        <f>IF('Model output'!N229="","",'Model output'!N229)</f>
        <v>3.0 cm</v>
      </c>
      <c r="Q230" t="str">
        <f t="shared" si="37"/>
        <v>3.0cm</v>
      </c>
      <c r="R230" cm="1">
        <f t="array" ref="R230">IF(Q230="","",IF(ISNUMBER(SEARCH("cm",Q230)),MAX(VALUE(SUBSTITUTE(_xlfn.FILTERXML("&lt;t&gt;&lt;s&gt;"&amp;SUBSTITUTE(Q230,",","&lt;/s&gt;&lt;s&gt;")&amp;"&lt;/s&gt;&lt;/t&gt;","//s"),"cm",""))),MAX(VALUE(SUBSTITUTE(_xlfn.FILTERXML("&lt;t&gt;&lt;s&gt;"&amp;SUBSTITUTE(Q230,",","&lt;/s&gt;&lt;s&gt;")&amp;"&lt;/s&gt;&lt;/t&gt;","//s"),"mm","")))/10))</f>
        <v>3</v>
      </c>
      <c r="S230" t="str">
        <f>IF(OR('Model output'!P229="",ISNUMBER(SEARCH("Not identified", 'Model output'!P229)),ISNUMBER(SEARCH("Absent",'Model output'!P229)),AND(ISNUMBER(SEARCH("No",'Model output'!P229)),NOT(ISNUMBER(SEARCH("diagnostic",'Model output'!P229)))),ISNUMBER(SEARCH("Negative",'Model output'!P229))),"negative","positive")</f>
        <v>positive</v>
      </c>
      <c r="T230">
        <f>IF('Model output'!O229="","",'Model output'!O229)</f>
        <v>2</v>
      </c>
      <c r="U230" t="str">
        <f>IF('Model output'!Q229&lt;&gt;"",'Model output'!Q229,IF('Classification result'!S230="positive",IF(ISNUMBER(SEARCH("single",'Model output'!P229)),1,IF(OR(ISNUMBER(SEARCH("&lt;4",'Model output'!P229)),ISNUMBER(SEARCH("&lt; 4",'Model output'!P229)),ISNUMBER(SEARCH("less than 4",'Model output'!P229))),"&lt;4",IF(OR(ISNUMBER(SEARCH("&gt;4",'Model output'!P229)),ISNUMBER(SEARCH("&gt; 4",'Model output'!P229)),ISNUMBER(SEARCH("4 or more",'Model output'!P229))),"&gt;4",""))), ""))</f>
        <v/>
      </c>
      <c r="V230" t="str">
        <f>IF(S230="negative","",IF(OR(ISNUMBER(SEARCH("Focal",'Model output'!P229)),'Classification result'!U230&lt;4,ISNUMBER(SEARCH("Focal",'Classification result'!U230)),ISNUMBER(SEARCH("&lt;4",'Classification result'!U230)),ISNUMBER(SEARCH("&lt; 4",'Classification result'!U230))),"minimal", IF(OR(ISNUMBER(SEARCH("Extensive",'Model output'!P229)),ISNUMBER(SEARCH("Extensive",'Classification result'!U230)),ISNUMBER(SEARCH("&gt;4",'Classification result'!U230)),ISNUMBER(SEARCH("&gt; 4",'Classification result'!U230)),ISNUMBER(SEARCH("4 or more",'Classification result'!U230))),"extensive","")))</f>
        <v/>
      </c>
      <c r="W230" t="str">
        <f>IF(OR('Model output'!R229="",ISNUMBER(SEARCH("Not identified", 'Model output'!R229)),ISNUMBER(SEARCH("Absent",'Model output'!R229)),ISNUMBER(SEARCH("No",'Model output'!R229)),ISNUMBER(SEARCH("Negative",'Model output'!R229)),ISNUMBER(SEARCH("None seen",'Model output'!R229)),ISNUMBER(SEARCH("Free",'Model output'!R229)),ISNUMBER(SEARCH("Cannot be assessed",'Model output'!R229))),"negative","positive")</f>
        <v>negative</v>
      </c>
      <c r="X230" s="16" t="str">
        <f>IF('Model output'!S229="","",'Model output'!S229)</f>
        <v/>
      </c>
      <c r="Y230" t="str">
        <f>IF(OR('Model output'!S229="",ISNUMBER(SEARCH("Absent",'Model output'!S229)),ISNUMBER(SEARCH("Not identified",'Model output'!S229)),AND(ISNUMBER(SEARCH("No",'Model output'!S229)),NOT(ISNUMBER(SEARCH("carcinoma",'Model output'!S229)))),ISNUMBER(SEARCH("negative",'Model output'!S229))),"negative",IF(Z230="positive","gETE", "positive"))</f>
        <v>negative</v>
      </c>
      <c r="Z230" t="str">
        <f>IF(OR('Model output'!S229="",ISNUMBER(SEARCH("Absent",'Model output'!S229)),ISNUMBER(SEARCH("Not identified",'Model output'!S229)),ISNUMBER(SEARCH("No",'Model output'!S229)),ISNUMBER(SEARCH("Minimal",'Model output'!S229)),ISNUMBER(SEARCH("negative",'Model output'!S229))),"negative",IF(OR(ISNUMBER(SEARCH("extensive",X230)),ISNUMBER(SEARCH("skeletal muscle",X230)),ISNUMBER(SEARCH("larynx",X230)),ISNUMBER(SEARCH("trachea",X230)),ISNUMBER(SEARCH("esophagus",X230)),ISNUMBER(SEARCH("recurrent laryngeal nerve",X230))),"positive","negative"))</f>
        <v>negative</v>
      </c>
      <c r="AA230" t="str">
        <f>IF('Model output'!T229="","",IF('Model output'!T229="Not mentioned", "No", "Yes"))</f>
        <v/>
      </c>
      <c r="AB230" t="str">
        <f>IF(AA230&lt;&gt;"Yes","",IF(OR('Model output'!U229="",ISNUMBER(SEARCH("Not identified",'Model output'!U229))),"",'Model output'!U229))</f>
        <v/>
      </c>
      <c r="AC230" s="1" t="str">
        <f>IF(OR('Model output'!V229="", 'Model output'!V229="No", AND(ISERROR(SEARCH("Positive",'Model output'!V229)), ISNUMBER(SEARCH("Negative",'Model output'!V229))), AND(ISNUMBER(SEARCH("Uninvolved",'Model output'!V229)),NOT(ISNUMBER(SEARCH("margins involved",'Model output'!V229)))), ISNUMBER(SEARCH("None",'Model output'!V229)), ISNUMBER(SEARCH("Free",'Model output'!V229)), ISNUMBER(SEARCH("1 mm",'Model output'!V229)), ISNUMBER(SEARCH("0.1 CM",'Model output'!V229)), ISNUMBER(SEARCH("less than 0.2 mm",'Model output'!V229)), ISNUMBER(SEARCH("less than 0.5 mm",'Model output'!V229)), ISNUMBER(SEARCH("less than 1.0 mm",'Model output'!V229)), ISNUMBER(SEARCH("noted very close",'Model output'!V229)), ISNUMBER(SEARCH("abut",'Model output'!V229)), ISNUMBER(SEARCH("not mentioned",'Model output'!V229)), ISNUMBER(SEARCH("Cannot be assessed",'Model output'!V229)), ISNUMBER(SEARCH("Not specified",'Model output'!V229)), ISNUMBER(SEARCH("Lymphocyte invasion - present",'Model output'!V229))), "negative", "positive")</f>
        <v>positive</v>
      </c>
      <c r="AE230" s="35" t="str" cm="1">
        <f t="array" ref="AE230">IF(OR(AC230="positive",Z230="positive",AND(OR(ISNUMBER(SEARCH("Follicular carcinoma",N230)),ISNUMBER(SEARCH("Follicular thyroid carcinoma",N230))),V230="extensive"),AND(AND(ISNUMBER(J230),J230&gt;0),AND(ISNUMBER(M230),M230&gt;3)),OR(H230="positive",AH230=1)),"high",IF(OR(ISNUMBER(SEARCH("lateral",G230,1)),ISNUMBER(SEARCH("positive",Y230,1)),ISNUMBER(SEARCH("tall",O230,1)),ISNUMBER(SEARCH("hobnail",O230,1)),ISNUMBER(SEARCH("cribriform",O230,1)),ISNUMBER(SEARCH("diffuse",O230,1)),ISNUMBER(SEARCH("columnar",O230,1)),ISNUMBER(SEARCH("solid",O230,1)),ISNUMBER(SEARCH("tall",N230,1)),ISNUMBER(SEARCH("hobnail",N230,1)),ISNUMBER(SEARCH("cribriform",N230,1)),ISNUMBER(SEARCH("diffuse",N230,1)),ISNUMBER(SEARCH("columnar",N230,1)),ISNUMBER(SEARCH("solid",N230,1)),AND(ISNUMBER(SEARCH("papillary",N230,1)),S230="positive"),AND(AND(ISNUMBER(J230),J230&gt;=5),M230=""),AND(AND(ISNUMBER(J230),J230&gt;=5),AND(ISNUMBER(M230),M230&gt;=1)),AND(ISNUMBER(SERACH("papillary",N230)),OR(Y230="positive",Z230="positive"), ISNUMBER(SEARCH("BRAF",AB230)))),"intermediate","low"))</f>
        <v>high</v>
      </c>
      <c r="AF230" s="36" t="str">
        <f t="shared" si="40"/>
        <v>2</v>
      </c>
      <c r="AG230" s="36" t="str">
        <f t="shared" si="41"/>
        <v>1a</v>
      </c>
      <c r="AH230" s="36" t="str">
        <f t="shared" si="42"/>
        <v>0</v>
      </c>
      <c r="AI230" s="42" t="str">
        <f t="shared" si="43"/>
        <v>I</v>
      </c>
      <c r="AJ230" s="39" t="s">
        <v>805</v>
      </c>
      <c r="AK230" s="41" t="s">
        <v>1122</v>
      </c>
      <c r="AL230" s="41" t="s">
        <v>651</v>
      </c>
      <c r="AM230" s="41" t="s">
        <v>1123</v>
      </c>
      <c r="AN230" s="41" t="s">
        <v>68</v>
      </c>
      <c r="AO230" s="22">
        <f t="shared" si="44"/>
        <v>1</v>
      </c>
      <c r="AP230" s="1">
        <f t="shared" si="45"/>
        <v>1</v>
      </c>
      <c r="AQ230" s="1">
        <f t="shared" si="46"/>
        <v>1</v>
      </c>
      <c r="AR230" s="1">
        <f t="shared" si="47"/>
        <v>1</v>
      </c>
      <c r="AS230" s="14">
        <f t="shared" si="48"/>
        <v>1</v>
      </c>
    </row>
    <row r="231" spans="1:45">
      <c r="A231" t="str">
        <f>'Model output'!A230</f>
        <v>TCGA-ET-A3BO</v>
      </c>
      <c r="B231" s="33">
        <v>44</v>
      </c>
      <c r="C231" s="1" t="str">
        <f>IF(OR(ISNUMBER(SEARCH("0",'Model output'!D230)), ISNUMBER(SEARCH("1",'Model output'!D230)), ISNUMBER(SEARCH("1a",'Model output'!D230)), ISNUMBER(SEARCH("1b",'Model output'!D230)), ISNUMBER(SEARCH("2",'Model output'!D230)), ISNUMBER(SEARCH("3",'Model output'!D230)), ISNUMBER(SEARCH("4a",'Model output'!D230)), ISNUMBER(SEARCH("4b",'Model output'!D230))), IF(ISNUMBER(SEARCH("pT",'Model output'!D230)),IF(OR(ISNUMBER(SEARCH("a",'Model output'!D230)),ISNUMBER(SEARCH("b",'Model output'!D230))),MID(SUBSTITUTE('Model output'!D230," ",""),SEARCH("pT",'Model output'!D230)+2,2),MID(SUBSTITUTE('Model output'!D230," ",""),SEARCH("pT",'Model output'!D230)+2,1)),IF(ISNUMBER(SEARCH("T",'Model output'!D230)),IF(OR(ISNUMBER(SEARCH("a",'Model output'!D230)),ISNUMBER(SEARCH("b",'Model output'!D230))),MID(SUBSTITUTE('Model output'!D230," ",""),SEARCH("T",'Model output'!D230)+1,2),MID(SUBSTITUTE('Model output'!D230," ",""),SEARCH("T",'Model output'!D230)+1,1)),SUBSTITUTE('Model output'!D230," ",""))),"")</f>
        <v>3</v>
      </c>
      <c r="D231" s="1" t="str">
        <f>IF(ISNUMBER(SEARCH("lymph node",'Model output'!E230)),"1", IF(AND('Model output'!E230&lt;&gt;"",ISNUMBER('Model output'!E230),'Model output'!E230&gt;0),"1",IF(OR(ISNUMBER(SEARCH("0",'Model output'!E230)), ISNUMBER(SEARCH("1",'Model output'!E230)), ISNUMBER(SEARCH("1a",'Model output'!E230)), ISNUMBER(SEARCH("1b",'Model output'!E230)), ISNUMBER(SEARCH("X",'Model output'!E230))), IF(ISNUMBER(SEARCH("pN",'Model output'!E230)),IF(OR(ISNUMBER(SEARCH("a",'Model output'!E230)),ISNUMBER(SEARCH("b",'Model output'!E230))),MID(SUBSTITUTE('Model output'!E230," ",""),SEARCH("pN",'Model output'!E230)+2,2),MID(SUBSTITUTE('Model output'!E230," ",""),SEARCH("pN",'Model output'!E230)+2,1)),IF(ISNUMBER(SEARCH("N",'Model output'!E230)),IF(OR(ISNUMBER(SEARCH("a",'Model output'!E230)),ISNUMBER(SEARCH("b",'Model output'!E230))),MID(SUBSTITUTE('Model output'!E230," ",""),SEARCH("N",'Model output'!E230)+1,2),MID(SUBSTITUTE('Model output'!E230," ",""),SEARCH("N",'Model output'!E230)+1,1)),SUBSTITUTE('Model output'!E230," ",""))),"")))</f>
        <v>1a</v>
      </c>
      <c r="E231" s="1" t="str">
        <f>IF(OR(ISNUMBER(SEARCH("Not applicable",'Model output'!F230)), ISNUMBER(SEARCH("N/A",'Model output'!F230))),"0",IF(OR(ISNUMBER(SEARCH("0",'Model output'!F230)), ISNUMBER(SEARCH("1",'Model output'!F230)), ISNUMBER(SEARCH("X",'Model output'!F230))), IF(ISNUMBER(SEARCH("pM",'Model output'!F230)),MID(SUBSTITUTE('Model output'!F230," ",""),SEARCH("pM",'Model output'!F230)+2,1),IF(ISNUMBER(SEARCH("M",'Model output'!F230)),MID(SUBSTITUTE('Model output'!F230," ",""),SEARCH("M",'Model output'!F230)+1,1),SUBSTITUTE('Model output'!F230," ",""))),""))</f>
        <v/>
      </c>
      <c r="F231" t="str">
        <f t="shared" si="49"/>
        <v>positive</v>
      </c>
      <c r="G231" t="str">
        <f>IF(OR('Model output'!G230="",AND(ISNUMBER('Model output'!J230),'Model output'!J230&lt;1)),"",IF(OR(ISNUMBER(SEARCH("lateral",'Model output'!G230)),ISNUMBER(SEARCH("cervical",'Model output'!G230)),ISNUMBER(SEARCH("jugular",'Model output'!G230)),ISNUMBER(SEARCH("left neck",'Model output'!G230)),ISNUMBER(SEARCH("left anterior neck",'Model output'!G230)),ISNUMBER(SEARCH("left posterior neck",'Model output'!G230)),ISNUMBER(SEARCH("right neck",'Model output'!G230)),ISNUMBER(SEARCH("right anterior neck",'Model output'!G230)),ISNUMBER(SEARCH("right posterior neck",'Model output'!G230)),AND(ISNUMBER(SEARCH("level",'Model output'!G230)),OR(,ISNUMBER(SEARCH("II",'Model output'!G230)),ISNUMBER(SEARCH("two",'Model output'!G230)),AND(ISNUMBER(SEARCH("2",'Model output'!G230)),NOT(ISNUMBER(SEARCH("1 of 2",'Model output'!G230)))),ISNUMBER(SEARCH("III",'Model output'!G230)),ISNUMBER(SEARCH("three",'Model output'!G230)),ISNUMBER(SEARCH("3",'Model output'!G230)),ISNUMBER(SEARCH("IV",'Model output'!G230)),ISNUMBER(SEARCH("four",'Model output'!G230)),ISNUMBER(SEARCH("4",'Model output'!G230)),ISNUMBER(SEARCH("V ",'Model output'!G230)),ISNUMBER(SEARCH("five",'Model output'!G230)),ISNUMBER(SEARCH("5",'Model output'!G230))))), "lateral", "central"))</f>
        <v>central</v>
      </c>
      <c r="H231" t="str">
        <f>IF('Model output'!H230="","negative",IF(OR(ISNUMBER(SEARCH("lymph node",'Model output'!H230)),ISNUMBER(SEARCH("gland",'Model output'!H230)),ISNUMBER(SEARCH("lobe",'Model output'!H230)),ISNUMBER(SEARCH("isthmus",'Model output'!H230)),ISNUMBER(SEARCH("mediastinum",'Model output'!H230)),ISNUMBER(SEARCH("Not mentioned",'Model output'!H230)), ISNUMBER(SEARCH("Not applicable",'Model output'!H230)), ISNUMBER(SEARCH("paratracheal",'Model output'!H230)),ISNUMBER(SEARCH("fibroadipose tissue",'Model output'!H230)),ISNUMBER(SEARCH("thyroid node",'Model output'!H230)),ISNUMBER(SEARCH("skeletal muscle",'Model output'!H230)),ISNUMBER(SEARCH("Extranodal extension",'Model output'!H230)),ISNUMBER(SEARCH("right",'Model output'!H230)),ISNUMBER(SEARCH("left",'Model output'!H230)),ISNUMBER(SEARCH("Not specified",'Model output'!H230))),"negative","positive"))</f>
        <v>negative</v>
      </c>
      <c r="I231">
        <f>IF(OR('Model output'!I230="",'Model output'!I230="Not answered",'Model output'!I230="Not mentioned"),"",IF(ISNUMBER('Model output'!I230),'Model output'!I230,1))</f>
        <v>10</v>
      </c>
      <c r="J231">
        <f>IF(OR('Model output'!J230="",'Model output'!J230="Not answered",'Model output'!J230="Not mentioned"),"",IF(AND(ISNUMBER('Model output'!J230),'Model output'!J230&lt;=I231),'Model output'!J230,IF(AND(ISNUMBER('Model output'!J230), 'Model output'!J230&gt;=DATE(2024,1,1)), MIN(DAY('Model output'!J230), MONTH('Model output'!J230), YEAR('Model output'!J230)), IF(ISNUMBER(SEARCH("0/",'Model output'!J230)),0,IF(ISNUMBER(SEARCH("/",'Model output'!J230)), VALUE(LEFT('Model output'!J230, SEARCH("/",'Model output'!J230)-1)),1)))))</f>
        <v>2</v>
      </c>
      <c r="K231" t="str" cm="1">
        <f t="array" ref="K231">IF(COUNT(FIND({0,1,2,3,4,5,6,7,8,9},'Model output'!K230))&gt;0,'Model output'!K230,"")</f>
        <v/>
      </c>
      <c r="L231" s="25" t="str">
        <f t="shared" si="38"/>
        <v/>
      </c>
      <c r="M231" t="str" cm="1">
        <f t="array" ref="M231">IF(L231="","",IF(ISNUMBER(SEARCH("cm",L231)),MAX(VALUE(SUBSTITUTE(_xlfn.FILTERXML("&lt;t&gt;&lt;s&gt;"&amp;SUBSTITUTE(L231,",","&lt;/s&gt;&lt;s&gt;")&amp;"&lt;/s&gt;&lt;/t&gt;","//s"),"cm",""))),MAX(VALUE(SUBSTITUTE(_xlfn.FILTERXML("&lt;t&gt;&lt;s&gt;"&amp;SUBSTITUTE(L231,",","&lt;/s&gt;&lt;s&gt;")&amp;"&lt;/s&gt;&lt;/t&gt;","//s"),"mm","")))/10))</f>
        <v/>
      </c>
      <c r="N231" t="str">
        <f>IF('Model output'!L230="","",'Model output'!L230)</f>
        <v>Papillary carcinoma with tall cell features</v>
      </c>
      <c r="O231" t="str">
        <f>IF('Model output'!M230="","",'Model output'!M230)</f>
        <v>Tall cell</v>
      </c>
      <c r="P231" t="str">
        <f>IF('Model output'!N230="","",'Model output'!N230)</f>
        <v>2.5 cm (left lobe)</v>
      </c>
      <c r="Q231" t="str">
        <f t="shared" si="37"/>
        <v>2.5cm</v>
      </c>
      <c r="R231" cm="1">
        <f t="array" ref="R231">IF(Q231="","",IF(ISNUMBER(SEARCH("cm",Q231)),MAX(VALUE(SUBSTITUTE(_xlfn.FILTERXML("&lt;t&gt;&lt;s&gt;"&amp;SUBSTITUTE(Q231,",","&lt;/s&gt;&lt;s&gt;")&amp;"&lt;/s&gt;&lt;/t&gt;","//s"),"cm",""))),MAX(VALUE(SUBSTITUTE(_xlfn.FILTERXML("&lt;t&gt;&lt;s&gt;"&amp;SUBSTITUTE(Q231,",","&lt;/s&gt;&lt;s&gt;")&amp;"&lt;/s&gt;&lt;/t&gt;","//s"),"mm","")))/10))</f>
        <v>2.5</v>
      </c>
      <c r="S231" t="str">
        <f>IF(OR('Model output'!P230="",ISNUMBER(SEARCH("Not identified", 'Model output'!P230)),ISNUMBER(SEARCH("Absent",'Model output'!P230)),AND(ISNUMBER(SEARCH("No",'Model output'!P230)),NOT(ISNUMBER(SEARCH("diagnostic",'Model output'!P230)))),ISNUMBER(SEARCH("Negative",'Model output'!P230))),"negative","positive")</f>
        <v>positive</v>
      </c>
      <c r="T231">
        <f>IF('Model output'!O230="","",'Model output'!O230)</f>
        <v>3</v>
      </c>
      <c r="U231" t="str">
        <f>IF('Model output'!Q230&lt;&gt;"",'Model output'!Q230,IF('Classification result'!S231="positive",IF(ISNUMBER(SEARCH("single",'Model output'!P230)),1,IF(OR(ISNUMBER(SEARCH("&lt;4",'Model output'!P230)),ISNUMBER(SEARCH("&lt; 4",'Model output'!P230)),ISNUMBER(SEARCH("less than 4",'Model output'!P230))),"&lt;4",IF(OR(ISNUMBER(SEARCH("&gt;4",'Model output'!P230)),ISNUMBER(SEARCH("&gt; 4",'Model output'!P230)),ISNUMBER(SEARCH("4 or more",'Model output'!P230))),"&gt;4",""))), ""))</f>
        <v/>
      </c>
      <c r="V231" t="str">
        <f>IF(S231="negative","",IF(OR(ISNUMBER(SEARCH("Focal",'Model output'!P230)),'Classification result'!U231&lt;4,ISNUMBER(SEARCH("Focal",'Classification result'!U231)),ISNUMBER(SEARCH("&lt;4",'Classification result'!U231)),ISNUMBER(SEARCH("&lt; 4",'Classification result'!U231))),"minimal", IF(OR(ISNUMBER(SEARCH("Extensive",'Model output'!P230)),ISNUMBER(SEARCH("Extensive",'Classification result'!U231)),ISNUMBER(SEARCH("&gt;4",'Classification result'!U231)),ISNUMBER(SEARCH("&gt; 4",'Classification result'!U231)),ISNUMBER(SEARCH("4 or more",'Classification result'!U231))),"extensive","")))</f>
        <v/>
      </c>
      <c r="W231" t="str">
        <f>IF(OR('Model output'!R230="",ISNUMBER(SEARCH("Not identified", 'Model output'!R230)),ISNUMBER(SEARCH("Absent",'Model output'!R230)),ISNUMBER(SEARCH("No",'Model output'!R230)),ISNUMBER(SEARCH("Negative",'Model output'!R230)),ISNUMBER(SEARCH("None seen",'Model output'!R230)),ISNUMBER(SEARCH("Free",'Model output'!R230)),ISNUMBER(SEARCH("Cannot be assessed",'Model output'!R230))),"negative","positive")</f>
        <v>positive</v>
      </c>
      <c r="X231" s="16" t="str">
        <f>IF('Model output'!S230="","",'Model output'!S230)</f>
        <v>Minimal extrathyroidal extension</v>
      </c>
      <c r="Y231" t="str">
        <f>IF(OR('Model output'!S230="",ISNUMBER(SEARCH("Absent",'Model output'!S230)),ISNUMBER(SEARCH("Not identified",'Model output'!S230)),AND(ISNUMBER(SEARCH("No",'Model output'!S230)),NOT(ISNUMBER(SEARCH("carcinoma",'Model output'!S230)))),ISNUMBER(SEARCH("negative",'Model output'!S230))),"negative",IF(Z231="positive","gETE", "positive"))</f>
        <v>positive</v>
      </c>
      <c r="Z231" t="str">
        <f>IF(OR('Model output'!S230="",ISNUMBER(SEARCH("Absent",'Model output'!S230)),ISNUMBER(SEARCH("Not identified",'Model output'!S230)),ISNUMBER(SEARCH("No",'Model output'!S230)),ISNUMBER(SEARCH("Minimal",'Model output'!S230)),ISNUMBER(SEARCH("negative",'Model output'!S230))),"negative",IF(OR(ISNUMBER(SEARCH("extensive",X231)),ISNUMBER(SEARCH("skeletal muscle",X231)),ISNUMBER(SEARCH("larynx",X231)),ISNUMBER(SEARCH("trachea",X231)),ISNUMBER(SEARCH("esophagus",X231)),ISNUMBER(SEARCH("recurrent laryngeal nerve",X231))),"positive","negative"))</f>
        <v>negative</v>
      </c>
      <c r="AA231" t="str">
        <f>IF('Model output'!T230="","",IF('Model output'!T230="Not mentioned", "No", "Yes"))</f>
        <v/>
      </c>
      <c r="AB231" t="str">
        <f>IF(AA231&lt;&gt;"Yes","",IF(OR('Model output'!U230="",ISNUMBER(SEARCH("Not identified",'Model output'!U230))),"",'Model output'!U230))</f>
        <v/>
      </c>
      <c r="AC231" s="1" t="str">
        <f>IF(OR('Model output'!V230="", 'Model output'!V230="No", AND(ISERROR(SEARCH("Positive",'Model output'!V230)), ISNUMBER(SEARCH("Negative",'Model output'!V230))), AND(ISNUMBER(SEARCH("Uninvolved",'Model output'!V230)),NOT(ISNUMBER(SEARCH("margins involved",'Model output'!V230)))), ISNUMBER(SEARCH("None",'Model output'!V230)), ISNUMBER(SEARCH("Free",'Model output'!V230)), ISNUMBER(SEARCH("1 mm",'Model output'!V230)), ISNUMBER(SEARCH("0.1 CM",'Model output'!V230)), ISNUMBER(SEARCH("less than 0.2 mm",'Model output'!V230)), ISNUMBER(SEARCH("less than 0.5 mm",'Model output'!V230)), ISNUMBER(SEARCH("less than 1.0 mm",'Model output'!V230)), ISNUMBER(SEARCH("noted very close",'Model output'!V230)), ISNUMBER(SEARCH("abut",'Model output'!V230)), ISNUMBER(SEARCH("not mentioned",'Model output'!V230)), ISNUMBER(SEARCH("Cannot be assessed",'Model output'!V230)), ISNUMBER(SEARCH("Not specified",'Model output'!V230)), ISNUMBER(SEARCH("Lymphocyte invasion - present",'Model output'!V230))), "negative", "positive")</f>
        <v>positive</v>
      </c>
      <c r="AE231" s="35" t="str" cm="1">
        <f t="array" ref="AE231">IF(OR(AC231="positive",Z231="positive",AND(OR(ISNUMBER(SEARCH("Follicular carcinoma",N231)),ISNUMBER(SEARCH("Follicular thyroid carcinoma",N231))),V231="extensive"),AND(AND(ISNUMBER(J231),J231&gt;0),AND(ISNUMBER(M231),M231&gt;3)),OR(H231="positive",AH231=1)),"high",IF(OR(ISNUMBER(SEARCH("lateral",G231,1)),ISNUMBER(SEARCH("positive",Y231,1)),ISNUMBER(SEARCH("tall",O231,1)),ISNUMBER(SEARCH("hobnail",O231,1)),ISNUMBER(SEARCH("cribriform",O231,1)),ISNUMBER(SEARCH("diffuse",O231,1)),ISNUMBER(SEARCH("columnar",O231,1)),ISNUMBER(SEARCH("solid",O231,1)),ISNUMBER(SEARCH("tall",N231,1)),ISNUMBER(SEARCH("hobnail",N231,1)),ISNUMBER(SEARCH("cribriform",N231,1)),ISNUMBER(SEARCH("diffuse",N231,1)),ISNUMBER(SEARCH("columnar",N231,1)),ISNUMBER(SEARCH("solid",N231,1)),AND(ISNUMBER(SEARCH("papillary",N231,1)),S231="positive"),AND(AND(ISNUMBER(J231),J231&gt;=5),M231=""),AND(AND(ISNUMBER(J231),J231&gt;=5),AND(ISNUMBER(M231),M231&gt;=1)),AND(ISNUMBER(SERACH("papillary",N231)),OR(Y231="positive",Z231="positive"), ISNUMBER(SEARCH("BRAF",AB231)))),"intermediate","low"))</f>
        <v>high</v>
      </c>
      <c r="AF231" s="36" t="str">
        <f t="shared" si="40"/>
        <v>2</v>
      </c>
      <c r="AG231" s="36" t="str">
        <f t="shared" si="41"/>
        <v>1a</v>
      </c>
      <c r="AH231" s="36" t="str">
        <f t="shared" si="42"/>
        <v>0</v>
      </c>
      <c r="AI231" s="42" t="str">
        <f t="shared" si="43"/>
        <v>I</v>
      </c>
      <c r="AJ231" s="39" t="s">
        <v>805</v>
      </c>
      <c r="AK231" s="41" t="s">
        <v>1122</v>
      </c>
      <c r="AL231" s="41" t="s">
        <v>651</v>
      </c>
      <c r="AM231" s="41" t="s">
        <v>1123</v>
      </c>
      <c r="AN231" s="41" t="s">
        <v>68</v>
      </c>
      <c r="AO231" s="22">
        <f t="shared" si="44"/>
        <v>1</v>
      </c>
      <c r="AP231" s="1">
        <f t="shared" si="45"/>
        <v>1</v>
      </c>
      <c r="AQ231" s="1">
        <f t="shared" si="46"/>
        <v>1</v>
      </c>
      <c r="AR231" s="1">
        <f t="shared" si="47"/>
        <v>1</v>
      </c>
      <c r="AS231" s="14">
        <f t="shared" si="48"/>
        <v>1</v>
      </c>
    </row>
    <row r="232" spans="1:45">
      <c r="A232" t="str">
        <f>'Model output'!A231</f>
        <v>TCGA-ET-A3BS</v>
      </c>
      <c r="B232" s="33">
        <v>42</v>
      </c>
      <c r="C232" s="1" t="str">
        <f>IF(OR(ISNUMBER(SEARCH("0",'Model output'!D231)), ISNUMBER(SEARCH("1",'Model output'!D231)), ISNUMBER(SEARCH("1a",'Model output'!D231)), ISNUMBER(SEARCH("1b",'Model output'!D231)), ISNUMBER(SEARCH("2",'Model output'!D231)), ISNUMBER(SEARCH("3",'Model output'!D231)), ISNUMBER(SEARCH("4a",'Model output'!D231)), ISNUMBER(SEARCH("4b",'Model output'!D231))), IF(ISNUMBER(SEARCH("pT",'Model output'!D231)),IF(OR(ISNUMBER(SEARCH("a",'Model output'!D231)),ISNUMBER(SEARCH("b",'Model output'!D231))),MID(SUBSTITUTE('Model output'!D231," ",""),SEARCH("pT",'Model output'!D231)+2,2),MID(SUBSTITUTE('Model output'!D231," ",""),SEARCH("pT",'Model output'!D231)+2,1)),IF(ISNUMBER(SEARCH("T",'Model output'!D231)),IF(OR(ISNUMBER(SEARCH("a",'Model output'!D231)),ISNUMBER(SEARCH("b",'Model output'!D231))),MID(SUBSTITUTE('Model output'!D231," ",""),SEARCH("T",'Model output'!D231)+1,2),MID(SUBSTITUTE('Model output'!D231," ",""),SEARCH("T",'Model output'!D231)+1,1)),SUBSTITUTE('Model output'!D231," ",""))),"")</f>
        <v>3</v>
      </c>
      <c r="D232" s="1" t="str">
        <f>IF(ISNUMBER(SEARCH("lymph node",'Model output'!E231)),"1", IF(AND('Model output'!E231&lt;&gt;"",ISNUMBER('Model output'!E231),'Model output'!E231&gt;0),"1",IF(OR(ISNUMBER(SEARCH("0",'Model output'!E231)), ISNUMBER(SEARCH("1",'Model output'!E231)), ISNUMBER(SEARCH("1a",'Model output'!E231)), ISNUMBER(SEARCH("1b",'Model output'!E231)), ISNUMBER(SEARCH("X",'Model output'!E231))), IF(ISNUMBER(SEARCH("pN",'Model output'!E231)),IF(OR(ISNUMBER(SEARCH("a",'Model output'!E231)),ISNUMBER(SEARCH("b",'Model output'!E231))),MID(SUBSTITUTE('Model output'!E231," ",""),SEARCH("pN",'Model output'!E231)+2,2),MID(SUBSTITUTE('Model output'!E231," ",""),SEARCH("pN",'Model output'!E231)+2,1)),IF(ISNUMBER(SEARCH("N",'Model output'!E231)),IF(OR(ISNUMBER(SEARCH("a",'Model output'!E231)),ISNUMBER(SEARCH("b",'Model output'!E231))),MID(SUBSTITUTE('Model output'!E231," ",""),SEARCH("N",'Model output'!E231)+1,2),MID(SUBSTITUTE('Model output'!E231," ",""),SEARCH("N",'Model output'!E231)+1,1)),SUBSTITUTE('Model output'!E231," ",""))),"")))</f>
        <v>1a</v>
      </c>
      <c r="E232" s="1" t="str">
        <f>IF(OR(ISNUMBER(SEARCH("Not applicable",'Model output'!F231)), ISNUMBER(SEARCH("N/A",'Model output'!F231))),"0",IF(OR(ISNUMBER(SEARCH("0",'Model output'!F231)), ISNUMBER(SEARCH("1",'Model output'!F231)), ISNUMBER(SEARCH("X",'Model output'!F231))), IF(ISNUMBER(SEARCH("pM",'Model output'!F231)),MID(SUBSTITUTE('Model output'!F231," ",""),SEARCH("pM",'Model output'!F231)+2,1),IF(ISNUMBER(SEARCH("M",'Model output'!F231)),MID(SUBSTITUTE('Model output'!F231," ",""),SEARCH("M",'Model output'!F231)+1,1),SUBSTITUTE('Model output'!F231," ",""))),""))</f>
        <v/>
      </c>
      <c r="F232" t="str">
        <f t="shared" si="49"/>
        <v>positive</v>
      </c>
      <c r="G232" t="str">
        <f>IF(OR('Model output'!G231="",AND(ISNUMBER('Model output'!J231),'Model output'!J231&lt;1)),"",IF(OR(ISNUMBER(SEARCH("lateral",'Model output'!G231)),ISNUMBER(SEARCH("cervical",'Model output'!G231)),ISNUMBER(SEARCH("jugular",'Model output'!G231)),ISNUMBER(SEARCH("left neck",'Model output'!G231)),ISNUMBER(SEARCH("left anterior neck",'Model output'!G231)),ISNUMBER(SEARCH("left posterior neck",'Model output'!G231)),ISNUMBER(SEARCH("right neck",'Model output'!G231)),ISNUMBER(SEARCH("right anterior neck",'Model output'!G231)),ISNUMBER(SEARCH("right posterior neck",'Model output'!G231)),AND(ISNUMBER(SEARCH("level",'Model output'!G231)),OR(,ISNUMBER(SEARCH("II",'Model output'!G231)),ISNUMBER(SEARCH("two",'Model output'!G231)),AND(ISNUMBER(SEARCH("2",'Model output'!G231)),NOT(ISNUMBER(SEARCH("1 of 2",'Model output'!G231)))),ISNUMBER(SEARCH("III",'Model output'!G231)),ISNUMBER(SEARCH("three",'Model output'!G231)),ISNUMBER(SEARCH("3",'Model output'!G231)),ISNUMBER(SEARCH("IV",'Model output'!G231)),ISNUMBER(SEARCH("four",'Model output'!G231)),ISNUMBER(SEARCH("4",'Model output'!G231)),ISNUMBER(SEARCH("V ",'Model output'!G231)),ISNUMBER(SEARCH("five",'Model output'!G231)),ISNUMBER(SEARCH("5",'Model output'!G231))))), "lateral", "central"))</f>
        <v>central</v>
      </c>
      <c r="H232" t="str">
        <f>IF('Model output'!H231="","negative",IF(OR(ISNUMBER(SEARCH("lymph node",'Model output'!H231)),ISNUMBER(SEARCH("gland",'Model output'!H231)),ISNUMBER(SEARCH("lobe",'Model output'!H231)),ISNUMBER(SEARCH("isthmus",'Model output'!H231)),ISNUMBER(SEARCH("mediastinum",'Model output'!H231)),ISNUMBER(SEARCH("Not mentioned",'Model output'!H231)), ISNUMBER(SEARCH("Not applicable",'Model output'!H231)), ISNUMBER(SEARCH("paratracheal",'Model output'!H231)),ISNUMBER(SEARCH("fibroadipose tissue",'Model output'!H231)),ISNUMBER(SEARCH("thyroid node",'Model output'!H231)),ISNUMBER(SEARCH("skeletal muscle",'Model output'!H231)),ISNUMBER(SEARCH("Extranodal extension",'Model output'!H231)),ISNUMBER(SEARCH("right",'Model output'!H231)),ISNUMBER(SEARCH("left",'Model output'!H231)),ISNUMBER(SEARCH("Not specified",'Model output'!H231))),"negative","positive"))</f>
        <v>negative</v>
      </c>
      <c r="I232">
        <f>IF(OR('Model output'!I231="",'Model output'!I231="Not answered",'Model output'!I231="Not mentioned"),"",IF(ISNUMBER('Model output'!I231),'Model output'!I231,1))</f>
        <v>17</v>
      </c>
      <c r="J232">
        <f>IF(OR('Model output'!J231="",'Model output'!J231="Not answered",'Model output'!J231="Not mentioned"),"",IF(AND(ISNUMBER('Model output'!J231),'Model output'!J231&lt;=I232),'Model output'!J231,IF(AND(ISNUMBER('Model output'!J231), 'Model output'!J231&gt;=DATE(2024,1,1)), MIN(DAY('Model output'!J231), MONTH('Model output'!J231), YEAR('Model output'!J231)), IF(ISNUMBER(SEARCH("0/",'Model output'!J231)),0,IF(ISNUMBER(SEARCH("/",'Model output'!J231)), VALUE(LEFT('Model output'!J231, SEARCH("/",'Model output'!J231)-1)),1)))))</f>
        <v>8</v>
      </c>
      <c r="K232" t="str" cm="1">
        <f t="array" ref="K232">IF(COUNT(FIND({0,1,2,3,4,5,6,7,8,9},'Model output'!K231))&gt;0,'Model output'!K231,"")</f>
        <v/>
      </c>
      <c r="L232" s="25" t="str">
        <f t="shared" si="38"/>
        <v/>
      </c>
      <c r="M232" t="str" cm="1">
        <f t="array" ref="M232">IF(L232="","",IF(ISNUMBER(SEARCH("cm",L232)),MAX(VALUE(SUBSTITUTE(_xlfn.FILTERXML("&lt;t&gt;&lt;s&gt;"&amp;SUBSTITUTE(L232,",","&lt;/s&gt;&lt;s&gt;")&amp;"&lt;/s&gt;&lt;/t&gt;","//s"),"cm",""))),MAX(VALUE(SUBSTITUTE(_xlfn.FILTERXML("&lt;t&gt;&lt;s&gt;"&amp;SUBSTITUTE(L232,",","&lt;/s&gt;&lt;s&gt;")&amp;"&lt;/s&gt;&lt;/t&gt;","//s"),"mm","")))/10))</f>
        <v/>
      </c>
      <c r="N232" t="str">
        <f>IF('Model output'!L231="","",'Model output'!L231)</f>
        <v>Papillary carcinoma</v>
      </c>
      <c r="O232" t="str">
        <f>IF('Model output'!M231="","",'Model output'!M231)</f>
        <v/>
      </c>
      <c r="P232" t="str">
        <f>IF('Model output'!N231="","",'Model output'!N231)</f>
        <v>5.5 cm</v>
      </c>
      <c r="Q232" t="str">
        <f t="shared" si="37"/>
        <v>5.5cm</v>
      </c>
      <c r="R232" cm="1">
        <f t="array" ref="R232">IF(Q232="","",IF(ISNUMBER(SEARCH("cm",Q232)),MAX(VALUE(SUBSTITUTE(_xlfn.FILTERXML("&lt;t&gt;&lt;s&gt;"&amp;SUBSTITUTE(Q232,",","&lt;/s&gt;&lt;s&gt;")&amp;"&lt;/s&gt;&lt;/t&gt;","//s"),"cm",""))),MAX(VALUE(SUBSTITUTE(_xlfn.FILTERXML("&lt;t&gt;&lt;s&gt;"&amp;SUBSTITUTE(Q232,",","&lt;/s&gt;&lt;s&gt;")&amp;"&lt;/s&gt;&lt;/t&gt;","//s"),"mm","")))/10))</f>
        <v>5.5</v>
      </c>
      <c r="S232" t="str">
        <f>IF(OR('Model output'!P231="",ISNUMBER(SEARCH("Not identified", 'Model output'!P231)),ISNUMBER(SEARCH("Absent",'Model output'!P231)),AND(ISNUMBER(SEARCH("No",'Model output'!P231)),NOT(ISNUMBER(SEARCH("diagnostic",'Model output'!P231)))),ISNUMBER(SEARCH("Negative",'Model output'!P231))),"negative","positive")</f>
        <v>negative</v>
      </c>
      <c r="T232">
        <f>IF('Model output'!O231="","",'Model output'!O231)</f>
        <v>1</v>
      </c>
      <c r="U232" t="str">
        <f>IF('Model output'!Q231&lt;&gt;"",'Model output'!Q231,IF('Classification result'!S232="positive",IF(ISNUMBER(SEARCH("single",'Model output'!P231)),1,IF(OR(ISNUMBER(SEARCH("&lt;4",'Model output'!P231)),ISNUMBER(SEARCH("&lt; 4",'Model output'!P231)),ISNUMBER(SEARCH("less than 4",'Model output'!P231))),"&lt;4",IF(OR(ISNUMBER(SEARCH("&gt;4",'Model output'!P231)),ISNUMBER(SEARCH("&gt; 4",'Model output'!P231)),ISNUMBER(SEARCH("4 or more",'Model output'!P231))),"&gt;4",""))), ""))</f>
        <v/>
      </c>
      <c r="V232" t="str">
        <f>IF(S232="negative","",IF(OR(ISNUMBER(SEARCH("Focal",'Model output'!P231)),'Classification result'!U232&lt;4,ISNUMBER(SEARCH("Focal",'Classification result'!U232)),ISNUMBER(SEARCH("&lt;4",'Classification result'!U232)),ISNUMBER(SEARCH("&lt; 4",'Classification result'!U232))),"minimal", IF(OR(ISNUMBER(SEARCH("Extensive",'Model output'!P231)),ISNUMBER(SEARCH("Extensive",'Classification result'!U232)),ISNUMBER(SEARCH("&gt;4",'Classification result'!U232)),ISNUMBER(SEARCH("&gt; 4",'Classification result'!U232)),ISNUMBER(SEARCH("4 or more",'Classification result'!U232))),"extensive","")))</f>
        <v/>
      </c>
      <c r="W232" t="str">
        <f>IF(OR('Model output'!R231="",ISNUMBER(SEARCH("Not identified", 'Model output'!R231)),ISNUMBER(SEARCH("Absent",'Model output'!R231)),ISNUMBER(SEARCH("No",'Model output'!R231)),ISNUMBER(SEARCH("Negative",'Model output'!R231)),ISNUMBER(SEARCH("None seen",'Model output'!R231)),ISNUMBER(SEARCH("Free",'Model output'!R231)),ISNUMBER(SEARCH("Cannot be assessed",'Model output'!R231))),"negative","positive")</f>
        <v>negative</v>
      </c>
      <c r="X232" s="16" t="str">
        <f>IF('Model output'!S231="","",'Model output'!S231)</f>
        <v/>
      </c>
      <c r="Y232" t="str">
        <f>IF(OR('Model output'!S231="",ISNUMBER(SEARCH("Absent",'Model output'!S231)),ISNUMBER(SEARCH("Not identified",'Model output'!S231)),AND(ISNUMBER(SEARCH("No",'Model output'!S231)),NOT(ISNUMBER(SEARCH("carcinoma",'Model output'!S231)))),ISNUMBER(SEARCH("negative",'Model output'!S231))),"negative",IF(Z232="positive","gETE", "positive"))</f>
        <v>negative</v>
      </c>
      <c r="Z232" t="str">
        <f>IF(OR('Model output'!S231="",ISNUMBER(SEARCH("Absent",'Model output'!S231)),ISNUMBER(SEARCH("Not identified",'Model output'!S231)),ISNUMBER(SEARCH("No",'Model output'!S231)),ISNUMBER(SEARCH("Minimal",'Model output'!S231)),ISNUMBER(SEARCH("negative",'Model output'!S231))),"negative",IF(OR(ISNUMBER(SEARCH("extensive",X232)),ISNUMBER(SEARCH("skeletal muscle",X232)),ISNUMBER(SEARCH("larynx",X232)),ISNUMBER(SEARCH("trachea",X232)),ISNUMBER(SEARCH("esophagus",X232)),ISNUMBER(SEARCH("recurrent laryngeal nerve",X232))),"positive","negative"))</f>
        <v>negative</v>
      </c>
      <c r="AA232" t="str">
        <f>IF('Model output'!T231="","",IF('Model output'!T231="Not mentioned", "No", "Yes"))</f>
        <v/>
      </c>
      <c r="AB232" t="str">
        <f>IF(AA232&lt;&gt;"Yes","",IF(OR('Model output'!U231="",ISNUMBER(SEARCH("Not identified",'Model output'!U231))),"",'Model output'!U231))</f>
        <v/>
      </c>
      <c r="AC232" s="1" t="str">
        <f>IF(OR('Model output'!V231="", 'Model output'!V231="No", AND(ISERROR(SEARCH("Positive",'Model output'!V231)), ISNUMBER(SEARCH("Negative",'Model output'!V231))), AND(ISNUMBER(SEARCH("Uninvolved",'Model output'!V231)),NOT(ISNUMBER(SEARCH("margins involved",'Model output'!V231)))), ISNUMBER(SEARCH("None",'Model output'!V231)), ISNUMBER(SEARCH("Free",'Model output'!V231)), ISNUMBER(SEARCH("1 mm",'Model output'!V231)), ISNUMBER(SEARCH("0.1 CM",'Model output'!V231)), ISNUMBER(SEARCH("less than 0.2 mm",'Model output'!V231)), ISNUMBER(SEARCH("less than 0.5 mm",'Model output'!V231)), ISNUMBER(SEARCH("less than 1.0 mm",'Model output'!V231)), ISNUMBER(SEARCH("noted very close",'Model output'!V231)), ISNUMBER(SEARCH("abut",'Model output'!V231)), ISNUMBER(SEARCH("not mentioned",'Model output'!V231)), ISNUMBER(SEARCH("Cannot be assessed",'Model output'!V231)), ISNUMBER(SEARCH("Not specified",'Model output'!V231)), ISNUMBER(SEARCH("Lymphocyte invasion - present",'Model output'!V231))), "negative", "positive")</f>
        <v>negative</v>
      </c>
      <c r="AE232" s="35" t="str" cm="1">
        <f t="array" aca="1" ref="AE232" ca="1">IF(OR(AC232="positive",Z232="positive",AND(OR(ISNUMBER(SEARCH("Follicular carcinoma",N232)),ISNUMBER(SEARCH("Follicular thyroid carcinoma",N232))),V232="extensive"),AND(AND(ISNUMBER(J232),J232&gt;0),AND(ISNUMBER(M232),M232&gt;3)),OR(H232="positive",AH232=1)),"high",IF(OR(ISNUMBER(SEARCH("lateral",G232,1)),ISNUMBER(SEARCH("positive",Y232,1)),ISNUMBER(SEARCH("tall",O232,1)),ISNUMBER(SEARCH("hobnail",O232,1)),ISNUMBER(SEARCH("cribriform",O232,1)),ISNUMBER(SEARCH("diffuse",O232,1)),ISNUMBER(SEARCH("columnar",O232,1)),ISNUMBER(SEARCH("solid",O232,1)),ISNUMBER(SEARCH("tall",N232,1)),ISNUMBER(SEARCH("hobnail",N232,1)),ISNUMBER(SEARCH("cribriform",N232,1)),ISNUMBER(SEARCH("diffuse",N232,1)),ISNUMBER(SEARCH("columnar",N232,1)),ISNUMBER(SEARCH("solid",N232,1)),AND(ISNUMBER(SEARCH("papillary",N232,1)),S232="positive"),AND(AND(ISNUMBER(J232),J232&gt;=5),M232=""),AND(AND(ISNUMBER(J232),J232&gt;=5),AND(ISNUMBER(M232),M232&gt;=1)),AND(ISNUMBER(SERACH("papillary",N232)),OR(Y232="positive",Z232="positive"), ISNUMBER(SEARCH("BRAF",AB232)))),"intermediate","low"))</f>
        <v>intermediate</v>
      </c>
      <c r="AF232" s="36" t="str">
        <f t="shared" si="40"/>
        <v>3a</v>
      </c>
      <c r="AG232" s="36" t="str">
        <f t="shared" si="41"/>
        <v>1a</v>
      </c>
      <c r="AH232" s="36" t="str">
        <f t="shared" si="42"/>
        <v>0</v>
      </c>
      <c r="AI232" s="42" t="str">
        <f t="shared" si="43"/>
        <v>I</v>
      </c>
      <c r="AJ232" s="39" t="s">
        <v>809</v>
      </c>
      <c r="AK232" s="41" t="s">
        <v>1124</v>
      </c>
      <c r="AL232" s="41" t="s">
        <v>651</v>
      </c>
      <c r="AM232" s="41" t="s">
        <v>1123</v>
      </c>
      <c r="AN232" s="41" t="s">
        <v>68</v>
      </c>
      <c r="AO232" s="22">
        <f t="shared" ca="1" si="44"/>
        <v>1</v>
      </c>
      <c r="AP232" s="1">
        <f t="shared" si="45"/>
        <v>1</v>
      </c>
      <c r="AQ232" s="1">
        <f t="shared" si="46"/>
        <v>1</v>
      </c>
      <c r="AR232" s="1">
        <f t="shared" si="47"/>
        <v>1</v>
      </c>
      <c r="AS232" s="14">
        <f t="shared" si="48"/>
        <v>1</v>
      </c>
    </row>
    <row r="233" spans="1:45">
      <c r="A233" t="str">
        <f>'Model output'!A232</f>
        <v>TCGA-ET-A3BW</v>
      </c>
      <c r="B233" s="33">
        <v>30</v>
      </c>
      <c r="C233" s="1" t="str">
        <f>IF(OR(ISNUMBER(SEARCH("0",'Model output'!D232)), ISNUMBER(SEARCH("1",'Model output'!D232)), ISNUMBER(SEARCH("1a",'Model output'!D232)), ISNUMBER(SEARCH("1b",'Model output'!D232)), ISNUMBER(SEARCH("2",'Model output'!D232)), ISNUMBER(SEARCH("3",'Model output'!D232)), ISNUMBER(SEARCH("4a",'Model output'!D232)), ISNUMBER(SEARCH("4b",'Model output'!D232))), IF(ISNUMBER(SEARCH("pT",'Model output'!D232)),IF(OR(ISNUMBER(SEARCH("a",'Model output'!D232)),ISNUMBER(SEARCH("b",'Model output'!D232))),MID(SUBSTITUTE('Model output'!D232," ",""),SEARCH("pT",'Model output'!D232)+2,2),MID(SUBSTITUTE('Model output'!D232," ",""),SEARCH("pT",'Model output'!D232)+2,1)),IF(ISNUMBER(SEARCH("T",'Model output'!D232)),IF(OR(ISNUMBER(SEARCH("a",'Model output'!D232)),ISNUMBER(SEARCH("b",'Model output'!D232))),MID(SUBSTITUTE('Model output'!D232," ",""),SEARCH("T",'Model output'!D232)+1,2),MID(SUBSTITUTE('Model output'!D232," ",""),SEARCH("T",'Model output'!D232)+1,1)),SUBSTITUTE('Model output'!D232," ",""))),"")</f>
        <v>2</v>
      </c>
      <c r="D233" s="1" t="str">
        <f>IF(ISNUMBER(SEARCH("lymph node",'Model output'!E232)),"1", IF(AND('Model output'!E232&lt;&gt;"",ISNUMBER('Model output'!E232),'Model output'!E232&gt;0),"1",IF(OR(ISNUMBER(SEARCH("0",'Model output'!E232)), ISNUMBER(SEARCH("1",'Model output'!E232)), ISNUMBER(SEARCH("1a",'Model output'!E232)), ISNUMBER(SEARCH("1b",'Model output'!E232)), ISNUMBER(SEARCH("X",'Model output'!E232))), IF(ISNUMBER(SEARCH("pN",'Model output'!E232)),IF(OR(ISNUMBER(SEARCH("a",'Model output'!E232)),ISNUMBER(SEARCH("b",'Model output'!E232))),MID(SUBSTITUTE('Model output'!E232," ",""),SEARCH("pN",'Model output'!E232)+2,2),MID(SUBSTITUTE('Model output'!E232," ",""),SEARCH("pN",'Model output'!E232)+2,1)),IF(ISNUMBER(SEARCH("N",'Model output'!E232)),IF(OR(ISNUMBER(SEARCH("a",'Model output'!E232)),ISNUMBER(SEARCH("b",'Model output'!E232))),MID(SUBSTITUTE('Model output'!E232," ",""),SEARCH("N",'Model output'!E232)+1,2),MID(SUBSTITUTE('Model output'!E232," ",""),SEARCH("N",'Model output'!E232)+1,1)),SUBSTITUTE('Model output'!E232," ",""))),"")))</f>
        <v>x</v>
      </c>
      <c r="E233" s="1" t="str">
        <f>IF(OR(ISNUMBER(SEARCH("Not applicable",'Model output'!F232)), ISNUMBER(SEARCH("N/A",'Model output'!F232))),"0",IF(OR(ISNUMBER(SEARCH("0",'Model output'!F232)), ISNUMBER(SEARCH("1",'Model output'!F232)), ISNUMBER(SEARCH("X",'Model output'!F232))), IF(ISNUMBER(SEARCH("pM",'Model output'!F232)),MID(SUBSTITUTE('Model output'!F232," ",""),SEARCH("pM",'Model output'!F232)+2,1),IF(ISNUMBER(SEARCH("M",'Model output'!F232)),MID(SUBSTITUTE('Model output'!F232," ",""),SEARCH("M",'Model output'!F232)+1,1),SUBSTITUTE('Model output'!F232," ",""))),""))</f>
        <v>X</v>
      </c>
      <c r="F233" t="str">
        <f t="shared" si="49"/>
        <v>negative</v>
      </c>
      <c r="G233" t="str">
        <f>IF(OR('Model output'!G232="",AND(ISNUMBER('Model output'!J232),'Model output'!J232&lt;1)),"",IF(OR(ISNUMBER(SEARCH("lateral",'Model output'!G232)),ISNUMBER(SEARCH("cervical",'Model output'!G232)),ISNUMBER(SEARCH("jugular",'Model output'!G232)),ISNUMBER(SEARCH("left neck",'Model output'!G232)),ISNUMBER(SEARCH("left anterior neck",'Model output'!G232)),ISNUMBER(SEARCH("left posterior neck",'Model output'!G232)),ISNUMBER(SEARCH("right neck",'Model output'!G232)),ISNUMBER(SEARCH("right anterior neck",'Model output'!G232)),ISNUMBER(SEARCH("right posterior neck",'Model output'!G232)),AND(ISNUMBER(SEARCH("level",'Model output'!G232)),OR(,ISNUMBER(SEARCH("II",'Model output'!G232)),ISNUMBER(SEARCH("two",'Model output'!G232)),AND(ISNUMBER(SEARCH("2",'Model output'!G232)),NOT(ISNUMBER(SEARCH("1 of 2",'Model output'!G232)))),ISNUMBER(SEARCH("III",'Model output'!G232)),ISNUMBER(SEARCH("three",'Model output'!G232)),ISNUMBER(SEARCH("3",'Model output'!G232)),ISNUMBER(SEARCH("IV",'Model output'!G232)),ISNUMBER(SEARCH("four",'Model output'!G232)),ISNUMBER(SEARCH("4",'Model output'!G232)),ISNUMBER(SEARCH("V ",'Model output'!G232)),ISNUMBER(SEARCH("five",'Model output'!G232)),ISNUMBER(SEARCH("5",'Model output'!G232))))), "lateral", "central"))</f>
        <v/>
      </c>
      <c r="H233" t="str">
        <f>IF('Model output'!H232="","negative",IF(OR(ISNUMBER(SEARCH("lymph node",'Model output'!H232)),ISNUMBER(SEARCH("gland",'Model output'!H232)),ISNUMBER(SEARCH("lobe",'Model output'!H232)),ISNUMBER(SEARCH("isthmus",'Model output'!H232)),ISNUMBER(SEARCH("mediastinum",'Model output'!H232)),ISNUMBER(SEARCH("Not mentioned",'Model output'!H232)), ISNUMBER(SEARCH("Not applicable",'Model output'!H232)), ISNUMBER(SEARCH("paratracheal",'Model output'!H232)),ISNUMBER(SEARCH("fibroadipose tissue",'Model output'!H232)),ISNUMBER(SEARCH("thyroid node",'Model output'!H232)),ISNUMBER(SEARCH("skeletal muscle",'Model output'!H232)),ISNUMBER(SEARCH("Extranodal extension",'Model output'!H232)),ISNUMBER(SEARCH("right",'Model output'!H232)),ISNUMBER(SEARCH("left",'Model output'!H232)),ISNUMBER(SEARCH("Not specified",'Model output'!H232))),"negative","positive"))</f>
        <v>negative</v>
      </c>
      <c r="I233">
        <f>IF(OR('Model output'!I232="",'Model output'!I232="Not answered",'Model output'!I232="Not mentioned"),"",IF(ISNUMBER('Model output'!I232),'Model output'!I232,1))</f>
        <v>0</v>
      </c>
      <c r="J233">
        <f>IF(OR('Model output'!J232="",'Model output'!J232="Not answered",'Model output'!J232="Not mentioned"),"",IF(AND(ISNUMBER('Model output'!J232),'Model output'!J232&lt;=I233),'Model output'!J232,IF(AND(ISNUMBER('Model output'!J232), 'Model output'!J232&gt;=DATE(2024,1,1)), MIN(DAY('Model output'!J232), MONTH('Model output'!J232), YEAR('Model output'!J232)), IF(ISNUMBER(SEARCH("0/",'Model output'!J232)),0,IF(ISNUMBER(SEARCH("/",'Model output'!J232)), VALUE(LEFT('Model output'!J232, SEARCH("/",'Model output'!J232)-1)),1)))))</f>
        <v>0</v>
      </c>
      <c r="K233" t="str" cm="1">
        <f t="array" ref="K233">IF(COUNT(FIND({0,1,2,3,4,5,6,7,8,9},'Model output'!K232))&gt;0,'Model output'!K232,"")</f>
        <v/>
      </c>
      <c r="L233" s="25" t="str">
        <f t="shared" si="38"/>
        <v/>
      </c>
      <c r="M233" t="str" cm="1">
        <f t="array" ref="M233">IF(L233="","",IF(ISNUMBER(SEARCH("cm",L233)),MAX(VALUE(SUBSTITUTE(_xlfn.FILTERXML("&lt;t&gt;&lt;s&gt;"&amp;SUBSTITUTE(L233,",","&lt;/s&gt;&lt;s&gt;")&amp;"&lt;/s&gt;&lt;/t&gt;","//s"),"cm",""))),MAX(VALUE(SUBSTITUTE(_xlfn.FILTERXML("&lt;t&gt;&lt;s&gt;"&amp;SUBSTITUTE(L233,",","&lt;/s&gt;&lt;s&gt;")&amp;"&lt;/s&gt;&lt;/t&gt;","//s"),"mm","")))/10))</f>
        <v/>
      </c>
      <c r="N233" t="str">
        <f>IF('Model output'!L232="","",'Model output'!L232)</f>
        <v>Papillary carcinoma</v>
      </c>
      <c r="O233" t="str">
        <f>IF('Model output'!M232="","",'Model output'!M232)</f>
        <v>Conventional type</v>
      </c>
      <c r="P233" t="str">
        <f>IF('Model output'!N232="","",'Model output'!N232)</f>
        <v>3.2 cm</v>
      </c>
      <c r="Q233" t="str">
        <f t="shared" si="37"/>
        <v>3.2cm</v>
      </c>
      <c r="R233" cm="1">
        <f t="array" ref="R233">IF(Q233="","",IF(ISNUMBER(SEARCH("cm",Q233)),MAX(VALUE(SUBSTITUTE(_xlfn.FILTERXML("&lt;t&gt;&lt;s&gt;"&amp;SUBSTITUTE(Q233,",","&lt;/s&gt;&lt;s&gt;")&amp;"&lt;/s&gt;&lt;/t&gt;","//s"),"cm",""))),MAX(VALUE(SUBSTITUTE(_xlfn.FILTERXML("&lt;t&gt;&lt;s&gt;"&amp;SUBSTITUTE(Q233,",","&lt;/s&gt;&lt;s&gt;")&amp;"&lt;/s&gt;&lt;/t&gt;","//s"),"mm","")))/10))</f>
        <v>3.2</v>
      </c>
      <c r="S233" t="str">
        <f>IF(OR('Model output'!P232="",ISNUMBER(SEARCH("Not identified", 'Model output'!P232)),ISNUMBER(SEARCH("Absent",'Model output'!P232)),AND(ISNUMBER(SEARCH("No",'Model output'!P232)),NOT(ISNUMBER(SEARCH("diagnostic",'Model output'!P232)))),ISNUMBER(SEARCH("Negative",'Model output'!P232))),"negative","positive")</f>
        <v>negative</v>
      </c>
      <c r="T233" t="str">
        <f>IF('Model output'!O232="","",'Model output'!O232)</f>
        <v>1 (with a 0.4 cm papillary microcarcinoma)</v>
      </c>
      <c r="U233" t="str">
        <f>IF('Model output'!Q232&lt;&gt;"",'Model output'!Q232,IF('Classification result'!S233="positive",IF(ISNUMBER(SEARCH("single",'Model output'!P232)),1,IF(OR(ISNUMBER(SEARCH("&lt;4",'Model output'!P232)),ISNUMBER(SEARCH("&lt; 4",'Model output'!P232)),ISNUMBER(SEARCH("less than 4",'Model output'!P232))),"&lt;4",IF(OR(ISNUMBER(SEARCH("&gt;4",'Model output'!P232)),ISNUMBER(SEARCH("&gt; 4",'Model output'!P232)),ISNUMBER(SEARCH("4 or more",'Model output'!P232))),"&gt;4",""))), ""))</f>
        <v/>
      </c>
      <c r="V233" t="str">
        <f>IF(S233="negative","",IF(OR(ISNUMBER(SEARCH("Focal",'Model output'!P232)),'Classification result'!U233&lt;4,ISNUMBER(SEARCH("Focal",'Classification result'!U233)),ISNUMBER(SEARCH("&lt;4",'Classification result'!U233)),ISNUMBER(SEARCH("&lt; 4",'Classification result'!U233))),"minimal", IF(OR(ISNUMBER(SEARCH("Extensive",'Model output'!P232)),ISNUMBER(SEARCH("Extensive",'Classification result'!U233)),ISNUMBER(SEARCH("&gt;4",'Classification result'!U233)),ISNUMBER(SEARCH("&gt; 4",'Classification result'!U233)),ISNUMBER(SEARCH("4 or more",'Classification result'!U233))),"extensive","")))</f>
        <v/>
      </c>
      <c r="W233" t="str">
        <f>IF(OR('Model output'!R232="",ISNUMBER(SEARCH("Not identified", 'Model output'!R232)),ISNUMBER(SEARCH("Absent",'Model output'!R232)),ISNUMBER(SEARCH("No",'Model output'!R232)),ISNUMBER(SEARCH("Negative",'Model output'!R232)),ISNUMBER(SEARCH("None seen",'Model output'!R232)),ISNUMBER(SEARCH("Free",'Model output'!R232)),ISNUMBER(SEARCH("Cannot be assessed",'Model output'!R232))),"negative","positive")</f>
        <v>negative</v>
      </c>
      <c r="X233" s="16" t="str">
        <f>IF('Model output'!S232="","",'Model output'!S232)</f>
        <v/>
      </c>
      <c r="Y233" t="str">
        <f>IF(OR('Model output'!S232="",ISNUMBER(SEARCH("Absent",'Model output'!S232)),ISNUMBER(SEARCH("Not identified",'Model output'!S232)),AND(ISNUMBER(SEARCH("No",'Model output'!S232)),NOT(ISNUMBER(SEARCH("carcinoma",'Model output'!S232)))),ISNUMBER(SEARCH("negative",'Model output'!S232))),"negative",IF(Z233="positive","gETE", "positive"))</f>
        <v>negative</v>
      </c>
      <c r="Z233" t="str">
        <f>IF(OR('Model output'!S232="",ISNUMBER(SEARCH("Absent",'Model output'!S232)),ISNUMBER(SEARCH("Not identified",'Model output'!S232)),ISNUMBER(SEARCH("No",'Model output'!S232)),ISNUMBER(SEARCH("Minimal",'Model output'!S232)),ISNUMBER(SEARCH("negative",'Model output'!S232))),"negative",IF(OR(ISNUMBER(SEARCH("extensive",X233)),ISNUMBER(SEARCH("skeletal muscle",X233)),ISNUMBER(SEARCH("larynx",X233)),ISNUMBER(SEARCH("trachea",X233)),ISNUMBER(SEARCH("esophagus",X233)),ISNUMBER(SEARCH("recurrent laryngeal nerve",X233))),"positive","negative"))</f>
        <v>negative</v>
      </c>
      <c r="AA233" t="str">
        <f>IF('Model output'!T232="","",IF('Model output'!T232="Not mentioned", "No", "Yes"))</f>
        <v>No</v>
      </c>
      <c r="AB233" t="str">
        <f>IF(AA233&lt;&gt;"Yes","",IF(OR('Model output'!U232="",ISNUMBER(SEARCH("Not identified",'Model output'!U232))),"",'Model output'!U232))</f>
        <v/>
      </c>
      <c r="AC233" s="1" t="str">
        <f>IF(OR('Model output'!V232="", 'Model output'!V232="No", AND(ISERROR(SEARCH("Positive",'Model output'!V232)), ISNUMBER(SEARCH("Negative",'Model output'!V232))), AND(ISNUMBER(SEARCH("Uninvolved",'Model output'!V232)),NOT(ISNUMBER(SEARCH("margins involved",'Model output'!V232)))), ISNUMBER(SEARCH("None",'Model output'!V232)), ISNUMBER(SEARCH("Free",'Model output'!V232)), ISNUMBER(SEARCH("1 mm",'Model output'!V232)), ISNUMBER(SEARCH("0.1 CM",'Model output'!V232)), ISNUMBER(SEARCH("less than 0.2 mm",'Model output'!V232)), ISNUMBER(SEARCH("less than 0.5 mm",'Model output'!V232)), ISNUMBER(SEARCH("less than 1.0 mm",'Model output'!V232)), ISNUMBER(SEARCH("noted very close",'Model output'!V232)), ISNUMBER(SEARCH("abut",'Model output'!V232)), ISNUMBER(SEARCH("not mentioned",'Model output'!V232)), ISNUMBER(SEARCH("Cannot be assessed",'Model output'!V232)), ISNUMBER(SEARCH("Not specified",'Model output'!V232)), ISNUMBER(SEARCH("Lymphocyte invasion - present",'Model output'!V232))), "negative", "positive")</f>
        <v>negative</v>
      </c>
      <c r="AE233" s="35" t="str" cm="1">
        <f t="array" aca="1" ref="AE233" ca="1">IF(OR(AC233="positive",Z233="positive",AND(OR(ISNUMBER(SEARCH("Follicular carcinoma",N233)),ISNUMBER(SEARCH("Follicular thyroid carcinoma",N233))),V233="extensive"),AND(AND(ISNUMBER(J233),J233&gt;0),AND(ISNUMBER(M233),M233&gt;3)),OR(H233="positive",AH233=1)),"high",IF(OR(ISNUMBER(SEARCH("lateral",G233,1)),ISNUMBER(SEARCH("positive",Y233,1)),ISNUMBER(SEARCH("tall",O233,1)),ISNUMBER(SEARCH("hobnail",O233,1)),ISNUMBER(SEARCH("cribriform",O233,1)),ISNUMBER(SEARCH("diffuse",O233,1)),ISNUMBER(SEARCH("columnar",O233,1)),ISNUMBER(SEARCH("solid",O233,1)),ISNUMBER(SEARCH("tall",N233,1)),ISNUMBER(SEARCH("hobnail",N233,1)),ISNUMBER(SEARCH("cribriform",N233,1)),ISNUMBER(SEARCH("diffuse",N233,1)),ISNUMBER(SEARCH("columnar",N233,1)),ISNUMBER(SEARCH("solid",N233,1)),AND(ISNUMBER(SEARCH("papillary",N233,1)),S233="positive"),AND(AND(ISNUMBER(J233),J233&gt;=5),M233=""),AND(AND(ISNUMBER(J233),J233&gt;=5),AND(ISNUMBER(M233),M233&gt;=1)),AND(ISNUMBER(SERACH("papillary",N233)),OR(Y233="positive",Z233="positive"), ISNUMBER(SEARCH("BRAF",AB233)))),"intermediate","low"))</f>
        <v>low</v>
      </c>
      <c r="AF233" s="36" t="str">
        <f t="shared" si="40"/>
        <v>2</v>
      </c>
      <c r="AG233" s="36" t="str">
        <f t="shared" si="41"/>
        <v>0</v>
      </c>
      <c r="AH233" s="36" t="str">
        <f t="shared" si="42"/>
        <v>0</v>
      </c>
      <c r="AI233" s="42" t="str">
        <f t="shared" si="43"/>
        <v>I</v>
      </c>
      <c r="AJ233" s="39" t="s">
        <v>807</v>
      </c>
      <c r="AK233" s="41" t="s">
        <v>1122</v>
      </c>
      <c r="AL233" s="41" t="s">
        <v>1123</v>
      </c>
      <c r="AM233" s="41" t="s">
        <v>1123</v>
      </c>
      <c r="AN233" s="41" t="s">
        <v>68</v>
      </c>
      <c r="AO233" s="22">
        <f t="shared" ca="1" si="44"/>
        <v>1</v>
      </c>
      <c r="AP233" s="1">
        <f t="shared" si="45"/>
        <v>1</v>
      </c>
      <c r="AQ233" s="1">
        <f t="shared" si="46"/>
        <v>1</v>
      </c>
      <c r="AR233" s="1">
        <f t="shared" si="47"/>
        <v>1</v>
      </c>
      <c r="AS233" s="14">
        <f t="shared" si="48"/>
        <v>1</v>
      </c>
    </row>
    <row r="234" spans="1:45">
      <c r="A234" t="str">
        <f>'Model output'!A233</f>
        <v>TCGA-ET-A3BX</v>
      </c>
      <c r="B234" s="33">
        <v>24</v>
      </c>
      <c r="C234" s="1" t="str">
        <f>IF(OR(ISNUMBER(SEARCH("0",'Model output'!D233)), ISNUMBER(SEARCH("1",'Model output'!D233)), ISNUMBER(SEARCH("1a",'Model output'!D233)), ISNUMBER(SEARCH("1b",'Model output'!D233)), ISNUMBER(SEARCH("2",'Model output'!D233)), ISNUMBER(SEARCH("3",'Model output'!D233)), ISNUMBER(SEARCH("4a",'Model output'!D233)), ISNUMBER(SEARCH("4b",'Model output'!D233))), IF(ISNUMBER(SEARCH("pT",'Model output'!D233)),IF(OR(ISNUMBER(SEARCH("a",'Model output'!D233)),ISNUMBER(SEARCH("b",'Model output'!D233))),MID(SUBSTITUTE('Model output'!D233," ",""),SEARCH("pT",'Model output'!D233)+2,2),MID(SUBSTITUTE('Model output'!D233," ",""),SEARCH("pT",'Model output'!D233)+2,1)),IF(ISNUMBER(SEARCH("T",'Model output'!D233)),IF(OR(ISNUMBER(SEARCH("a",'Model output'!D233)),ISNUMBER(SEARCH("b",'Model output'!D233))),MID(SUBSTITUTE('Model output'!D233," ",""),SEARCH("T",'Model output'!D233)+1,2),MID(SUBSTITUTE('Model output'!D233," ",""),SEARCH("T",'Model output'!D233)+1,1)),SUBSTITUTE('Model output'!D233," ",""))),"")</f>
        <v>3</v>
      </c>
      <c r="D234" s="1" t="str">
        <f>IF(ISNUMBER(SEARCH("lymph node",'Model output'!E233)),"1", IF(AND('Model output'!E233&lt;&gt;"",ISNUMBER('Model output'!E233),'Model output'!E233&gt;0),"1",IF(OR(ISNUMBER(SEARCH("0",'Model output'!E233)), ISNUMBER(SEARCH("1",'Model output'!E233)), ISNUMBER(SEARCH("1a",'Model output'!E233)), ISNUMBER(SEARCH("1b",'Model output'!E233)), ISNUMBER(SEARCH("X",'Model output'!E233))), IF(ISNUMBER(SEARCH("pN",'Model output'!E233)),IF(OR(ISNUMBER(SEARCH("a",'Model output'!E233)),ISNUMBER(SEARCH("b",'Model output'!E233))),MID(SUBSTITUTE('Model output'!E233," ",""),SEARCH("pN",'Model output'!E233)+2,2),MID(SUBSTITUTE('Model output'!E233," ",""),SEARCH("pN",'Model output'!E233)+2,1)),IF(ISNUMBER(SEARCH("N",'Model output'!E233)),IF(OR(ISNUMBER(SEARCH("a",'Model output'!E233)),ISNUMBER(SEARCH("b",'Model output'!E233))),MID(SUBSTITUTE('Model output'!E233," ",""),SEARCH("N",'Model output'!E233)+1,2),MID(SUBSTITUTE('Model output'!E233," ",""),SEARCH("N",'Model output'!E233)+1,1)),SUBSTITUTE('Model output'!E233," ",""))),"")))</f>
        <v>1a</v>
      </c>
      <c r="E234" s="1" t="str">
        <f>IF(OR(ISNUMBER(SEARCH("Not applicable",'Model output'!F233)), ISNUMBER(SEARCH("N/A",'Model output'!F233))),"0",IF(OR(ISNUMBER(SEARCH("0",'Model output'!F233)), ISNUMBER(SEARCH("1",'Model output'!F233)), ISNUMBER(SEARCH("X",'Model output'!F233))), IF(ISNUMBER(SEARCH("pM",'Model output'!F233)),MID(SUBSTITUTE('Model output'!F233," ",""),SEARCH("pM",'Model output'!F233)+2,1),IF(ISNUMBER(SEARCH("M",'Model output'!F233)),MID(SUBSTITUTE('Model output'!F233," ",""),SEARCH("M",'Model output'!F233)+1,1),SUBSTITUTE('Model output'!F233," ",""))),""))</f>
        <v/>
      </c>
      <c r="F234" t="str">
        <f t="shared" si="49"/>
        <v>positive</v>
      </c>
      <c r="G234" t="str">
        <f>IF(OR('Model output'!G233="",AND(ISNUMBER('Model output'!J233),'Model output'!J233&lt;1)),"",IF(OR(ISNUMBER(SEARCH("lateral",'Model output'!G233)),ISNUMBER(SEARCH("cervical",'Model output'!G233)),ISNUMBER(SEARCH("jugular",'Model output'!G233)),ISNUMBER(SEARCH("left neck",'Model output'!G233)),ISNUMBER(SEARCH("left anterior neck",'Model output'!G233)),ISNUMBER(SEARCH("left posterior neck",'Model output'!G233)),ISNUMBER(SEARCH("right neck",'Model output'!G233)),ISNUMBER(SEARCH("right anterior neck",'Model output'!G233)),ISNUMBER(SEARCH("right posterior neck",'Model output'!G233)),AND(ISNUMBER(SEARCH("level",'Model output'!G233)),OR(,ISNUMBER(SEARCH("II",'Model output'!G233)),ISNUMBER(SEARCH("two",'Model output'!G233)),AND(ISNUMBER(SEARCH("2",'Model output'!G233)),NOT(ISNUMBER(SEARCH("1 of 2",'Model output'!G233)))),ISNUMBER(SEARCH("III",'Model output'!G233)),ISNUMBER(SEARCH("three",'Model output'!G233)),ISNUMBER(SEARCH("3",'Model output'!G233)),ISNUMBER(SEARCH("IV",'Model output'!G233)),ISNUMBER(SEARCH("four",'Model output'!G233)),ISNUMBER(SEARCH("4",'Model output'!G233)),ISNUMBER(SEARCH("V ",'Model output'!G233)),ISNUMBER(SEARCH("five",'Model output'!G233)),ISNUMBER(SEARCH("5",'Model output'!G233))))), "lateral", "central"))</f>
        <v>central</v>
      </c>
      <c r="H234" t="str">
        <f>IF('Model output'!H233="","negative",IF(OR(ISNUMBER(SEARCH("lymph node",'Model output'!H233)),ISNUMBER(SEARCH("gland",'Model output'!H233)),ISNUMBER(SEARCH("lobe",'Model output'!H233)),ISNUMBER(SEARCH("isthmus",'Model output'!H233)),ISNUMBER(SEARCH("mediastinum",'Model output'!H233)),ISNUMBER(SEARCH("Not mentioned",'Model output'!H233)), ISNUMBER(SEARCH("Not applicable",'Model output'!H233)), ISNUMBER(SEARCH("paratracheal",'Model output'!H233)),ISNUMBER(SEARCH("fibroadipose tissue",'Model output'!H233)),ISNUMBER(SEARCH("thyroid node",'Model output'!H233)),ISNUMBER(SEARCH("skeletal muscle",'Model output'!H233)),ISNUMBER(SEARCH("Extranodal extension",'Model output'!H233)),ISNUMBER(SEARCH("right",'Model output'!H233)),ISNUMBER(SEARCH("left",'Model output'!H233)),ISNUMBER(SEARCH("Not specified",'Model output'!H233))),"negative","positive"))</f>
        <v>negative</v>
      </c>
      <c r="I234">
        <f>IF(OR('Model output'!I233="",'Model output'!I233="Not answered",'Model output'!I233="Not mentioned"),"",IF(ISNUMBER('Model output'!I233),'Model output'!I233,1))</f>
        <v>4</v>
      </c>
      <c r="J234">
        <f>IF(OR('Model output'!J233="",'Model output'!J233="Not answered",'Model output'!J233="Not mentioned"),"",IF(AND(ISNUMBER('Model output'!J233),'Model output'!J233&lt;=I234),'Model output'!J233,IF(AND(ISNUMBER('Model output'!J233), 'Model output'!J233&gt;=DATE(2024,1,1)), MIN(DAY('Model output'!J233), MONTH('Model output'!J233), YEAR('Model output'!J233)), IF(ISNUMBER(SEARCH("0/",'Model output'!J233)),0,IF(ISNUMBER(SEARCH("/",'Model output'!J233)), VALUE(LEFT('Model output'!J233, SEARCH("/",'Model output'!J233)-1)),1)))))</f>
        <v>1</v>
      </c>
      <c r="K234" t="str" cm="1">
        <f t="array" ref="K234">IF(COUNT(FIND({0,1,2,3,4,5,6,7,8,9},'Model output'!K233))&gt;0,'Model output'!K233,"")</f>
        <v/>
      </c>
      <c r="L234" s="25" t="str">
        <f t="shared" si="38"/>
        <v/>
      </c>
      <c r="M234" t="str" cm="1">
        <f t="array" ref="M234">IF(L234="","",IF(ISNUMBER(SEARCH("cm",L234)),MAX(VALUE(SUBSTITUTE(_xlfn.FILTERXML("&lt;t&gt;&lt;s&gt;"&amp;SUBSTITUTE(L234,",","&lt;/s&gt;&lt;s&gt;")&amp;"&lt;/s&gt;&lt;/t&gt;","//s"),"cm",""))),MAX(VALUE(SUBSTITUTE(_xlfn.FILTERXML("&lt;t&gt;&lt;s&gt;"&amp;SUBSTITUTE(L234,",","&lt;/s&gt;&lt;s&gt;")&amp;"&lt;/s&gt;&lt;/t&gt;","//s"),"mm","")))/10))</f>
        <v/>
      </c>
      <c r="N234" t="str">
        <f>IF('Model output'!L233="","",'Model output'!L233)</f>
        <v>Papillary carcinoma</v>
      </c>
      <c r="O234" t="str">
        <f>IF('Model output'!M233="","",'Model output'!M233)</f>
        <v/>
      </c>
      <c r="P234" t="str">
        <f>IF('Model output'!N233="","",'Model output'!N233)</f>
        <v>5.0 cm</v>
      </c>
      <c r="Q234" t="str">
        <f t="shared" si="37"/>
        <v>5.0cm</v>
      </c>
      <c r="R234" cm="1">
        <f t="array" ref="R234">IF(Q234="","",IF(ISNUMBER(SEARCH("cm",Q234)),MAX(VALUE(SUBSTITUTE(_xlfn.FILTERXML("&lt;t&gt;&lt;s&gt;"&amp;SUBSTITUTE(Q234,",","&lt;/s&gt;&lt;s&gt;")&amp;"&lt;/s&gt;&lt;/t&gt;","//s"),"cm",""))),MAX(VALUE(SUBSTITUTE(_xlfn.FILTERXML("&lt;t&gt;&lt;s&gt;"&amp;SUBSTITUTE(Q234,",","&lt;/s&gt;&lt;s&gt;")&amp;"&lt;/s&gt;&lt;/t&gt;","//s"),"mm","")))/10))</f>
        <v>5</v>
      </c>
      <c r="S234" t="str">
        <f>IF(OR('Model output'!P233="",ISNUMBER(SEARCH("Not identified", 'Model output'!P233)),ISNUMBER(SEARCH("Absent",'Model output'!P233)),AND(ISNUMBER(SEARCH("No",'Model output'!P233)),NOT(ISNUMBER(SEARCH("diagnostic",'Model output'!P233)))),ISNUMBER(SEARCH("Negative",'Model output'!P233))),"negative","positive")</f>
        <v>positive</v>
      </c>
      <c r="T234">
        <f>IF('Model output'!O233="","",'Model output'!O233)</f>
        <v>1</v>
      </c>
      <c r="U234" t="str">
        <f>IF('Model output'!Q233&lt;&gt;"",'Model output'!Q233,IF('Classification result'!S234="positive",IF(ISNUMBER(SEARCH("single",'Model output'!P233)),1,IF(OR(ISNUMBER(SEARCH("&lt;4",'Model output'!P233)),ISNUMBER(SEARCH("&lt; 4",'Model output'!P233)),ISNUMBER(SEARCH("less than 4",'Model output'!P233))),"&lt;4",IF(OR(ISNUMBER(SEARCH("&gt;4",'Model output'!P233)),ISNUMBER(SEARCH("&gt; 4",'Model output'!P233)),ISNUMBER(SEARCH("4 or more",'Model output'!P233))),"&gt;4",""))), ""))</f>
        <v>Not mentioned</v>
      </c>
      <c r="V234" t="str">
        <f>IF(S234="negative","",IF(OR(ISNUMBER(SEARCH("Focal",'Model output'!P233)),'Classification result'!U234&lt;4,ISNUMBER(SEARCH("Focal",'Classification result'!U234)),ISNUMBER(SEARCH("&lt;4",'Classification result'!U234)),ISNUMBER(SEARCH("&lt; 4",'Classification result'!U234))),"minimal", IF(OR(ISNUMBER(SEARCH("Extensive",'Model output'!P233)),ISNUMBER(SEARCH("Extensive",'Classification result'!U234)),ISNUMBER(SEARCH("&gt;4",'Classification result'!U234)),ISNUMBER(SEARCH("&gt; 4",'Classification result'!U234)),ISNUMBER(SEARCH("4 or more",'Classification result'!U234))),"extensive","")))</f>
        <v>minimal</v>
      </c>
      <c r="W234" t="str">
        <f>IF(OR('Model output'!R233="",ISNUMBER(SEARCH("Not identified", 'Model output'!R233)),ISNUMBER(SEARCH("Absent",'Model output'!R233)),ISNUMBER(SEARCH("No",'Model output'!R233)),ISNUMBER(SEARCH("Negative",'Model output'!R233)),ISNUMBER(SEARCH("None seen",'Model output'!R233)),ISNUMBER(SEARCH("Free",'Model output'!R233)),ISNUMBER(SEARCH("Cannot be assessed",'Model output'!R233))),"negative","positive")</f>
        <v>negative</v>
      </c>
      <c r="X234" s="16" t="str">
        <f>IF('Model output'!S233="","",'Model output'!S233)</f>
        <v>Tumor &gt; 4 cm, with extrathyroidal extension.</v>
      </c>
      <c r="Y234" t="str">
        <f>IF(OR('Model output'!S233="",ISNUMBER(SEARCH("Absent",'Model output'!S233)),ISNUMBER(SEARCH("Not identified",'Model output'!S233)),AND(ISNUMBER(SEARCH("No",'Model output'!S233)),NOT(ISNUMBER(SEARCH("carcinoma",'Model output'!S233)))),ISNUMBER(SEARCH("negative",'Model output'!S233))),"negative",IF(Z234="positive","gETE", "positive"))</f>
        <v>positive</v>
      </c>
      <c r="Z234" t="str">
        <f>IF(OR('Model output'!S233="",ISNUMBER(SEARCH("Absent",'Model output'!S233)),ISNUMBER(SEARCH("Not identified",'Model output'!S233)),ISNUMBER(SEARCH("No",'Model output'!S233)),ISNUMBER(SEARCH("Minimal",'Model output'!S233)),ISNUMBER(SEARCH("negative",'Model output'!S233))),"negative",IF(OR(ISNUMBER(SEARCH("extensive",X234)),ISNUMBER(SEARCH("skeletal muscle",X234)),ISNUMBER(SEARCH("larynx",X234)),ISNUMBER(SEARCH("trachea",X234)),ISNUMBER(SEARCH("esophagus",X234)),ISNUMBER(SEARCH("recurrent laryngeal nerve",X234))),"positive","negative"))</f>
        <v>negative</v>
      </c>
      <c r="AA234" t="str">
        <f>IF('Model output'!T233="","",IF('Model output'!T233="Not mentioned", "No", "Yes"))</f>
        <v/>
      </c>
      <c r="AB234" t="str">
        <f>IF(AA234&lt;&gt;"Yes","",IF(OR('Model output'!U233="",ISNUMBER(SEARCH("Not identified",'Model output'!U233))),"",'Model output'!U233))</f>
        <v/>
      </c>
      <c r="AC234" s="1" t="str">
        <f>IF(OR('Model output'!V233="", 'Model output'!V233="No", AND(ISERROR(SEARCH("Positive",'Model output'!V233)), ISNUMBER(SEARCH("Negative",'Model output'!V233))), AND(ISNUMBER(SEARCH("Uninvolved",'Model output'!V233)),NOT(ISNUMBER(SEARCH("margins involved",'Model output'!V233)))), ISNUMBER(SEARCH("None",'Model output'!V233)), ISNUMBER(SEARCH("Free",'Model output'!V233)), ISNUMBER(SEARCH("1 mm",'Model output'!V233)), ISNUMBER(SEARCH("0.1 CM",'Model output'!V233)), ISNUMBER(SEARCH("less than 0.2 mm",'Model output'!V233)), ISNUMBER(SEARCH("less than 0.5 mm",'Model output'!V233)), ISNUMBER(SEARCH("less than 1.0 mm",'Model output'!V233)), ISNUMBER(SEARCH("noted very close",'Model output'!V233)), ISNUMBER(SEARCH("abut",'Model output'!V233)), ISNUMBER(SEARCH("not mentioned",'Model output'!V233)), ISNUMBER(SEARCH("Cannot be assessed",'Model output'!V233)), ISNUMBER(SEARCH("Not specified",'Model output'!V233)), ISNUMBER(SEARCH("Lymphocyte invasion - present",'Model output'!V233))), "negative", "positive")</f>
        <v>negative</v>
      </c>
      <c r="AE234" s="35" t="str" cm="1">
        <f t="array" aca="1" ref="AE234" ca="1">IF(OR(AC234="positive",Z234="positive",AND(OR(ISNUMBER(SEARCH("Follicular carcinoma",N234)),ISNUMBER(SEARCH("Follicular thyroid carcinoma",N234))),V234="extensive"),AND(AND(ISNUMBER(J234),J234&gt;0),AND(ISNUMBER(M234),M234&gt;3)),OR(H234="positive",AH234=1)),"high",IF(OR(ISNUMBER(SEARCH("lateral",G234,1)),ISNUMBER(SEARCH("positive",Y234,1)),ISNUMBER(SEARCH("tall",O234,1)),ISNUMBER(SEARCH("hobnail",O234,1)),ISNUMBER(SEARCH("cribriform",O234,1)),ISNUMBER(SEARCH("diffuse",O234,1)),ISNUMBER(SEARCH("columnar",O234,1)),ISNUMBER(SEARCH("solid",O234,1)),ISNUMBER(SEARCH("tall",N234,1)),ISNUMBER(SEARCH("hobnail",N234,1)),ISNUMBER(SEARCH("cribriform",N234,1)),ISNUMBER(SEARCH("diffuse",N234,1)),ISNUMBER(SEARCH("columnar",N234,1)),ISNUMBER(SEARCH("solid",N234,1)),AND(ISNUMBER(SEARCH("papillary",N234,1)),S234="positive"),AND(AND(ISNUMBER(J234),J234&gt;=5),M234=""),AND(AND(ISNUMBER(J234),J234&gt;=5),AND(ISNUMBER(M234),M234&gt;=1)),AND(ISNUMBER(SERACH("papillary",N234)),OR(Y234="positive",Z234="positive"), ISNUMBER(SEARCH("BRAF",AB234)))),"intermediate","low"))</f>
        <v>intermediate</v>
      </c>
      <c r="AF234" s="36" t="str">
        <f t="shared" si="40"/>
        <v>3a</v>
      </c>
      <c r="AG234" s="36" t="str">
        <f t="shared" si="41"/>
        <v>1a</v>
      </c>
      <c r="AH234" s="36" t="str">
        <f t="shared" si="42"/>
        <v>0</v>
      </c>
      <c r="AI234" s="42" t="str">
        <f t="shared" si="43"/>
        <v>I</v>
      </c>
      <c r="AJ234" s="39" t="s">
        <v>809</v>
      </c>
      <c r="AK234" s="41" t="s">
        <v>1124</v>
      </c>
      <c r="AL234" s="41" t="s">
        <v>651</v>
      </c>
      <c r="AM234" s="41" t="s">
        <v>1123</v>
      </c>
      <c r="AN234" s="41" t="s">
        <v>68</v>
      </c>
      <c r="AO234" s="22">
        <f t="shared" ca="1" si="44"/>
        <v>1</v>
      </c>
      <c r="AP234" s="1">
        <f t="shared" si="45"/>
        <v>1</v>
      </c>
      <c r="AQ234" s="1">
        <f t="shared" si="46"/>
        <v>1</v>
      </c>
      <c r="AR234" s="1">
        <f t="shared" si="47"/>
        <v>1</v>
      </c>
      <c r="AS234" s="14">
        <f t="shared" si="48"/>
        <v>1</v>
      </c>
    </row>
    <row r="235" spans="1:45">
      <c r="A235" t="str">
        <f>'Model output'!A234</f>
        <v>TCGA-ET-A3DT</v>
      </c>
      <c r="B235" s="33">
        <v>23</v>
      </c>
      <c r="C235" s="1" t="str">
        <f>IF(OR(ISNUMBER(SEARCH("0",'Model output'!D234)), ISNUMBER(SEARCH("1",'Model output'!D234)), ISNUMBER(SEARCH("1a",'Model output'!D234)), ISNUMBER(SEARCH("1b",'Model output'!D234)), ISNUMBER(SEARCH("2",'Model output'!D234)), ISNUMBER(SEARCH("3",'Model output'!D234)), ISNUMBER(SEARCH("4a",'Model output'!D234)), ISNUMBER(SEARCH("4b",'Model output'!D234))), IF(ISNUMBER(SEARCH("pT",'Model output'!D234)),IF(OR(ISNUMBER(SEARCH("a",'Model output'!D234)),ISNUMBER(SEARCH("b",'Model output'!D234))),MID(SUBSTITUTE('Model output'!D234," ",""),SEARCH("pT",'Model output'!D234)+2,2),MID(SUBSTITUTE('Model output'!D234," ",""),SEARCH("pT",'Model output'!D234)+2,1)),IF(ISNUMBER(SEARCH("T",'Model output'!D234)),IF(OR(ISNUMBER(SEARCH("a",'Model output'!D234)),ISNUMBER(SEARCH("b",'Model output'!D234))),MID(SUBSTITUTE('Model output'!D234," ",""),SEARCH("T",'Model output'!D234)+1,2),MID(SUBSTITUTE('Model output'!D234," ",""),SEARCH("T",'Model output'!D234)+1,1)),SUBSTITUTE('Model output'!D234," ",""))),"")</f>
        <v>2</v>
      </c>
      <c r="D235" s="1" t="str">
        <f>IF(ISNUMBER(SEARCH("lymph node",'Model output'!E234)),"1", IF(AND('Model output'!E234&lt;&gt;"",ISNUMBER('Model output'!E234),'Model output'!E234&gt;0),"1",IF(OR(ISNUMBER(SEARCH("0",'Model output'!E234)), ISNUMBER(SEARCH("1",'Model output'!E234)), ISNUMBER(SEARCH("1a",'Model output'!E234)), ISNUMBER(SEARCH("1b",'Model output'!E234)), ISNUMBER(SEARCH("X",'Model output'!E234))), IF(ISNUMBER(SEARCH("pN",'Model output'!E234)),IF(OR(ISNUMBER(SEARCH("a",'Model output'!E234)),ISNUMBER(SEARCH("b",'Model output'!E234))),MID(SUBSTITUTE('Model output'!E234," ",""),SEARCH("pN",'Model output'!E234)+2,2),MID(SUBSTITUTE('Model output'!E234," ",""),SEARCH("pN",'Model output'!E234)+2,1)),IF(ISNUMBER(SEARCH("N",'Model output'!E234)),IF(OR(ISNUMBER(SEARCH("a",'Model output'!E234)),ISNUMBER(SEARCH("b",'Model output'!E234))),MID(SUBSTITUTE('Model output'!E234," ",""),SEARCH("N",'Model output'!E234)+1,2),MID(SUBSTITUTE('Model output'!E234," ",""),SEARCH("N",'Model output'!E234)+1,1)),SUBSTITUTE('Model output'!E234," ",""))),"")))</f>
        <v>1a</v>
      </c>
      <c r="E235" s="1" t="str">
        <f>IF(OR(ISNUMBER(SEARCH("Not applicable",'Model output'!F234)), ISNUMBER(SEARCH("N/A",'Model output'!F234))),"0",IF(OR(ISNUMBER(SEARCH("0",'Model output'!F234)), ISNUMBER(SEARCH("1",'Model output'!F234)), ISNUMBER(SEARCH("X",'Model output'!F234))), IF(ISNUMBER(SEARCH("pM",'Model output'!F234)),MID(SUBSTITUTE('Model output'!F234," ",""),SEARCH("pM",'Model output'!F234)+2,1),IF(ISNUMBER(SEARCH("M",'Model output'!F234)),MID(SUBSTITUTE('Model output'!F234," ",""),SEARCH("M",'Model output'!F234)+1,1),SUBSTITUTE('Model output'!F234," ",""))),""))</f>
        <v/>
      </c>
      <c r="F235" t="str">
        <f t="shared" si="49"/>
        <v>positive</v>
      </c>
      <c r="G235" t="str">
        <f>IF(OR('Model output'!G234="",AND(ISNUMBER('Model output'!J234),'Model output'!J234&lt;1)),"",IF(OR(ISNUMBER(SEARCH("lateral",'Model output'!G234)),ISNUMBER(SEARCH("cervical",'Model output'!G234)),ISNUMBER(SEARCH("jugular",'Model output'!G234)),ISNUMBER(SEARCH("left neck",'Model output'!G234)),ISNUMBER(SEARCH("left anterior neck",'Model output'!G234)),ISNUMBER(SEARCH("left posterior neck",'Model output'!G234)),ISNUMBER(SEARCH("right neck",'Model output'!G234)),ISNUMBER(SEARCH("right anterior neck",'Model output'!G234)),ISNUMBER(SEARCH("right posterior neck",'Model output'!G234)),AND(ISNUMBER(SEARCH("level",'Model output'!G234)),OR(,ISNUMBER(SEARCH("II",'Model output'!G234)),ISNUMBER(SEARCH("two",'Model output'!G234)),AND(ISNUMBER(SEARCH("2",'Model output'!G234)),NOT(ISNUMBER(SEARCH("1 of 2",'Model output'!G234)))),ISNUMBER(SEARCH("III",'Model output'!G234)),ISNUMBER(SEARCH("three",'Model output'!G234)),ISNUMBER(SEARCH("3",'Model output'!G234)),ISNUMBER(SEARCH("IV",'Model output'!G234)),ISNUMBER(SEARCH("four",'Model output'!G234)),ISNUMBER(SEARCH("4",'Model output'!G234)),ISNUMBER(SEARCH("V ",'Model output'!G234)),ISNUMBER(SEARCH("five",'Model output'!G234)),ISNUMBER(SEARCH("5",'Model output'!G234))))), "lateral", "central"))</f>
        <v>central</v>
      </c>
      <c r="H235" t="str">
        <f>IF('Model output'!H234="","negative",IF(OR(ISNUMBER(SEARCH("lymph node",'Model output'!H234)),ISNUMBER(SEARCH("gland",'Model output'!H234)),ISNUMBER(SEARCH("lobe",'Model output'!H234)),ISNUMBER(SEARCH("isthmus",'Model output'!H234)),ISNUMBER(SEARCH("mediastinum",'Model output'!H234)),ISNUMBER(SEARCH("Not mentioned",'Model output'!H234)), ISNUMBER(SEARCH("Not applicable",'Model output'!H234)), ISNUMBER(SEARCH("paratracheal",'Model output'!H234)),ISNUMBER(SEARCH("fibroadipose tissue",'Model output'!H234)),ISNUMBER(SEARCH("thyroid node",'Model output'!H234)),ISNUMBER(SEARCH("skeletal muscle",'Model output'!H234)),ISNUMBER(SEARCH("Extranodal extension",'Model output'!H234)),ISNUMBER(SEARCH("right",'Model output'!H234)),ISNUMBER(SEARCH("left",'Model output'!H234)),ISNUMBER(SEARCH("Not specified",'Model output'!H234))),"negative","positive"))</f>
        <v>negative</v>
      </c>
      <c r="I235">
        <f>IF(OR('Model output'!I234="",'Model output'!I234="Not answered",'Model output'!I234="Not mentioned"),"",IF(ISNUMBER('Model output'!I234),'Model output'!I234,1))</f>
        <v>4</v>
      </c>
      <c r="J235">
        <f>IF(OR('Model output'!J234="",'Model output'!J234="Not answered",'Model output'!J234="Not mentioned"),"",IF(AND(ISNUMBER('Model output'!J234),'Model output'!J234&lt;=I235),'Model output'!J234,IF(AND(ISNUMBER('Model output'!J234), 'Model output'!J234&gt;=DATE(2024,1,1)), MIN(DAY('Model output'!J234), MONTH('Model output'!J234), YEAR('Model output'!J234)), IF(ISNUMBER(SEARCH("0/",'Model output'!J234)),0,IF(ISNUMBER(SEARCH("/",'Model output'!J234)), VALUE(LEFT('Model output'!J234, SEARCH("/",'Model output'!J234)-1)),1)))))</f>
        <v>1</v>
      </c>
      <c r="K235" t="str" cm="1">
        <f t="array" ref="K235">IF(COUNT(FIND({0,1,2,3,4,5,6,7,8,9},'Model output'!K234))&gt;0,'Model output'!K234,"")</f>
        <v/>
      </c>
      <c r="L235" s="25" t="str">
        <f t="shared" si="38"/>
        <v/>
      </c>
      <c r="M235" t="str" cm="1">
        <f t="array" ref="M235">IF(L235="","",IF(ISNUMBER(SEARCH("cm",L235)),MAX(VALUE(SUBSTITUTE(_xlfn.FILTERXML("&lt;t&gt;&lt;s&gt;"&amp;SUBSTITUTE(L235,",","&lt;/s&gt;&lt;s&gt;")&amp;"&lt;/s&gt;&lt;/t&gt;","//s"),"cm",""))),MAX(VALUE(SUBSTITUTE(_xlfn.FILTERXML("&lt;t&gt;&lt;s&gt;"&amp;SUBSTITUTE(L235,",","&lt;/s&gt;&lt;s&gt;")&amp;"&lt;/s&gt;&lt;/t&gt;","//s"),"mm","")))/10))</f>
        <v/>
      </c>
      <c r="N235" t="str">
        <f>IF('Model output'!L234="","",'Model output'!L234)</f>
        <v>Papillary carcinoma</v>
      </c>
      <c r="O235" t="str">
        <f>IF('Model output'!M234="","",'Model output'!M234)</f>
        <v/>
      </c>
      <c r="P235" t="str">
        <f>IF('Model output'!N234="","",'Model output'!N234)</f>
        <v>2.5 cm</v>
      </c>
      <c r="Q235" t="str">
        <f t="shared" si="37"/>
        <v>2.5cm</v>
      </c>
      <c r="R235" cm="1">
        <f t="array" ref="R235">IF(Q235="","",IF(ISNUMBER(SEARCH("cm",Q235)),MAX(VALUE(SUBSTITUTE(_xlfn.FILTERXML("&lt;t&gt;&lt;s&gt;"&amp;SUBSTITUTE(Q235,",","&lt;/s&gt;&lt;s&gt;")&amp;"&lt;/s&gt;&lt;/t&gt;","//s"),"cm",""))),MAX(VALUE(SUBSTITUTE(_xlfn.FILTERXML("&lt;t&gt;&lt;s&gt;"&amp;SUBSTITUTE(Q235,",","&lt;/s&gt;&lt;s&gt;")&amp;"&lt;/s&gt;&lt;/t&gt;","//s"),"mm","")))/10))</f>
        <v>2.5</v>
      </c>
      <c r="S235" t="str">
        <f>IF(OR('Model output'!P234="",ISNUMBER(SEARCH("Not identified", 'Model output'!P234)),ISNUMBER(SEARCH("Absent",'Model output'!P234)),AND(ISNUMBER(SEARCH("No",'Model output'!P234)),NOT(ISNUMBER(SEARCH("diagnostic",'Model output'!P234)))),ISNUMBER(SEARCH("Negative",'Model output'!P234))),"negative","positive")</f>
        <v>positive</v>
      </c>
      <c r="T235">
        <f>IF('Model output'!O234="","",'Model output'!O234)</f>
        <v>1</v>
      </c>
      <c r="U235" t="str">
        <f>IF('Model output'!Q234&lt;&gt;"",'Model output'!Q234,IF('Classification result'!S235="positive",IF(ISNUMBER(SEARCH("single",'Model output'!P234)),1,IF(OR(ISNUMBER(SEARCH("&lt;4",'Model output'!P234)),ISNUMBER(SEARCH("&lt; 4",'Model output'!P234)),ISNUMBER(SEARCH("less than 4",'Model output'!P234))),"&lt;4",IF(OR(ISNUMBER(SEARCH("&gt;4",'Model output'!P234)),ISNUMBER(SEARCH("&gt; 4",'Model output'!P234)),ISNUMBER(SEARCH("4 or more",'Model output'!P234))),"&gt;4",""))), ""))</f>
        <v/>
      </c>
      <c r="V235" t="str">
        <f>IF(S235="negative","",IF(OR(ISNUMBER(SEARCH("Focal",'Model output'!P234)),'Classification result'!U235&lt;4,ISNUMBER(SEARCH("Focal",'Classification result'!U235)),ISNUMBER(SEARCH("&lt;4",'Classification result'!U235)),ISNUMBER(SEARCH("&lt; 4",'Classification result'!U235))),"minimal", IF(OR(ISNUMBER(SEARCH("Extensive",'Model output'!P234)),ISNUMBER(SEARCH("Extensive",'Classification result'!U235)),ISNUMBER(SEARCH("&gt;4",'Classification result'!U235)),ISNUMBER(SEARCH("&gt; 4",'Classification result'!U235)),ISNUMBER(SEARCH("4 or more",'Classification result'!U235))),"extensive","")))</f>
        <v/>
      </c>
      <c r="W235" t="str">
        <f>IF(OR('Model output'!R234="",ISNUMBER(SEARCH("Not identified", 'Model output'!R234)),ISNUMBER(SEARCH("Absent",'Model output'!R234)),ISNUMBER(SEARCH("No",'Model output'!R234)),ISNUMBER(SEARCH("Negative",'Model output'!R234)),ISNUMBER(SEARCH("None seen",'Model output'!R234)),ISNUMBER(SEARCH("Free",'Model output'!R234)),ISNUMBER(SEARCH("Cannot be assessed",'Model output'!R234))),"negative","positive")</f>
        <v>negative</v>
      </c>
      <c r="X235" s="16" t="str">
        <f>IF('Model output'!S234="","",'Model output'!S234)</f>
        <v/>
      </c>
      <c r="Y235" t="str">
        <f>IF(OR('Model output'!S234="",ISNUMBER(SEARCH("Absent",'Model output'!S234)),ISNUMBER(SEARCH("Not identified",'Model output'!S234)),AND(ISNUMBER(SEARCH("No",'Model output'!S234)),NOT(ISNUMBER(SEARCH("carcinoma",'Model output'!S234)))),ISNUMBER(SEARCH("negative",'Model output'!S234))),"negative",IF(Z235="positive","gETE", "positive"))</f>
        <v>negative</v>
      </c>
      <c r="Z235" t="str">
        <f>IF(OR('Model output'!S234="",ISNUMBER(SEARCH("Absent",'Model output'!S234)),ISNUMBER(SEARCH("Not identified",'Model output'!S234)),ISNUMBER(SEARCH("No",'Model output'!S234)),ISNUMBER(SEARCH("Minimal",'Model output'!S234)),ISNUMBER(SEARCH("negative",'Model output'!S234))),"negative",IF(OR(ISNUMBER(SEARCH("extensive",X235)),ISNUMBER(SEARCH("skeletal muscle",X235)),ISNUMBER(SEARCH("larynx",X235)),ISNUMBER(SEARCH("trachea",X235)),ISNUMBER(SEARCH("esophagus",X235)),ISNUMBER(SEARCH("recurrent laryngeal nerve",X235))),"positive","negative"))</f>
        <v>negative</v>
      </c>
      <c r="AA235" t="str">
        <f>IF('Model output'!T234="","",IF('Model output'!T234="Not mentioned", "No", "Yes"))</f>
        <v/>
      </c>
      <c r="AB235" t="str">
        <f>IF(AA235&lt;&gt;"Yes","",IF(OR('Model output'!U234="",ISNUMBER(SEARCH("Not identified",'Model output'!U234))),"",'Model output'!U234))</f>
        <v/>
      </c>
      <c r="AC235" s="1" t="str">
        <f>IF(OR('Model output'!V234="", 'Model output'!V234="No", AND(ISERROR(SEARCH("Positive",'Model output'!V234)), ISNUMBER(SEARCH("Negative",'Model output'!V234))), AND(ISNUMBER(SEARCH("Uninvolved",'Model output'!V234)),NOT(ISNUMBER(SEARCH("margins involved",'Model output'!V234)))), ISNUMBER(SEARCH("None",'Model output'!V234)), ISNUMBER(SEARCH("Free",'Model output'!V234)), ISNUMBER(SEARCH("1 mm",'Model output'!V234)), ISNUMBER(SEARCH("0.1 CM",'Model output'!V234)), ISNUMBER(SEARCH("less than 0.2 mm",'Model output'!V234)), ISNUMBER(SEARCH("less than 0.5 mm",'Model output'!V234)), ISNUMBER(SEARCH("less than 1.0 mm",'Model output'!V234)), ISNUMBER(SEARCH("noted very close",'Model output'!V234)), ISNUMBER(SEARCH("abut",'Model output'!V234)), ISNUMBER(SEARCH("not mentioned",'Model output'!V234)), ISNUMBER(SEARCH("Cannot be assessed",'Model output'!V234)), ISNUMBER(SEARCH("Not specified",'Model output'!V234)), ISNUMBER(SEARCH("Lymphocyte invasion - present",'Model output'!V234))), "negative", "positive")</f>
        <v>negative</v>
      </c>
      <c r="AE235" s="35" t="str" cm="1">
        <f t="array" aca="1" ref="AE235" ca="1">IF(OR(AC235="positive",Z235="positive",AND(OR(ISNUMBER(SEARCH("Follicular carcinoma",N235)),ISNUMBER(SEARCH("Follicular thyroid carcinoma",N235))),V235="extensive"),AND(AND(ISNUMBER(J235),J235&gt;0),AND(ISNUMBER(M235),M235&gt;3)),OR(H235="positive",AH235=1)),"high",IF(OR(ISNUMBER(SEARCH("lateral",G235,1)),ISNUMBER(SEARCH("positive",Y235,1)),ISNUMBER(SEARCH("tall",O235,1)),ISNUMBER(SEARCH("hobnail",O235,1)),ISNUMBER(SEARCH("cribriform",O235,1)),ISNUMBER(SEARCH("diffuse",O235,1)),ISNUMBER(SEARCH("columnar",O235,1)),ISNUMBER(SEARCH("solid",O235,1)),ISNUMBER(SEARCH("tall",N235,1)),ISNUMBER(SEARCH("hobnail",N235,1)),ISNUMBER(SEARCH("cribriform",N235,1)),ISNUMBER(SEARCH("diffuse",N235,1)),ISNUMBER(SEARCH("columnar",N235,1)),ISNUMBER(SEARCH("solid",N235,1)),AND(ISNUMBER(SEARCH("papillary",N235,1)),S235="positive"),AND(AND(ISNUMBER(J235),J235&gt;=5),M235=""),AND(AND(ISNUMBER(J235),J235&gt;=5),AND(ISNUMBER(M235),M235&gt;=1)),AND(ISNUMBER(SERACH("papillary",N235)),OR(Y235="positive",Z235="positive"), ISNUMBER(SEARCH("BRAF",AB235)))),"intermediate","low"))</f>
        <v>intermediate</v>
      </c>
      <c r="AF235" s="36" t="str">
        <f t="shared" si="40"/>
        <v>2</v>
      </c>
      <c r="AG235" s="36" t="str">
        <f t="shared" si="41"/>
        <v>1a</v>
      </c>
      <c r="AH235" s="36" t="str">
        <f t="shared" si="42"/>
        <v>0</v>
      </c>
      <c r="AI235" s="42" t="str">
        <f t="shared" si="43"/>
        <v>I</v>
      </c>
      <c r="AJ235" s="39" t="s">
        <v>807</v>
      </c>
      <c r="AK235" s="41" t="s">
        <v>1122</v>
      </c>
      <c r="AL235" s="41" t="s">
        <v>651</v>
      </c>
      <c r="AM235" s="41" t="s">
        <v>1123</v>
      </c>
      <c r="AN235" s="41" t="s">
        <v>68</v>
      </c>
      <c r="AO235" s="22">
        <f t="shared" ca="1" si="44"/>
        <v>0</v>
      </c>
      <c r="AP235" s="1">
        <f t="shared" si="45"/>
        <v>1</v>
      </c>
      <c r="AQ235" s="1">
        <f t="shared" si="46"/>
        <v>1</v>
      </c>
      <c r="AR235" s="1">
        <f t="shared" si="47"/>
        <v>1</v>
      </c>
      <c r="AS235" s="14">
        <f t="shared" si="48"/>
        <v>1</v>
      </c>
    </row>
    <row r="236" spans="1:45">
      <c r="A236" t="str">
        <f>'Model output'!A235</f>
        <v>TCGA-ET-A40P</v>
      </c>
      <c r="B236" s="33">
        <v>32</v>
      </c>
      <c r="C236" s="1" t="str">
        <f>IF(OR(ISNUMBER(SEARCH("0",'Model output'!D235)), ISNUMBER(SEARCH("1",'Model output'!D235)), ISNUMBER(SEARCH("1a",'Model output'!D235)), ISNUMBER(SEARCH("1b",'Model output'!D235)), ISNUMBER(SEARCH("2",'Model output'!D235)), ISNUMBER(SEARCH("3",'Model output'!D235)), ISNUMBER(SEARCH("4a",'Model output'!D235)), ISNUMBER(SEARCH("4b",'Model output'!D235))), IF(ISNUMBER(SEARCH("pT",'Model output'!D235)),IF(OR(ISNUMBER(SEARCH("a",'Model output'!D235)),ISNUMBER(SEARCH("b",'Model output'!D235))),MID(SUBSTITUTE('Model output'!D235," ",""),SEARCH("pT",'Model output'!D235)+2,2),MID(SUBSTITUTE('Model output'!D235," ",""),SEARCH("pT",'Model output'!D235)+2,1)),IF(ISNUMBER(SEARCH("T",'Model output'!D235)),IF(OR(ISNUMBER(SEARCH("a",'Model output'!D235)),ISNUMBER(SEARCH("b",'Model output'!D235))),MID(SUBSTITUTE('Model output'!D235," ",""),SEARCH("T",'Model output'!D235)+1,2),MID(SUBSTITUTE('Model output'!D235," ",""),SEARCH("T",'Model output'!D235)+1,1)),SUBSTITUTE('Model output'!D235," ",""))),"")</f>
        <v>2</v>
      </c>
      <c r="D236" s="1" t="str">
        <f>IF(ISNUMBER(SEARCH("lymph node",'Model output'!E235)),"1", IF(AND('Model output'!E235&lt;&gt;"",ISNUMBER('Model output'!E235),'Model output'!E235&gt;0),"1",IF(OR(ISNUMBER(SEARCH("0",'Model output'!E235)), ISNUMBER(SEARCH("1",'Model output'!E235)), ISNUMBER(SEARCH("1a",'Model output'!E235)), ISNUMBER(SEARCH("1b",'Model output'!E235)), ISNUMBER(SEARCH("X",'Model output'!E235))), IF(ISNUMBER(SEARCH("pN",'Model output'!E235)),IF(OR(ISNUMBER(SEARCH("a",'Model output'!E235)),ISNUMBER(SEARCH("b",'Model output'!E235))),MID(SUBSTITUTE('Model output'!E235," ",""),SEARCH("pN",'Model output'!E235)+2,2),MID(SUBSTITUTE('Model output'!E235," ",""),SEARCH("pN",'Model output'!E235)+2,1)),IF(ISNUMBER(SEARCH("N",'Model output'!E235)),IF(OR(ISNUMBER(SEARCH("a",'Model output'!E235)),ISNUMBER(SEARCH("b",'Model output'!E235))),MID(SUBSTITUTE('Model output'!E235," ",""),SEARCH("N",'Model output'!E235)+1,2),MID(SUBSTITUTE('Model output'!E235," ",""),SEARCH("N",'Model output'!E235)+1,1)),SUBSTITUTE('Model output'!E235," ",""))),"")))</f>
        <v>0</v>
      </c>
      <c r="E236" s="1" t="str">
        <f>IF(OR(ISNUMBER(SEARCH("Not applicable",'Model output'!F235)), ISNUMBER(SEARCH("N/A",'Model output'!F235))),"0",IF(OR(ISNUMBER(SEARCH("0",'Model output'!F235)), ISNUMBER(SEARCH("1",'Model output'!F235)), ISNUMBER(SEARCH("X",'Model output'!F235))), IF(ISNUMBER(SEARCH("pM",'Model output'!F235)),MID(SUBSTITUTE('Model output'!F235," ",""),SEARCH("pM",'Model output'!F235)+2,1),IF(ISNUMBER(SEARCH("M",'Model output'!F235)),MID(SUBSTITUTE('Model output'!F235," ",""),SEARCH("M",'Model output'!F235)+1,1),SUBSTITUTE('Model output'!F235," ",""))),""))</f>
        <v>X</v>
      </c>
      <c r="F236" t="str">
        <f t="shared" si="49"/>
        <v>negative</v>
      </c>
      <c r="G236" t="str">
        <f>IF(OR('Model output'!G235="",AND(ISNUMBER('Model output'!J235),'Model output'!J235&lt;1)),"",IF(OR(ISNUMBER(SEARCH("lateral",'Model output'!G235)),ISNUMBER(SEARCH("cervical",'Model output'!G235)),ISNUMBER(SEARCH("jugular",'Model output'!G235)),ISNUMBER(SEARCH("left neck",'Model output'!G235)),ISNUMBER(SEARCH("left anterior neck",'Model output'!G235)),ISNUMBER(SEARCH("left posterior neck",'Model output'!G235)),ISNUMBER(SEARCH("right neck",'Model output'!G235)),ISNUMBER(SEARCH("right anterior neck",'Model output'!G235)),ISNUMBER(SEARCH("right posterior neck",'Model output'!G235)),AND(ISNUMBER(SEARCH("level",'Model output'!G235)),OR(,ISNUMBER(SEARCH("II",'Model output'!G235)),ISNUMBER(SEARCH("two",'Model output'!G235)),AND(ISNUMBER(SEARCH("2",'Model output'!G235)),NOT(ISNUMBER(SEARCH("1 of 2",'Model output'!G235)))),ISNUMBER(SEARCH("III",'Model output'!G235)),ISNUMBER(SEARCH("three",'Model output'!G235)),ISNUMBER(SEARCH("3",'Model output'!G235)),ISNUMBER(SEARCH("IV",'Model output'!G235)),ISNUMBER(SEARCH("four",'Model output'!G235)),ISNUMBER(SEARCH("4",'Model output'!G235)),ISNUMBER(SEARCH("V ",'Model output'!G235)),ISNUMBER(SEARCH("five",'Model output'!G235)),ISNUMBER(SEARCH("5",'Model output'!G235))))), "lateral", "central"))</f>
        <v/>
      </c>
      <c r="H236" t="str">
        <f>IF('Model output'!H235="","negative",IF(OR(ISNUMBER(SEARCH("lymph node",'Model output'!H235)),ISNUMBER(SEARCH("gland",'Model output'!H235)),ISNUMBER(SEARCH("lobe",'Model output'!H235)),ISNUMBER(SEARCH("isthmus",'Model output'!H235)),ISNUMBER(SEARCH("mediastinum",'Model output'!H235)),ISNUMBER(SEARCH("Not mentioned",'Model output'!H235)), ISNUMBER(SEARCH("Not applicable",'Model output'!H235)), ISNUMBER(SEARCH("paratracheal",'Model output'!H235)),ISNUMBER(SEARCH("fibroadipose tissue",'Model output'!H235)),ISNUMBER(SEARCH("thyroid node",'Model output'!H235)),ISNUMBER(SEARCH("skeletal muscle",'Model output'!H235)),ISNUMBER(SEARCH("Extranodal extension",'Model output'!H235)),ISNUMBER(SEARCH("right",'Model output'!H235)),ISNUMBER(SEARCH("left",'Model output'!H235)),ISNUMBER(SEARCH("Not specified",'Model output'!H235))),"negative","positive"))</f>
        <v>negative</v>
      </c>
      <c r="I236">
        <f>IF(OR('Model output'!I235="",'Model output'!I235="Not answered",'Model output'!I235="Not mentioned"),"",IF(ISNUMBER('Model output'!I235),'Model output'!I235,1))</f>
        <v>1</v>
      </c>
      <c r="J236">
        <f>IF(OR('Model output'!J235="",'Model output'!J235="Not answered",'Model output'!J235="Not mentioned"),"",IF(AND(ISNUMBER('Model output'!J235),'Model output'!J235&lt;=I236),'Model output'!J235,IF(AND(ISNUMBER('Model output'!J235), 'Model output'!J235&gt;=DATE(2024,1,1)), MIN(DAY('Model output'!J235), MONTH('Model output'!J235), YEAR('Model output'!J235)), IF(ISNUMBER(SEARCH("0/",'Model output'!J235)),0,IF(ISNUMBER(SEARCH("/",'Model output'!J235)), VALUE(LEFT('Model output'!J235, SEARCH("/",'Model output'!J235)-1)),1)))))</f>
        <v>0</v>
      </c>
      <c r="K236" t="str" cm="1">
        <f t="array" ref="K236">IF(COUNT(FIND({0,1,2,3,4,5,6,7,8,9},'Model output'!K235))&gt;0,'Model output'!K235,"")</f>
        <v/>
      </c>
      <c r="L236" s="25" t="str">
        <f t="shared" si="38"/>
        <v/>
      </c>
      <c r="M236" t="str" cm="1">
        <f t="array" ref="M236">IF(L236="","",IF(ISNUMBER(SEARCH("cm",L236)),MAX(VALUE(SUBSTITUTE(_xlfn.FILTERXML("&lt;t&gt;&lt;s&gt;"&amp;SUBSTITUTE(L236,",","&lt;/s&gt;&lt;s&gt;")&amp;"&lt;/s&gt;&lt;/t&gt;","//s"),"cm",""))),MAX(VALUE(SUBSTITUTE(_xlfn.FILTERXML("&lt;t&gt;&lt;s&gt;"&amp;SUBSTITUTE(L236,",","&lt;/s&gt;&lt;s&gt;")&amp;"&lt;/s&gt;&lt;/t&gt;","//s"),"mm","")))/10))</f>
        <v/>
      </c>
      <c r="N236" t="str">
        <f>IF('Model output'!L235="","",'Model output'!L235)</f>
        <v>Papillary Carcinoma</v>
      </c>
      <c r="O236" t="str">
        <f>IF('Model output'!M235="","",'Model output'!M235)</f>
        <v>Follicular Variant</v>
      </c>
      <c r="P236" t="str">
        <f>IF('Model output'!N235="","",'Model output'!N235)</f>
        <v>3.2 CM</v>
      </c>
      <c r="Q236" t="str">
        <f t="shared" ref="Q236:Q291" si="50">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236,"cm.","cm"), "the", ""), "The", ""), "dominant", ""), "superior", ""), "by gross examination", ""), "second",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"tall cell", ""), "largest", ""), "upper", ""), "lower", ""), "left", ""), "right", ""), "Left", ""), "Right", ""), "middle", ""), "for", ""), "up to", ","), "range from", ""), "Not mentioned", ""), "entire", ""), "and is", ""), "is", ""), "in", ""), "In", ""), "and", ","), "(", ""), ")", ""), "A", ""), "B", ""), "x", ","), ":", ""), "focus", ""), "multiple", ""), "to", ","), "/", ""), "less than", ""), "&lt;", ""), " ",""))</f>
        <v>3.2cm</v>
      </c>
      <c r="R236" cm="1">
        <f t="array" ref="R236">IF(Q236="","",IF(ISNUMBER(SEARCH("cm",Q236)),MAX(VALUE(SUBSTITUTE(_xlfn.FILTERXML("&lt;t&gt;&lt;s&gt;"&amp;SUBSTITUTE(Q236,",","&lt;/s&gt;&lt;s&gt;")&amp;"&lt;/s&gt;&lt;/t&gt;","//s"),"cm",""))),MAX(VALUE(SUBSTITUTE(_xlfn.FILTERXML("&lt;t&gt;&lt;s&gt;"&amp;SUBSTITUTE(Q236,",","&lt;/s&gt;&lt;s&gt;")&amp;"&lt;/s&gt;&lt;/t&gt;","//s"),"mm","")))/10))</f>
        <v>3.2</v>
      </c>
      <c r="S236" t="str">
        <f>IF(OR('Model output'!P235="",ISNUMBER(SEARCH("Not identified", 'Model output'!P235)),ISNUMBER(SEARCH("Absent",'Model output'!P235)),AND(ISNUMBER(SEARCH("No",'Model output'!P235)),NOT(ISNUMBER(SEARCH("diagnostic",'Model output'!P235)))),ISNUMBER(SEARCH("Negative",'Model output'!P235))),"negative","positive")</f>
        <v>negative</v>
      </c>
      <c r="T236">
        <f>IF('Model output'!O235="","",'Model output'!O235)</f>
        <v>1</v>
      </c>
      <c r="U236" t="str">
        <f>IF('Model output'!Q235&lt;&gt;"",'Model output'!Q235,IF('Classification result'!S236="positive",IF(ISNUMBER(SEARCH("single",'Model output'!P235)),1,IF(OR(ISNUMBER(SEARCH("&lt;4",'Model output'!P235)),ISNUMBER(SEARCH("&lt; 4",'Model output'!P235)),ISNUMBER(SEARCH("less than 4",'Model output'!P235))),"&lt;4",IF(OR(ISNUMBER(SEARCH("&gt;4",'Model output'!P235)),ISNUMBER(SEARCH("&gt; 4",'Model output'!P235)),ISNUMBER(SEARCH("4 or more",'Model output'!P235))),"&gt;4",""))), ""))</f>
        <v/>
      </c>
      <c r="V236" t="str">
        <f>IF(S236="negative","",IF(OR(ISNUMBER(SEARCH("Focal",'Model output'!P235)),'Classification result'!U236&lt;4,ISNUMBER(SEARCH("Focal",'Classification result'!U236)),ISNUMBER(SEARCH("&lt;4",'Classification result'!U236)),ISNUMBER(SEARCH("&lt; 4",'Classification result'!U236))),"minimal", IF(OR(ISNUMBER(SEARCH("Extensive",'Model output'!P235)),ISNUMBER(SEARCH("Extensive",'Classification result'!U236)),ISNUMBER(SEARCH("&gt;4",'Classification result'!U236)),ISNUMBER(SEARCH("&gt; 4",'Classification result'!U236)),ISNUMBER(SEARCH("4 or more",'Classification result'!U236))),"extensive","")))</f>
        <v/>
      </c>
      <c r="W236" t="str">
        <f>IF(OR('Model output'!R235="",ISNUMBER(SEARCH("Not identified", 'Model output'!R235)),ISNUMBER(SEARCH("Absent",'Model output'!R235)),ISNUMBER(SEARCH("No",'Model output'!R235)),ISNUMBER(SEARCH("Negative",'Model output'!R235)),ISNUMBER(SEARCH("None seen",'Model output'!R235)),ISNUMBER(SEARCH("Free",'Model output'!R235)),ISNUMBER(SEARCH("Cannot be assessed",'Model output'!R235))),"negative","positive")</f>
        <v>negative</v>
      </c>
      <c r="X236" s="16" t="str">
        <f>IF('Model output'!S235="","",'Model output'!S235)</f>
        <v/>
      </c>
      <c r="Y236" t="str">
        <f>IF(OR('Model output'!S235="",ISNUMBER(SEARCH("Absent",'Model output'!S235)),ISNUMBER(SEARCH("Not identified",'Model output'!S235)),AND(ISNUMBER(SEARCH("No",'Model output'!S235)),NOT(ISNUMBER(SEARCH("carcinoma",'Model output'!S235)))),ISNUMBER(SEARCH("negative",'Model output'!S235))),"negative",IF(Z236="positive","gETE", "positive"))</f>
        <v>negative</v>
      </c>
      <c r="Z236" t="str">
        <f>IF(OR('Model output'!S235="",ISNUMBER(SEARCH("Absent",'Model output'!S235)),ISNUMBER(SEARCH("Not identified",'Model output'!S235)),ISNUMBER(SEARCH("No",'Model output'!S235)),ISNUMBER(SEARCH("Minimal",'Model output'!S235)),ISNUMBER(SEARCH("negative",'Model output'!S235))),"negative",IF(OR(ISNUMBER(SEARCH("extensive",X236)),ISNUMBER(SEARCH("skeletal muscle",X236)),ISNUMBER(SEARCH("larynx",X236)),ISNUMBER(SEARCH("trachea",X236)),ISNUMBER(SEARCH("esophagus",X236)),ISNUMBER(SEARCH("recurrent laryngeal nerve",X236))),"positive","negative"))</f>
        <v>negative</v>
      </c>
      <c r="AA236" t="str">
        <f>IF('Model output'!T235="","",IF('Model output'!T235="Not mentioned", "No", "Yes"))</f>
        <v/>
      </c>
      <c r="AB236" t="str">
        <f>IF(AA236&lt;&gt;"Yes","",IF(OR('Model output'!U235="",ISNUMBER(SEARCH("Not identified",'Model output'!U235))),"",'Model output'!U235))</f>
        <v/>
      </c>
      <c r="AC236" s="1" t="str">
        <f>IF(OR('Model output'!V235="", 'Model output'!V235="No", AND(ISERROR(SEARCH("Positive",'Model output'!V235)), ISNUMBER(SEARCH("Negative",'Model output'!V235))), AND(ISNUMBER(SEARCH("Uninvolved",'Model output'!V235)),NOT(ISNUMBER(SEARCH("margins involved",'Model output'!V235)))), ISNUMBER(SEARCH("None",'Model output'!V235)), ISNUMBER(SEARCH("Free",'Model output'!V235)), ISNUMBER(SEARCH("1 mm",'Model output'!V235)), ISNUMBER(SEARCH("0.1 CM",'Model output'!V235)), ISNUMBER(SEARCH("less than 0.2 mm",'Model output'!V235)), ISNUMBER(SEARCH("less than 0.5 mm",'Model output'!V235)), ISNUMBER(SEARCH("less than 1.0 mm",'Model output'!V235)), ISNUMBER(SEARCH("noted very close",'Model output'!V235)), ISNUMBER(SEARCH("abut",'Model output'!V235)), ISNUMBER(SEARCH("not mentioned",'Model output'!V235)), ISNUMBER(SEARCH("Cannot be assessed",'Model output'!V235)), ISNUMBER(SEARCH("Not specified",'Model output'!V235)), ISNUMBER(SEARCH("Lymphocyte invasion - present",'Model output'!V235))), "negative", "positive")</f>
        <v>negative</v>
      </c>
      <c r="AE236" s="35" t="str" cm="1">
        <f t="array" aca="1" ref="AE236" ca="1">IF(OR(AC236="positive",Z236="positive",AND(OR(ISNUMBER(SEARCH("Follicular carcinoma",N236)),ISNUMBER(SEARCH("Follicular thyroid carcinoma",N236))),V236="extensive"),AND(AND(ISNUMBER(J236),J236&gt;0),AND(ISNUMBER(M236),M236&gt;3)),OR(H236="positive",AH236=1)),"high",IF(OR(ISNUMBER(SEARCH("lateral",G236,1)),ISNUMBER(SEARCH("positive",Y236,1)),ISNUMBER(SEARCH("tall",O236,1)),ISNUMBER(SEARCH("hobnail",O236,1)),ISNUMBER(SEARCH("cribriform",O236,1)),ISNUMBER(SEARCH("diffuse",O236,1)),ISNUMBER(SEARCH("columnar",O236,1)),ISNUMBER(SEARCH("solid",O236,1)),ISNUMBER(SEARCH("tall",N236,1)),ISNUMBER(SEARCH("hobnail",N236,1)),ISNUMBER(SEARCH("cribriform",N236,1)),ISNUMBER(SEARCH("diffuse",N236,1)),ISNUMBER(SEARCH("columnar",N236,1)),ISNUMBER(SEARCH("solid",N236,1)),AND(ISNUMBER(SEARCH("papillary",N236,1)),S236="positive"),AND(AND(ISNUMBER(J236),J236&gt;=5),M236=""),AND(AND(ISNUMBER(J236),J236&gt;=5),AND(ISNUMBER(M236),M236&gt;=1)),AND(ISNUMBER(SERACH("papillary",N236)),OR(Y236="positive",Z236="positive"), ISNUMBER(SEARCH("BRAF",AB236)))),"intermediate","low"))</f>
        <v>low</v>
      </c>
      <c r="AF236" s="36" t="str">
        <f t="shared" si="40"/>
        <v>2</v>
      </c>
      <c r="AG236" s="36" t="str">
        <f t="shared" si="41"/>
        <v>0</v>
      </c>
      <c r="AH236" s="36" t="str">
        <f t="shared" si="42"/>
        <v>0</v>
      </c>
      <c r="AI236" s="42" t="str">
        <f t="shared" si="43"/>
        <v>I</v>
      </c>
      <c r="AJ236" s="39" t="s">
        <v>807</v>
      </c>
      <c r="AK236" s="41" t="s">
        <v>1122</v>
      </c>
      <c r="AL236" s="41" t="s">
        <v>1120</v>
      </c>
      <c r="AM236" s="41" t="s">
        <v>1123</v>
      </c>
      <c r="AN236" s="41" t="s">
        <v>68</v>
      </c>
      <c r="AO236" s="22">
        <f t="shared" ca="1" si="44"/>
        <v>1</v>
      </c>
      <c r="AP236" s="1">
        <f t="shared" si="45"/>
        <v>1</v>
      </c>
      <c r="AQ236" s="1">
        <f t="shared" si="46"/>
        <v>1</v>
      </c>
      <c r="AR236" s="1">
        <f t="shared" si="47"/>
        <v>1</v>
      </c>
      <c r="AS236" s="14">
        <f t="shared" si="48"/>
        <v>1</v>
      </c>
    </row>
    <row r="237" spans="1:45">
      <c r="A237" t="str">
        <f>'Model output'!A236</f>
        <v>TCGA-ET-A40Q</v>
      </c>
      <c r="B237" s="33">
        <v>38</v>
      </c>
      <c r="C237" s="1" t="str">
        <f>IF(OR(ISNUMBER(SEARCH("0",'Model output'!D236)), ISNUMBER(SEARCH("1",'Model output'!D236)), ISNUMBER(SEARCH("1a",'Model output'!D236)), ISNUMBER(SEARCH("1b",'Model output'!D236)), ISNUMBER(SEARCH("2",'Model output'!D236)), ISNUMBER(SEARCH("3",'Model output'!D236)), ISNUMBER(SEARCH("4a",'Model output'!D236)), ISNUMBER(SEARCH("4b",'Model output'!D236))), IF(ISNUMBER(SEARCH("pT",'Model output'!D236)),IF(OR(ISNUMBER(SEARCH("a",'Model output'!D236)),ISNUMBER(SEARCH("b",'Model output'!D236))),MID(SUBSTITUTE('Model output'!D236," ",""),SEARCH("pT",'Model output'!D236)+2,2),MID(SUBSTITUTE('Model output'!D236," ",""),SEARCH("pT",'Model output'!D236)+2,1)),IF(ISNUMBER(SEARCH("T",'Model output'!D236)),IF(OR(ISNUMBER(SEARCH("a",'Model output'!D236)),ISNUMBER(SEARCH("b",'Model output'!D236))),MID(SUBSTITUTE('Model output'!D236," ",""),SEARCH("T",'Model output'!D236)+1,2),MID(SUBSTITUTE('Model output'!D236," ",""),SEARCH("T",'Model output'!D236)+1,1)),SUBSTITUTE('Model output'!D236," ",""))),"")</f>
        <v>3</v>
      </c>
      <c r="D237" s="1" t="str">
        <f>IF(ISNUMBER(SEARCH("lymph node",'Model output'!E236)),"1", IF(AND('Model output'!E236&lt;&gt;"",ISNUMBER('Model output'!E236),'Model output'!E236&gt;0),"1",IF(OR(ISNUMBER(SEARCH("0",'Model output'!E236)), ISNUMBER(SEARCH("1",'Model output'!E236)), ISNUMBER(SEARCH("1a",'Model output'!E236)), ISNUMBER(SEARCH("1b",'Model output'!E236)), ISNUMBER(SEARCH("X",'Model output'!E236))), IF(ISNUMBER(SEARCH("pN",'Model output'!E236)),IF(OR(ISNUMBER(SEARCH("a",'Model output'!E236)),ISNUMBER(SEARCH("b",'Model output'!E236))),MID(SUBSTITUTE('Model output'!E236," ",""),SEARCH("pN",'Model output'!E236)+2,2),MID(SUBSTITUTE('Model output'!E236," ",""),SEARCH("pN",'Model output'!E236)+2,1)),IF(ISNUMBER(SEARCH("N",'Model output'!E236)),IF(OR(ISNUMBER(SEARCH("a",'Model output'!E236)),ISNUMBER(SEARCH("b",'Model output'!E236))),MID(SUBSTITUTE('Model output'!E236," ",""),SEARCH("N",'Model output'!E236)+1,2),MID(SUBSTITUTE('Model output'!E236," ",""),SEARCH("N",'Model output'!E236)+1,1)),SUBSTITUTE('Model output'!E236," ",""))),"")))</f>
        <v>1b</v>
      </c>
      <c r="E237" s="1" t="str">
        <f>IF(OR(ISNUMBER(SEARCH("Not applicable",'Model output'!F236)), ISNUMBER(SEARCH("N/A",'Model output'!F236))),"0",IF(OR(ISNUMBER(SEARCH("0",'Model output'!F236)), ISNUMBER(SEARCH("1",'Model output'!F236)), ISNUMBER(SEARCH("X",'Model output'!F236))), IF(ISNUMBER(SEARCH("pM",'Model output'!F236)),MID(SUBSTITUTE('Model output'!F236," ",""),SEARCH("pM",'Model output'!F236)+2,1),IF(ISNUMBER(SEARCH("M",'Model output'!F236)),MID(SUBSTITUTE('Model output'!F236," ",""),SEARCH("M",'Model output'!F236)+1,1),SUBSTITUTE('Model output'!F236," ",""))),""))</f>
        <v>X</v>
      </c>
      <c r="F237" t="str">
        <f t="shared" si="49"/>
        <v>positive</v>
      </c>
      <c r="G237" t="str">
        <f>IF(OR('Model output'!G236="",AND(ISNUMBER('Model output'!J236),'Model output'!J236&lt;1)),"",IF(OR(ISNUMBER(SEARCH("lateral",'Model output'!G236)),ISNUMBER(SEARCH("cervical",'Model output'!G236)),ISNUMBER(SEARCH("jugular",'Model output'!G236)),ISNUMBER(SEARCH("left neck",'Model output'!G236)),ISNUMBER(SEARCH("left anterior neck",'Model output'!G236)),ISNUMBER(SEARCH("left posterior neck",'Model output'!G236)),ISNUMBER(SEARCH("right neck",'Model output'!G236)),ISNUMBER(SEARCH("right anterior neck",'Model output'!G236)),ISNUMBER(SEARCH("right posterior neck",'Model output'!G236)),AND(ISNUMBER(SEARCH("level",'Model output'!G236)),OR(,ISNUMBER(SEARCH("II",'Model output'!G236)),ISNUMBER(SEARCH("two",'Model output'!G236)),AND(ISNUMBER(SEARCH("2",'Model output'!G236)),NOT(ISNUMBER(SEARCH("1 of 2",'Model output'!G236)))),ISNUMBER(SEARCH("III",'Model output'!G236)),ISNUMBER(SEARCH("three",'Model output'!G236)),ISNUMBER(SEARCH("3",'Model output'!G236)),ISNUMBER(SEARCH("IV",'Model output'!G236)),ISNUMBER(SEARCH("four",'Model output'!G236)),ISNUMBER(SEARCH("4",'Model output'!G236)),ISNUMBER(SEARCH("V ",'Model output'!G236)),ISNUMBER(SEARCH("five",'Model output'!G236)),ISNUMBER(SEARCH("5",'Model output'!G236))))), "lateral", "central"))</f>
        <v>lateral</v>
      </c>
      <c r="H237" t="str">
        <f>IF('Model output'!H236="","negative",IF(OR(ISNUMBER(SEARCH("lymph node",'Model output'!H236)),ISNUMBER(SEARCH("gland",'Model output'!H236)),ISNUMBER(SEARCH("lobe",'Model output'!H236)),ISNUMBER(SEARCH("isthmus",'Model output'!H236)),ISNUMBER(SEARCH("mediastinum",'Model output'!H236)),ISNUMBER(SEARCH("Not mentioned",'Model output'!H236)), ISNUMBER(SEARCH("Not applicable",'Model output'!H236)), ISNUMBER(SEARCH("paratracheal",'Model output'!H236)),ISNUMBER(SEARCH("fibroadipose tissue",'Model output'!H236)),ISNUMBER(SEARCH("thyroid node",'Model output'!H236)),ISNUMBER(SEARCH("skeletal muscle",'Model output'!H236)),ISNUMBER(SEARCH("Extranodal extension",'Model output'!H236)),ISNUMBER(SEARCH("right",'Model output'!H236)),ISNUMBER(SEARCH("left",'Model output'!H236)),ISNUMBER(SEARCH("Not specified",'Model output'!H236))),"negative","positive"))</f>
        <v>negative</v>
      </c>
      <c r="I237">
        <f>IF(OR('Model output'!I236="",'Model output'!I236="Not answered",'Model output'!I236="Not mentioned"),"",IF(ISNUMBER('Model output'!I236),'Model output'!I236,1))</f>
        <v>40</v>
      </c>
      <c r="J237">
        <f>IF(OR('Model output'!J236="",'Model output'!J236="Not answered",'Model output'!J236="Not mentioned"),"",IF(AND(ISNUMBER('Model output'!J236),'Model output'!J236&lt;=I237),'Model output'!J236,IF(AND(ISNUMBER('Model output'!J236), 'Model output'!J236&gt;=DATE(2024,1,1)), MIN(DAY('Model output'!J236), MONTH('Model output'!J236), YEAR('Model output'!J236)), IF(ISNUMBER(SEARCH("0/",'Model output'!J236)),0,IF(ISNUMBER(SEARCH("/",'Model output'!J236)), VALUE(LEFT('Model output'!J236, SEARCH("/",'Model output'!J236)-1)),1)))))</f>
        <v>23</v>
      </c>
      <c r="K237" t="str" cm="1">
        <f t="array" ref="K237">IF(COUNT(FIND({0,1,2,3,4,5,6,7,8,9},'Model output'!K236))&gt;0,'Model output'!K236,"")</f>
        <v>1.4 cm</v>
      </c>
      <c r="L237" s="25" t="str">
        <f t="shared" si="38"/>
        <v>1.4cm</v>
      </c>
      <c r="M237" cm="1">
        <f t="array" ref="M237">IF(L237="","",IF(ISNUMBER(SEARCH("cm",L237)),MAX(VALUE(SUBSTITUTE(_xlfn.FILTERXML("&lt;t&gt;&lt;s&gt;"&amp;SUBSTITUTE(L237,",","&lt;/s&gt;&lt;s&gt;")&amp;"&lt;/s&gt;&lt;/t&gt;","//s"),"cm",""))),MAX(VALUE(SUBSTITUTE(_xlfn.FILTERXML("&lt;t&gt;&lt;s&gt;"&amp;SUBSTITUTE(L237,",","&lt;/s&gt;&lt;s&gt;")&amp;"&lt;/s&gt;&lt;/t&gt;","//s"),"mm","")))/10))</f>
        <v>1.4</v>
      </c>
      <c r="N237" t="str">
        <f>IF('Model output'!L236="","",'Model output'!L236)</f>
        <v>Papillary Carcinoma</v>
      </c>
      <c r="O237" t="str">
        <f>IF('Model output'!M236="","",'Model output'!M236)</f>
        <v>Tall Cell Variant</v>
      </c>
      <c r="P237" t="str">
        <f>IF('Model output'!N236="","",'Model output'!N236)</f>
        <v>2.5 cm</v>
      </c>
      <c r="Q237" t="str">
        <f t="shared" si="50"/>
        <v>2.5cm</v>
      </c>
      <c r="R237" cm="1">
        <f t="array" ref="R237">IF(Q237="","",IF(ISNUMBER(SEARCH("cm",Q237)),MAX(VALUE(SUBSTITUTE(_xlfn.FILTERXML("&lt;t&gt;&lt;s&gt;"&amp;SUBSTITUTE(Q237,",","&lt;/s&gt;&lt;s&gt;")&amp;"&lt;/s&gt;&lt;/t&gt;","//s"),"cm",""))),MAX(VALUE(SUBSTITUTE(_xlfn.FILTERXML("&lt;t&gt;&lt;s&gt;"&amp;SUBSTITUTE(Q237,",","&lt;/s&gt;&lt;s&gt;")&amp;"&lt;/s&gt;&lt;/t&gt;","//s"),"mm","")))/10))</f>
        <v>2.5</v>
      </c>
      <c r="S237" t="str">
        <f>IF(OR('Model output'!P236="",ISNUMBER(SEARCH("Not identified", 'Model output'!P236)),ISNUMBER(SEARCH("Absent",'Model output'!P236)),AND(ISNUMBER(SEARCH("No",'Model output'!P236)),NOT(ISNUMBER(SEARCH("diagnostic",'Model output'!P236)))),ISNUMBER(SEARCH("Negative",'Model output'!P236))),"negative","positive")</f>
        <v>positive</v>
      </c>
      <c r="T237" t="str">
        <f>IF('Model output'!O236="","",'Model output'!O236)</f>
        <v>1 (main) + 3 microcarcinomas</v>
      </c>
      <c r="U237" t="str">
        <f>IF('Model output'!Q236&lt;&gt;"",'Model output'!Q236,IF('Classification result'!S237="positive",IF(ISNUMBER(SEARCH("single",'Model output'!P236)),1,IF(OR(ISNUMBER(SEARCH("&lt;4",'Model output'!P236)),ISNUMBER(SEARCH("&lt; 4",'Model output'!P236)),ISNUMBER(SEARCH("less than 4",'Model output'!P236))),"&lt;4",IF(OR(ISNUMBER(SEARCH("&gt;4",'Model output'!P236)),ISNUMBER(SEARCH("&gt; 4",'Model output'!P236)),ISNUMBER(SEARCH("4 or more",'Model output'!P236))),"&gt;4",""))), ""))</f>
        <v/>
      </c>
      <c r="V237" t="str">
        <f>IF(S237="negative","",IF(OR(ISNUMBER(SEARCH("Focal",'Model output'!P236)),'Classification result'!U237&lt;4,ISNUMBER(SEARCH("Focal",'Classification result'!U237)),ISNUMBER(SEARCH("&lt;4",'Classification result'!U237)),ISNUMBER(SEARCH("&lt; 4",'Classification result'!U237))),"minimal", IF(OR(ISNUMBER(SEARCH("Extensive",'Model output'!P236)),ISNUMBER(SEARCH("Extensive",'Classification result'!U237)),ISNUMBER(SEARCH("&gt;4",'Classification result'!U237)),ISNUMBER(SEARCH("&gt; 4",'Classification result'!U237)),ISNUMBER(SEARCH("4 or more",'Classification result'!U237))),"extensive","")))</f>
        <v/>
      </c>
      <c r="W237" t="str">
        <f>IF(OR('Model output'!R236="",ISNUMBER(SEARCH("Not identified", 'Model output'!R236)),ISNUMBER(SEARCH("Absent",'Model output'!R236)),ISNUMBER(SEARCH("No",'Model output'!R236)),ISNUMBER(SEARCH("Negative",'Model output'!R236)),ISNUMBER(SEARCH("None seen",'Model output'!R236)),ISNUMBER(SEARCH("Free",'Model output'!R236)),ISNUMBER(SEARCH("Cannot be assessed",'Model output'!R236))),"negative","positive")</f>
        <v>negative</v>
      </c>
      <c r="X237" s="16" t="str">
        <f>IF('Model output'!S236="","",'Model output'!S236)</f>
        <v>Minimal extrathyroidal extension</v>
      </c>
      <c r="Y237" t="str">
        <f>IF(OR('Model output'!S236="",ISNUMBER(SEARCH("Absent",'Model output'!S236)),ISNUMBER(SEARCH("Not identified",'Model output'!S236)),AND(ISNUMBER(SEARCH("No",'Model output'!S236)),NOT(ISNUMBER(SEARCH("carcinoma",'Model output'!S236)))),ISNUMBER(SEARCH("negative",'Model output'!S236))),"negative",IF(Z237="positive","gETE", "positive"))</f>
        <v>positive</v>
      </c>
      <c r="Z237" t="str">
        <f>IF(OR('Model output'!S236="",ISNUMBER(SEARCH("Absent",'Model output'!S236)),ISNUMBER(SEARCH("Not identified",'Model output'!S236)),ISNUMBER(SEARCH("No",'Model output'!S236)),ISNUMBER(SEARCH("Minimal",'Model output'!S236)),ISNUMBER(SEARCH("negative",'Model output'!S236))),"negative",IF(OR(ISNUMBER(SEARCH("extensive",X237)),ISNUMBER(SEARCH("skeletal muscle",X237)),ISNUMBER(SEARCH("larynx",X237)),ISNUMBER(SEARCH("trachea",X237)),ISNUMBER(SEARCH("esophagus",X237)),ISNUMBER(SEARCH("recurrent laryngeal nerve",X237))),"positive","negative"))</f>
        <v>negative</v>
      </c>
      <c r="AA237" t="str">
        <f>IF('Model output'!T236="","",IF('Model output'!T236="Not mentioned", "No", "Yes"))</f>
        <v/>
      </c>
      <c r="AB237" t="str">
        <f>IF(AA237&lt;&gt;"Yes","",IF(OR('Model output'!U236="",ISNUMBER(SEARCH("Not identified",'Model output'!U236))),"",'Model output'!U236))</f>
        <v/>
      </c>
      <c r="AC237" s="1" t="str">
        <f>IF(OR('Model output'!V236="", 'Model output'!V236="No", AND(ISERROR(SEARCH("Positive",'Model output'!V236)), ISNUMBER(SEARCH("Negative",'Model output'!V236))), AND(ISNUMBER(SEARCH("Uninvolved",'Model output'!V236)),NOT(ISNUMBER(SEARCH("margins involved",'Model output'!V236)))), ISNUMBER(SEARCH("None",'Model output'!V236)), ISNUMBER(SEARCH("Free",'Model output'!V236)), ISNUMBER(SEARCH("1 mm",'Model output'!V236)), ISNUMBER(SEARCH("0.1 CM",'Model output'!V236)), ISNUMBER(SEARCH("less than 0.2 mm",'Model output'!V236)), ISNUMBER(SEARCH("less than 0.5 mm",'Model output'!V236)), ISNUMBER(SEARCH("less than 1.0 mm",'Model output'!V236)), ISNUMBER(SEARCH("noted very close",'Model output'!V236)), ISNUMBER(SEARCH("abut",'Model output'!V236)), ISNUMBER(SEARCH("not mentioned",'Model output'!V236)), ISNUMBER(SEARCH("Cannot be assessed",'Model output'!V236)), ISNUMBER(SEARCH("Not specified",'Model output'!V236)), ISNUMBER(SEARCH("Lymphocyte invasion - present",'Model output'!V236))), "negative", "positive")</f>
        <v>negative</v>
      </c>
      <c r="AE237" s="35" t="str" cm="1">
        <f t="array" aca="1" ref="AE237" ca="1">IF(OR(AC237="positive",Z237="positive",AND(OR(ISNUMBER(SEARCH("Follicular carcinoma",N237)),ISNUMBER(SEARCH("Follicular thyroid carcinoma",N237))),V237="extensive"),AND(AND(ISNUMBER(J237),J237&gt;0),AND(ISNUMBER(M237),M237&gt;3)),OR(H237="positive",AH237=1)),"high",IF(OR(ISNUMBER(SEARCH("lateral",G237,1)),ISNUMBER(SEARCH("positive",Y237,1)),ISNUMBER(SEARCH("tall",O237,1)),ISNUMBER(SEARCH("hobnail",O237,1)),ISNUMBER(SEARCH("cribriform",O237,1)),ISNUMBER(SEARCH("diffuse",O237,1)),ISNUMBER(SEARCH("columnar",O237,1)),ISNUMBER(SEARCH("solid",O237,1)),ISNUMBER(SEARCH("tall",N237,1)),ISNUMBER(SEARCH("hobnail",N237,1)),ISNUMBER(SEARCH("cribriform",N237,1)),ISNUMBER(SEARCH("diffuse",N237,1)),ISNUMBER(SEARCH("columnar",N237,1)),ISNUMBER(SEARCH("solid",N237,1)),AND(ISNUMBER(SEARCH("papillary",N237,1)),S237="positive"),AND(AND(ISNUMBER(J237),J237&gt;=5),M237=""),AND(AND(ISNUMBER(J237),J237&gt;=5),AND(ISNUMBER(M237),M237&gt;=1)),AND(ISNUMBER(SERACH("papillary",N237)),OR(Y237="positive",Z237="positive"), ISNUMBER(SEARCH("BRAF",AB237)))),"intermediate","low"))</f>
        <v>intermediate</v>
      </c>
      <c r="AF237" s="36" t="str">
        <f t="shared" si="40"/>
        <v>2</v>
      </c>
      <c r="AG237" s="36" t="str">
        <f t="shared" si="41"/>
        <v>1b</v>
      </c>
      <c r="AH237" s="36" t="str">
        <f t="shared" si="42"/>
        <v>0</v>
      </c>
      <c r="AI237" s="42" t="str">
        <f t="shared" si="43"/>
        <v>I</v>
      </c>
      <c r="AJ237" s="39" t="s">
        <v>809</v>
      </c>
      <c r="AK237" s="41" t="s">
        <v>1122</v>
      </c>
      <c r="AL237" s="41" t="s">
        <v>1119</v>
      </c>
      <c r="AM237" s="41" t="s">
        <v>1123</v>
      </c>
      <c r="AN237" s="41" t="s">
        <v>68</v>
      </c>
      <c r="AO237" s="22">
        <f t="shared" ca="1" si="44"/>
        <v>1</v>
      </c>
      <c r="AP237" s="1">
        <f t="shared" si="45"/>
        <v>1</v>
      </c>
      <c r="AQ237" s="1">
        <f t="shared" si="46"/>
        <v>1</v>
      </c>
      <c r="AR237" s="1">
        <f t="shared" si="47"/>
        <v>1</v>
      </c>
      <c r="AS237" s="14">
        <f t="shared" si="48"/>
        <v>1</v>
      </c>
    </row>
    <row r="238" spans="1:45">
      <c r="A238" t="str">
        <f>'Model output'!A237</f>
        <v>TCGA-ET-A40R</v>
      </c>
      <c r="B238" s="33">
        <v>24</v>
      </c>
      <c r="C238" s="1" t="str">
        <f>IF(OR(ISNUMBER(SEARCH("0",'Model output'!D237)), ISNUMBER(SEARCH("1",'Model output'!D237)), ISNUMBER(SEARCH("1a",'Model output'!D237)), ISNUMBER(SEARCH("1b",'Model output'!D237)), ISNUMBER(SEARCH("2",'Model output'!D237)), ISNUMBER(SEARCH("3",'Model output'!D237)), ISNUMBER(SEARCH("4a",'Model output'!D237)), ISNUMBER(SEARCH("4b",'Model output'!D237))), IF(ISNUMBER(SEARCH("pT",'Model output'!D237)),IF(OR(ISNUMBER(SEARCH("a",'Model output'!D237)),ISNUMBER(SEARCH("b",'Model output'!D237))),MID(SUBSTITUTE('Model output'!D237," ",""),SEARCH("pT",'Model output'!D237)+2,2),MID(SUBSTITUTE('Model output'!D237," ",""),SEARCH("pT",'Model output'!D237)+2,1)),IF(ISNUMBER(SEARCH("T",'Model output'!D237)),IF(OR(ISNUMBER(SEARCH("a",'Model output'!D237)),ISNUMBER(SEARCH("b",'Model output'!D237))),MID(SUBSTITUTE('Model output'!D237," ",""),SEARCH("T",'Model output'!D237)+1,2),MID(SUBSTITUTE('Model output'!D237," ",""),SEARCH("T",'Model output'!D237)+1,1)),SUBSTITUTE('Model output'!D237," ",""))),"")</f>
        <v>2</v>
      </c>
      <c r="D238" s="1" t="str">
        <f>IF(ISNUMBER(SEARCH("lymph node",'Model output'!E237)),"1", IF(AND('Model output'!E237&lt;&gt;"",ISNUMBER('Model output'!E237),'Model output'!E237&gt;0),"1",IF(OR(ISNUMBER(SEARCH("0",'Model output'!E237)), ISNUMBER(SEARCH("1",'Model output'!E237)), ISNUMBER(SEARCH("1a",'Model output'!E237)), ISNUMBER(SEARCH("1b",'Model output'!E237)), ISNUMBER(SEARCH("X",'Model output'!E237))), IF(ISNUMBER(SEARCH("pN",'Model output'!E237)),IF(OR(ISNUMBER(SEARCH("a",'Model output'!E237)),ISNUMBER(SEARCH("b",'Model output'!E237))),MID(SUBSTITUTE('Model output'!E237," ",""),SEARCH("pN",'Model output'!E237)+2,2),MID(SUBSTITUTE('Model output'!E237," ",""),SEARCH("pN",'Model output'!E237)+2,1)),IF(ISNUMBER(SEARCH("N",'Model output'!E237)),IF(OR(ISNUMBER(SEARCH("a",'Model output'!E237)),ISNUMBER(SEARCH("b",'Model output'!E237))),MID(SUBSTITUTE('Model output'!E237," ",""),SEARCH("N",'Model output'!E237)+1,2),MID(SUBSTITUTE('Model output'!E237," ",""),SEARCH("N",'Model output'!E237)+1,1)),SUBSTITUTE('Model output'!E237," ",""))),"")))</f>
        <v>1a</v>
      </c>
      <c r="E238" s="1" t="str">
        <f>IF(OR(ISNUMBER(SEARCH("Not applicable",'Model output'!F237)), ISNUMBER(SEARCH("N/A",'Model output'!F237))),"0",IF(OR(ISNUMBER(SEARCH("0",'Model output'!F237)), ISNUMBER(SEARCH("1",'Model output'!F237)), ISNUMBER(SEARCH("X",'Model output'!F237))), IF(ISNUMBER(SEARCH("pM",'Model output'!F237)),MID(SUBSTITUTE('Model output'!F237," ",""),SEARCH("pM",'Model output'!F237)+2,1),IF(ISNUMBER(SEARCH("M",'Model output'!F237)),MID(SUBSTITUTE('Model output'!F237," ",""),SEARCH("M",'Model output'!F237)+1,1),SUBSTITUTE('Model output'!F237," ",""))),""))</f>
        <v/>
      </c>
      <c r="F238" t="str">
        <f t="shared" si="49"/>
        <v>positive</v>
      </c>
      <c r="G238" t="str">
        <f>IF(OR('Model output'!G237="",AND(ISNUMBER('Model output'!J237),'Model output'!J237&lt;1)),"",IF(OR(ISNUMBER(SEARCH("lateral",'Model output'!G237)),ISNUMBER(SEARCH("cervical",'Model output'!G237)),ISNUMBER(SEARCH("jugular",'Model output'!G237)),ISNUMBER(SEARCH("left neck",'Model output'!G237)),ISNUMBER(SEARCH("left anterior neck",'Model output'!G237)),ISNUMBER(SEARCH("left posterior neck",'Model output'!G237)),ISNUMBER(SEARCH("right neck",'Model output'!G237)),ISNUMBER(SEARCH("right anterior neck",'Model output'!G237)),ISNUMBER(SEARCH("right posterior neck",'Model output'!G237)),AND(ISNUMBER(SEARCH("level",'Model output'!G237)),OR(,ISNUMBER(SEARCH("II",'Model output'!G237)),ISNUMBER(SEARCH("two",'Model output'!G237)),AND(ISNUMBER(SEARCH("2",'Model output'!G237)),NOT(ISNUMBER(SEARCH("1 of 2",'Model output'!G237)))),ISNUMBER(SEARCH("III",'Model output'!G237)),ISNUMBER(SEARCH("three",'Model output'!G237)),ISNUMBER(SEARCH("3",'Model output'!G237)),ISNUMBER(SEARCH("IV",'Model output'!G237)),ISNUMBER(SEARCH("four",'Model output'!G237)),ISNUMBER(SEARCH("4",'Model output'!G237)),ISNUMBER(SEARCH("V ",'Model output'!G237)),ISNUMBER(SEARCH("five",'Model output'!G237)),ISNUMBER(SEARCH("5",'Model output'!G237))))), "lateral", "central"))</f>
        <v>central</v>
      </c>
      <c r="H238" t="str">
        <f>IF('Model output'!H237="","negative",IF(OR(ISNUMBER(SEARCH("lymph node",'Model output'!H237)),ISNUMBER(SEARCH("gland",'Model output'!H237)),ISNUMBER(SEARCH("lobe",'Model output'!H237)),ISNUMBER(SEARCH("isthmus",'Model output'!H237)),ISNUMBER(SEARCH("mediastinum",'Model output'!H237)),ISNUMBER(SEARCH("Not mentioned",'Model output'!H237)), ISNUMBER(SEARCH("Not applicable",'Model output'!H237)), ISNUMBER(SEARCH("paratracheal",'Model output'!H237)),ISNUMBER(SEARCH("fibroadipose tissue",'Model output'!H237)),ISNUMBER(SEARCH("thyroid node",'Model output'!H237)),ISNUMBER(SEARCH("skeletal muscle",'Model output'!H237)),ISNUMBER(SEARCH("Extranodal extension",'Model output'!H237)),ISNUMBER(SEARCH("right",'Model output'!H237)),ISNUMBER(SEARCH("left",'Model output'!H237)),ISNUMBER(SEARCH("Not specified",'Model output'!H237))),"negative","positive"))</f>
        <v>negative</v>
      </c>
      <c r="I238">
        <f>IF(OR('Model output'!I237="",'Model output'!I237="Not answered",'Model output'!I237="Not mentioned"),"",IF(ISNUMBER('Model output'!I237),'Model output'!I237,1))</f>
        <v>20</v>
      </c>
      <c r="J238">
        <f>IF(OR('Model output'!J237="",'Model output'!J237="Not answered",'Model output'!J237="Not mentioned"),"",IF(AND(ISNUMBER('Model output'!J237),'Model output'!J237&lt;=I238),'Model output'!J237,IF(AND(ISNUMBER('Model output'!J237), 'Model output'!J237&gt;=DATE(2024,1,1)), MIN(DAY('Model output'!J237), MONTH('Model output'!J237), YEAR('Model output'!J237)), IF(ISNUMBER(SEARCH("0/",'Model output'!J237)),0,IF(ISNUMBER(SEARCH("/",'Model output'!J237)), VALUE(LEFT('Model output'!J237, SEARCH("/",'Model output'!J237)-1)),1)))))</f>
        <v>7</v>
      </c>
      <c r="K238" t="str" cm="1">
        <f t="array" ref="K238">IF(COUNT(FIND({0,1,2,3,4,5,6,7,8,9},'Model output'!K237))&gt;0,'Model output'!K237,"")</f>
        <v/>
      </c>
      <c r="L238" s="25" t="str">
        <f t="shared" si="38"/>
        <v/>
      </c>
      <c r="M238" t="str" cm="1">
        <f t="array" ref="M238">IF(L238="","",IF(ISNUMBER(SEARCH("cm",L238)),MAX(VALUE(SUBSTITUTE(_xlfn.FILTERXML("&lt;t&gt;&lt;s&gt;"&amp;SUBSTITUTE(L238,",","&lt;/s&gt;&lt;s&gt;")&amp;"&lt;/s&gt;&lt;/t&gt;","//s"),"cm",""))),MAX(VALUE(SUBSTITUTE(_xlfn.FILTERXML("&lt;t&gt;&lt;s&gt;"&amp;SUBSTITUTE(L238,",","&lt;/s&gt;&lt;s&gt;")&amp;"&lt;/s&gt;&lt;/t&gt;","//s"),"mm","")))/10))</f>
        <v/>
      </c>
      <c r="N238" t="str">
        <f>IF('Model output'!L237="","",'Model output'!L237)</f>
        <v>Papillary carcinoma, follicular variant</v>
      </c>
      <c r="O238" t="str">
        <f>IF('Model output'!M237="","",'Model output'!M237)</f>
        <v>Not mentioned</v>
      </c>
      <c r="P238" t="str">
        <f>IF('Model output'!N237="","",'Model output'!N237)</f>
        <v>3 cm</v>
      </c>
      <c r="Q238" t="str">
        <f t="shared" si="50"/>
        <v>3cm</v>
      </c>
      <c r="R238" cm="1">
        <f t="array" ref="R238">IF(Q238="","",IF(ISNUMBER(SEARCH("cm",Q238)),MAX(VALUE(SUBSTITUTE(_xlfn.FILTERXML("&lt;t&gt;&lt;s&gt;"&amp;SUBSTITUTE(Q238,",","&lt;/s&gt;&lt;s&gt;")&amp;"&lt;/s&gt;&lt;/t&gt;","//s"),"cm",""))),MAX(VALUE(SUBSTITUTE(_xlfn.FILTERXML("&lt;t&gt;&lt;s&gt;"&amp;SUBSTITUTE(Q238,",","&lt;/s&gt;&lt;s&gt;")&amp;"&lt;/s&gt;&lt;/t&gt;","//s"),"mm","")))/10))</f>
        <v>3</v>
      </c>
      <c r="S238" t="str">
        <f>IF(OR('Model output'!P237="",ISNUMBER(SEARCH("Not identified", 'Model output'!P237)),ISNUMBER(SEARCH("Absent",'Model output'!P237)),AND(ISNUMBER(SEARCH("No",'Model output'!P237)),NOT(ISNUMBER(SEARCH("diagnostic",'Model output'!P237)))),ISNUMBER(SEARCH("Negative",'Model output'!P237))),"negative","positive")</f>
        <v>positive</v>
      </c>
      <c r="T238">
        <f>IF('Model output'!O237="","",'Model output'!O237)</f>
        <v>1</v>
      </c>
      <c r="U238" t="str">
        <f>IF('Model output'!Q237&lt;&gt;"",'Model output'!Q237,IF('Classification result'!S238="positive",IF(ISNUMBER(SEARCH("single",'Model output'!P237)),1,IF(OR(ISNUMBER(SEARCH("&lt;4",'Model output'!P237)),ISNUMBER(SEARCH("&lt; 4",'Model output'!P237)),ISNUMBER(SEARCH("less than 4",'Model output'!P237))),"&lt;4",IF(OR(ISNUMBER(SEARCH("&gt;4",'Model output'!P237)),ISNUMBER(SEARCH("&gt; 4",'Model output'!P237)),ISNUMBER(SEARCH("4 or more",'Model output'!P237))),"&gt;4",""))), ""))</f>
        <v>Not mentioned</v>
      </c>
      <c r="V238" t="str">
        <f>IF(S238="negative","",IF(OR(ISNUMBER(SEARCH("Focal",'Model output'!P237)),'Classification result'!U238&lt;4,ISNUMBER(SEARCH("Focal",'Classification result'!U238)),ISNUMBER(SEARCH("&lt;4",'Classification result'!U238)),ISNUMBER(SEARCH("&lt; 4",'Classification result'!U238))),"minimal", IF(OR(ISNUMBER(SEARCH("Extensive",'Model output'!P237)),ISNUMBER(SEARCH("Extensive",'Classification result'!U238)),ISNUMBER(SEARCH("&gt;4",'Classification result'!U238)),ISNUMBER(SEARCH("&gt; 4",'Classification result'!U238)),ISNUMBER(SEARCH("4 or more",'Classification result'!U238))),"extensive","")))</f>
        <v/>
      </c>
      <c r="W238" t="str">
        <f>IF(OR('Model output'!R237="",ISNUMBER(SEARCH("Not identified", 'Model output'!R237)),ISNUMBER(SEARCH("Absent",'Model output'!R237)),ISNUMBER(SEARCH("No",'Model output'!R237)),ISNUMBER(SEARCH("Negative",'Model output'!R237)),ISNUMBER(SEARCH("None seen",'Model output'!R237)),ISNUMBER(SEARCH("Free",'Model output'!R237)),ISNUMBER(SEARCH("Cannot be assessed",'Model output'!R237))),"negative","positive")</f>
        <v>negative</v>
      </c>
      <c r="X238" s="16" t="str">
        <f>IF('Model output'!S237="","",'Model output'!S237)</f>
        <v>Not mentioned</v>
      </c>
      <c r="Y238" t="str">
        <f>IF(OR('Model output'!S237="",ISNUMBER(SEARCH("Absent",'Model output'!S237)),ISNUMBER(SEARCH("Not identified",'Model output'!S237)),AND(ISNUMBER(SEARCH("No",'Model output'!S237)),NOT(ISNUMBER(SEARCH("carcinoma",'Model output'!S237)))),ISNUMBER(SEARCH("negative",'Model output'!S237))),"negative",IF(Z238="positive","gETE", "positive"))</f>
        <v>negative</v>
      </c>
      <c r="Z238" t="str">
        <f>IF(OR('Model output'!S237="",ISNUMBER(SEARCH("Absent",'Model output'!S237)),ISNUMBER(SEARCH("Not identified",'Model output'!S237)),ISNUMBER(SEARCH("No",'Model output'!S237)),ISNUMBER(SEARCH("Minimal",'Model output'!S237)),ISNUMBER(SEARCH("negative",'Model output'!S237))),"negative",IF(OR(ISNUMBER(SEARCH("extensive",X238)),ISNUMBER(SEARCH("skeletal muscle",X238)),ISNUMBER(SEARCH("larynx",X238)),ISNUMBER(SEARCH("trachea",X238)),ISNUMBER(SEARCH("esophagus",X238)),ISNUMBER(SEARCH("recurrent laryngeal nerve",X238))),"positive","negative"))</f>
        <v>negative</v>
      </c>
      <c r="AA238" t="str">
        <f>IF('Model output'!T237="","",IF('Model output'!T237="Not mentioned", "No", "Yes"))</f>
        <v>No</v>
      </c>
      <c r="AB238" t="str">
        <f>IF(AA238&lt;&gt;"Yes","",IF(OR('Model output'!U237="",ISNUMBER(SEARCH("Not identified",'Model output'!U237))),"",'Model output'!U237))</f>
        <v/>
      </c>
      <c r="AC238" s="1" t="str">
        <f>IF(OR('Model output'!V237="", 'Model output'!V237="No", AND(ISERROR(SEARCH("Positive",'Model output'!V237)), ISNUMBER(SEARCH("Negative",'Model output'!V237))), AND(ISNUMBER(SEARCH("Uninvolved",'Model output'!V237)),NOT(ISNUMBER(SEARCH("margins involved",'Model output'!V237)))), ISNUMBER(SEARCH("None",'Model output'!V237)), ISNUMBER(SEARCH("Free",'Model output'!V237)), ISNUMBER(SEARCH("1 mm",'Model output'!V237)), ISNUMBER(SEARCH("0.1 CM",'Model output'!V237)), ISNUMBER(SEARCH("less than 0.2 mm",'Model output'!V237)), ISNUMBER(SEARCH("less than 0.5 mm",'Model output'!V237)), ISNUMBER(SEARCH("less than 1.0 mm",'Model output'!V237)), ISNUMBER(SEARCH("noted very close",'Model output'!V237)), ISNUMBER(SEARCH("abut",'Model output'!V237)), ISNUMBER(SEARCH("not mentioned",'Model output'!V237)), ISNUMBER(SEARCH("Cannot be assessed",'Model output'!V237)), ISNUMBER(SEARCH("Not specified",'Model output'!V237)), ISNUMBER(SEARCH("Lymphocyte invasion - present",'Model output'!V237))), "negative", "positive")</f>
        <v>positive</v>
      </c>
      <c r="AE238" s="35" t="str" cm="1">
        <f t="array" ref="AE238">IF(OR(AC238="positive",Z238="positive",AND(OR(ISNUMBER(SEARCH("Follicular carcinoma",N238)),ISNUMBER(SEARCH("Follicular thyroid carcinoma",N238))),V238="extensive"),AND(AND(ISNUMBER(J238),J238&gt;0),AND(ISNUMBER(M238),M238&gt;3)),OR(H238="positive",AH238=1)),"high",IF(OR(ISNUMBER(SEARCH("lateral",G238,1)),ISNUMBER(SEARCH("positive",Y238,1)),ISNUMBER(SEARCH("tall",O238,1)),ISNUMBER(SEARCH("hobnail",O238,1)),ISNUMBER(SEARCH("cribriform",O238,1)),ISNUMBER(SEARCH("diffuse",O238,1)),ISNUMBER(SEARCH("columnar",O238,1)),ISNUMBER(SEARCH("solid",O238,1)),ISNUMBER(SEARCH("tall",N238,1)),ISNUMBER(SEARCH("hobnail",N238,1)),ISNUMBER(SEARCH("cribriform",N238,1)),ISNUMBER(SEARCH("diffuse",N238,1)),ISNUMBER(SEARCH("columnar",N238,1)),ISNUMBER(SEARCH("solid",N238,1)),AND(ISNUMBER(SEARCH("papillary",N238,1)),S238="positive"),AND(AND(ISNUMBER(J238),J238&gt;=5),M238=""),AND(AND(ISNUMBER(J238),J238&gt;=5),AND(ISNUMBER(M238),M238&gt;=1)),AND(ISNUMBER(SERACH("papillary",N238)),OR(Y238="positive",Z238="positive"), ISNUMBER(SEARCH("BRAF",AB238)))),"intermediate","low"))</f>
        <v>high</v>
      </c>
      <c r="AF238" s="36" t="str">
        <f t="shared" si="40"/>
        <v>2</v>
      </c>
      <c r="AG238" s="36" t="str">
        <f t="shared" si="41"/>
        <v>1a</v>
      </c>
      <c r="AH238" s="36" t="str">
        <f t="shared" si="42"/>
        <v>0</v>
      </c>
      <c r="AI238" s="42" t="str">
        <f t="shared" si="43"/>
        <v>I</v>
      </c>
      <c r="AJ238" s="39" t="s">
        <v>805</v>
      </c>
      <c r="AK238" s="41" t="s">
        <v>1122</v>
      </c>
      <c r="AL238" s="41" t="s">
        <v>651</v>
      </c>
      <c r="AM238" s="41" t="s">
        <v>1123</v>
      </c>
      <c r="AN238" s="41" t="s">
        <v>68</v>
      </c>
      <c r="AO238" s="22">
        <f t="shared" si="44"/>
        <v>1</v>
      </c>
      <c r="AP238" s="1">
        <f t="shared" si="45"/>
        <v>1</v>
      </c>
      <c r="AQ238" s="1">
        <f t="shared" si="46"/>
        <v>1</v>
      </c>
      <c r="AR238" s="1">
        <f t="shared" si="47"/>
        <v>1</v>
      </c>
      <c r="AS238" s="14">
        <f t="shared" si="48"/>
        <v>1</v>
      </c>
    </row>
    <row r="239" spans="1:45">
      <c r="A239" t="str">
        <f>'Model output'!A238</f>
        <v>TCGA-ET-A40S</v>
      </c>
      <c r="B239" s="33">
        <v>62</v>
      </c>
      <c r="C239" s="1" t="str">
        <f>IF(OR(ISNUMBER(SEARCH("0",'Model output'!D238)), ISNUMBER(SEARCH("1",'Model output'!D238)), ISNUMBER(SEARCH("1a",'Model output'!D238)), ISNUMBER(SEARCH("1b",'Model output'!D238)), ISNUMBER(SEARCH("2",'Model output'!D238)), ISNUMBER(SEARCH("3",'Model output'!D238)), ISNUMBER(SEARCH("4a",'Model output'!D238)), ISNUMBER(SEARCH("4b",'Model output'!D238))), IF(ISNUMBER(SEARCH("pT",'Model output'!D238)),IF(OR(ISNUMBER(SEARCH("a",'Model output'!D238)),ISNUMBER(SEARCH("b",'Model output'!D238))),MID(SUBSTITUTE('Model output'!D238," ",""),SEARCH("pT",'Model output'!D238)+2,2),MID(SUBSTITUTE('Model output'!D238," ",""),SEARCH("pT",'Model output'!D238)+2,1)),IF(ISNUMBER(SEARCH("T",'Model output'!D238)),IF(OR(ISNUMBER(SEARCH("a",'Model output'!D238)),ISNUMBER(SEARCH("b",'Model output'!D238))),MID(SUBSTITUTE('Model output'!D238," ",""),SEARCH("T",'Model output'!D238)+1,2),MID(SUBSTITUTE('Model output'!D238," ",""),SEARCH("T",'Model output'!D238)+1,1)),SUBSTITUTE('Model output'!D238," ",""))),"")</f>
        <v>2</v>
      </c>
      <c r="D239" s="1" t="str">
        <f>IF(ISNUMBER(SEARCH("lymph node",'Model output'!E238)),"1", IF(AND('Model output'!E238&lt;&gt;"",ISNUMBER('Model output'!E238),'Model output'!E238&gt;0),"1",IF(OR(ISNUMBER(SEARCH("0",'Model output'!E238)), ISNUMBER(SEARCH("1",'Model output'!E238)), ISNUMBER(SEARCH("1a",'Model output'!E238)), ISNUMBER(SEARCH("1b",'Model output'!E238)), ISNUMBER(SEARCH("X",'Model output'!E238))), IF(ISNUMBER(SEARCH("pN",'Model output'!E238)),IF(OR(ISNUMBER(SEARCH("a",'Model output'!E238)),ISNUMBER(SEARCH("b",'Model output'!E238))),MID(SUBSTITUTE('Model output'!E238," ",""),SEARCH("pN",'Model output'!E238)+2,2),MID(SUBSTITUTE('Model output'!E238," ",""),SEARCH("pN",'Model output'!E238)+2,1)),IF(ISNUMBER(SEARCH("N",'Model output'!E238)),IF(OR(ISNUMBER(SEARCH("a",'Model output'!E238)),ISNUMBER(SEARCH("b",'Model output'!E238))),MID(SUBSTITUTE('Model output'!E238," ",""),SEARCH("N",'Model output'!E238)+1,2),MID(SUBSTITUTE('Model output'!E238," ",""),SEARCH("N",'Model output'!E238)+1,1)),SUBSTITUTE('Model output'!E238," ",""))),"")))</f>
        <v>0</v>
      </c>
      <c r="E239" s="1" t="str">
        <f>IF(OR(ISNUMBER(SEARCH("Not applicable",'Model output'!F238)), ISNUMBER(SEARCH("N/A",'Model output'!F238))),"0",IF(OR(ISNUMBER(SEARCH("0",'Model output'!F238)), ISNUMBER(SEARCH("1",'Model output'!F238)), ISNUMBER(SEARCH("X",'Model output'!F238))), IF(ISNUMBER(SEARCH("pM",'Model output'!F238)),MID(SUBSTITUTE('Model output'!F238," ",""),SEARCH("pM",'Model output'!F238)+2,1),IF(ISNUMBER(SEARCH("M",'Model output'!F238)),MID(SUBSTITUTE('Model output'!F238," ",""),SEARCH("M",'Model output'!F238)+1,1),SUBSTITUTE('Model output'!F238," ",""))),""))</f>
        <v>0</v>
      </c>
      <c r="F239" t="str">
        <f t="shared" si="49"/>
        <v>negative</v>
      </c>
      <c r="G239" t="str">
        <f>IF(OR('Model output'!G238="",AND(ISNUMBER('Model output'!J238),'Model output'!J238&lt;1)),"",IF(OR(ISNUMBER(SEARCH("lateral",'Model output'!G238)),ISNUMBER(SEARCH("cervical",'Model output'!G238)),ISNUMBER(SEARCH("jugular",'Model output'!G238)),ISNUMBER(SEARCH("left neck",'Model output'!G238)),ISNUMBER(SEARCH("left anterior neck",'Model output'!G238)),ISNUMBER(SEARCH("left posterior neck",'Model output'!G238)),ISNUMBER(SEARCH("right neck",'Model output'!G238)),ISNUMBER(SEARCH("right anterior neck",'Model output'!G238)),ISNUMBER(SEARCH("right posterior neck",'Model output'!G238)),AND(ISNUMBER(SEARCH("level",'Model output'!G238)),OR(,ISNUMBER(SEARCH("II",'Model output'!G238)),ISNUMBER(SEARCH("two",'Model output'!G238)),AND(ISNUMBER(SEARCH("2",'Model output'!G238)),NOT(ISNUMBER(SEARCH("1 of 2",'Model output'!G238)))),ISNUMBER(SEARCH("III",'Model output'!G238)),ISNUMBER(SEARCH("three",'Model output'!G238)),ISNUMBER(SEARCH("3",'Model output'!G238)),ISNUMBER(SEARCH("IV",'Model output'!G238)),ISNUMBER(SEARCH("four",'Model output'!G238)),ISNUMBER(SEARCH("4",'Model output'!G238)),ISNUMBER(SEARCH("V ",'Model output'!G238)),ISNUMBER(SEARCH("five",'Model output'!G238)),ISNUMBER(SEARCH("5",'Model output'!G238))))), "lateral", "central"))</f>
        <v/>
      </c>
      <c r="H239" t="str">
        <f>IF('Model output'!H238="","negative",IF(OR(ISNUMBER(SEARCH("lymph node",'Model output'!H238)),ISNUMBER(SEARCH("gland",'Model output'!H238)),ISNUMBER(SEARCH("lobe",'Model output'!H238)),ISNUMBER(SEARCH("isthmus",'Model output'!H238)),ISNUMBER(SEARCH("mediastinum",'Model output'!H238)),ISNUMBER(SEARCH("Not mentioned",'Model output'!H238)), ISNUMBER(SEARCH("Not applicable",'Model output'!H238)), ISNUMBER(SEARCH("paratracheal",'Model output'!H238)),ISNUMBER(SEARCH("fibroadipose tissue",'Model output'!H238)),ISNUMBER(SEARCH("thyroid node",'Model output'!H238)),ISNUMBER(SEARCH("skeletal muscle",'Model output'!H238)),ISNUMBER(SEARCH("Extranodal extension",'Model output'!H238)),ISNUMBER(SEARCH("right",'Model output'!H238)),ISNUMBER(SEARCH("left",'Model output'!H238)),ISNUMBER(SEARCH("Not specified",'Model output'!H238))),"negative","positive"))</f>
        <v>negative</v>
      </c>
      <c r="I239">
        <f>IF(OR('Model output'!I238="",'Model output'!I238="Not answered",'Model output'!I238="Not mentioned"),"",IF(ISNUMBER('Model output'!I238),'Model output'!I238,1))</f>
        <v>12</v>
      </c>
      <c r="J239">
        <f>IF(OR('Model output'!J238="",'Model output'!J238="Not answered",'Model output'!J238="Not mentioned"),"",IF(AND(ISNUMBER('Model output'!J238),'Model output'!J238&lt;=I239),'Model output'!J238,IF(AND(ISNUMBER('Model output'!J238), 'Model output'!J238&gt;=DATE(2024,1,1)), MIN(DAY('Model output'!J238), MONTH('Model output'!J238), YEAR('Model output'!J238)), IF(ISNUMBER(SEARCH("0/",'Model output'!J238)),0,IF(ISNUMBER(SEARCH("/",'Model output'!J238)), VALUE(LEFT('Model output'!J238, SEARCH("/",'Model output'!J238)-1)),1)))))</f>
        <v>0</v>
      </c>
      <c r="K239" t="str" cm="1">
        <f t="array" ref="K239">IF(COUNT(FIND({0,1,2,3,4,5,6,7,8,9},'Model output'!K238))&gt;0,'Model output'!K238,"")</f>
        <v/>
      </c>
      <c r="L239" s="25" t="str">
        <f t="shared" si="38"/>
        <v/>
      </c>
      <c r="M239" t="str" cm="1">
        <f t="array" ref="M239">IF(L239="","",IF(ISNUMBER(SEARCH("cm",L239)),MAX(VALUE(SUBSTITUTE(_xlfn.FILTERXML("&lt;t&gt;&lt;s&gt;"&amp;SUBSTITUTE(L239,",","&lt;/s&gt;&lt;s&gt;")&amp;"&lt;/s&gt;&lt;/t&gt;","//s"),"cm",""))),MAX(VALUE(SUBSTITUTE(_xlfn.FILTERXML("&lt;t&gt;&lt;s&gt;"&amp;SUBSTITUTE(L239,",","&lt;/s&gt;&lt;s&gt;")&amp;"&lt;/s&gt;&lt;/t&gt;","//s"),"mm","")))/10))</f>
        <v/>
      </c>
      <c r="N239" t="str">
        <f>IF('Model output'!L238="","",'Model output'!L238)</f>
        <v>Papillary carcinoma</v>
      </c>
      <c r="O239" t="str">
        <f>IF('Model output'!M238="","",'Model output'!M238)</f>
        <v/>
      </c>
      <c r="P239" t="str">
        <f>IF('Model output'!N238="","",'Model output'!N238)</f>
        <v>2.5 cm</v>
      </c>
      <c r="Q239" t="str">
        <f t="shared" si="50"/>
        <v>2.5cm</v>
      </c>
      <c r="R239" cm="1">
        <f t="array" ref="R239">IF(Q239="","",IF(ISNUMBER(SEARCH("cm",Q239)),MAX(VALUE(SUBSTITUTE(_xlfn.FILTERXML("&lt;t&gt;&lt;s&gt;"&amp;SUBSTITUTE(Q239,",","&lt;/s&gt;&lt;s&gt;")&amp;"&lt;/s&gt;&lt;/t&gt;","//s"),"cm",""))),MAX(VALUE(SUBSTITUTE(_xlfn.FILTERXML("&lt;t&gt;&lt;s&gt;"&amp;SUBSTITUTE(Q239,",","&lt;/s&gt;&lt;s&gt;")&amp;"&lt;/s&gt;&lt;/t&gt;","//s"),"mm","")))/10))</f>
        <v>2.5</v>
      </c>
      <c r="S239" t="str">
        <f>IF(OR('Model output'!P238="",ISNUMBER(SEARCH("Not identified", 'Model output'!P238)),ISNUMBER(SEARCH("Absent",'Model output'!P238)),AND(ISNUMBER(SEARCH("No",'Model output'!P238)),NOT(ISNUMBER(SEARCH("diagnostic",'Model output'!P238)))),ISNUMBER(SEARCH("Negative",'Model output'!P238))),"negative","positive")</f>
        <v>negative</v>
      </c>
      <c r="T239">
        <f>IF('Model output'!O238="","",'Model output'!O238)</f>
        <v>2</v>
      </c>
      <c r="U239" t="str">
        <f>IF('Model output'!Q238&lt;&gt;"",'Model output'!Q238,IF('Classification result'!S239="positive",IF(ISNUMBER(SEARCH("single",'Model output'!P238)),1,IF(OR(ISNUMBER(SEARCH("&lt;4",'Model output'!P238)),ISNUMBER(SEARCH("&lt; 4",'Model output'!P238)),ISNUMBER(SEARCH("less than 4",'Model output'!P238))),"&lt;4",IF(OR(ISNUMBER(SEARCH("&gt;4",'Model output'!P238)),ISNUMBER(SEARCH("&gt; 4",'Model output'!P238)),ISNUMBER(SEARCH("4 or more",'Model output'!P238))),"&gt;4",""))), ""))</f>
        <v/>
      </c>
      <c r="V239" t="str">
        <f>IF(S239="negative","",IF(OR(ISNUMBER(SEARCH("Focal",'Model output'!P238)),'Classification result'!U239&lt;4,ISNUMBER(SEARCH("Focal",'Classification result'!U239)),ISNUMBER(SEARCH("&lt;4",'Classification result'!U239)),ISNUMBER(SEARCH("&lt; 4",'Classification result'!U239))),"minimal", IF(OR(ISNUMBER(SEARCH("Extensive",'Model output'!P238)),ISNUMBER(SEARCH("Extensive",'Classification result'!U239)),ISNUMBER(SEARCH("&gt;4",'Classification result'!U239)),ISNUMBER(SEARCH("&gt; 4",'Classification result'!U239)),ISNUMBER(SEARCH("4 or more",'Classification result'!U239))),"extensive","")))</f>
        <v/>
      </c>
      <c r="W239" t="str">
        <f>IF(OR('Model output'!R238="",ISNUMBER(SEARCH("Not identified", 'Model output'!R238)),ISNUMBER(SEARCH("Absent",'Model output'!R238)),ISNUMBER(SEARCH("No",'Model output'!R238)),ISNUMBER(SEARCH("Negative",'Model output'!R238)),ISNUMBER(SEARCH("None seen",'Model output'!R238)),ISNUMBER(SEARCH("Free",'Model output'!R238)),ISNUMBER(SEARCH("Cannot be assessed",'Model output'!R238))),"negative","positive")</f>
        <v>negative</v>
      </c>
      <c r="X239" s="16" t="str">
        <f>IF('Model output'!S238="","",'Model output'!S238)</f>
        <v/>
      </c>
      <c r="Y239" t="str">
        <f>IF(OR('Model output'!S238="",ISNUMBER(SEARCH("Absent",'Model output'!S238)),ISNUMBER(SEARCH("Not identified",'Model output'!S238)),AND(ISNUMBER(SEARCH("No",'Model output'!S238)),NOT(ISNUMBER(SEARCH("carcinoma",'Model output'!S238)))),ISNUMBER(SEARCH("negative",'Model output'!S238))),"negative",IF(Z239="positive","gETE", "positive"))</f>
        <v>negative</v>
      </c>
      <c r="Z239" t="str">
        <f>IF(OR('Model output'!S238="",ISNUMBER(SEARCH("Absent",'Model output'!S238)),ISNUMBER(SEARCH("Not identified",'Model output'!S238)),ISNUMBER(SEARCH("No",'Model output'!S238)),ISNUMBER(SEARCH("Minimal",'Model output'!S238)),ISNUMBER(SEARCH("negative",'Model output'!S238))),"negative",IF(OR(ISNUMBER(SEARCH("extensive",X239)),ISNUMBER(SEARCH("skeletal muscle",X239)),ISNUMBER(SEARCH("larynx",X239)),ISNUMBER(SEARCH("trachea",X239)),ISNUMBER(SEARCH("esophagus",X239)),ISNUMBER(SEARCH("recurrent laryngeal nerve",X239))),"positive","negative"))</f>
        <v>negative</v>
      </c>
      <c r="AA239" t="str">
        <f>IF('Model output'!T238="","",IF('Model output'!T238="Not mentioned", "No", "Yes"))</f>
        <v>No</v>
      </c>
      <c r="AB239" t="str">
        <f>IF(AA239&lt;&gt;"Yes","",IF(OR('Model output'!U238="",ISNUMBER(SEARCH("Not identified",'Model output'!U238))),"",'Model output'!U238))</f>
        <v/>
      </c>
      <c r="AC239" s="1" t="str">
        <f>IF(OR('Model output'!V238="", 'Model output'!V238="No", AND(ISERROR(SEARCH("Positive",'Model output'!V238)), ISNUMBER(SEARCH("Negative",'Model output'!V238))), AND(ISNUMBER(SEARCH("Uninvolved",'Model output'!V238)),NOT(ISNUMBER(SEARCH("margins involved",'Model output'!V238)))), ISNUMBER(SEARCH("None",'Model output'!V238)), ISNUMBER(SEARCH("Free",'Model output'!V238)), ISNUMBER(SEARCH("1 mm",'Model output'!V238)), ISNUMBER(SEARCH("0.1 CM",'Model output'!V238)), ISNUMBER(SEARCH("less than 0.2 mm",'Model output'!V238)), ISNUMBER(SEARCH("less than 0.5 mm",'Model output'!V238)), ISNUMBER(SEARCH("less than 1.0 mm",'Model output'!V238)), ISNUMBER(SEARCH("noted very close",'Model output'!V238)), ISNUMBER(SEARCH("abut",'Model output'!V238)), ISNUMBER(SEARCH("not mentioned",'Model output'!V238)), ISNUMBER(SEARCH("Cannot be assessed",'Model output'!V238)), ISNUMBER(SEARCH("Not specified",'Model output'!V238)), ISNUMBER(SEARCH("Lymphocyte invasion - present",'Model output'!V238))), "negative", "positive")</f>
        <v>negative</v>
      </c>
      <c r="AE239" s="35" t="str" cm="1">
        <f t="array" aca="1" ref="AE239" ca="1">IF(OR(AC239="positive",Z239="positive",AND(OR(ISNUMBER(SEARCH("Follicular carcinoma",N239)),ISNUMBER(SEARCH("Follicular thyroid carcinoma",N239))),V239="extensive"),AND(AND(ISNUMBER(J239),J239&gt;0),AND(ISNUMBER(M239),M239&gt;3)),OR(H239="positive",AH239=1)),"high",IF(OR(ISNUMBER(SEARCH("lateral",G239,1)),ISNUMBER(SEARCH("positive",Y239,1)),ISNUMBER(SEARCH("tall",O239,1)),ISNUMBER(SEARCH("hobnail",O239,1)),ISNUMBER(SEARCH("cribriform",O239,1)),ISNUMBER(SEARCH("diffuse",O239,1)),ISNUMBER(SEARCH("columnar",O239,1)),ISNUMBER(SEARCH("solid",O239,1)),ISNUMBER(SEARCH("tall",N239,1)),ISNUMBER(SEARCH("hobnail",N239,1)),ISNUMBER(SEARCH("cribriform",N239,1)),ISNUMBER(SEARCH("diffuse",N239,1)),ISNUMBER(SEARCH("columnar",N239,1)),ISNUMBER(SEARCH("solid",N239,1)),AND(ISNUMBER(SEARCH("papillary",N239,1)),S239="positive"),AND(AND(ISNUMBER(J239),J239&gt;=5),M239=""),AND(AND(ISNUMBER(J239),J239&gt;=5),AND(ISNUMBER(M239),M239&gt;=1)),AND(ISNUMBER(SERACH("papillary",N239)),OR(Y239="positive",Z239="positive"), ISNUMBER(SEARCH("BRAF",AB239)))),"intermediate","low"))</f>
        <v>low</v>
      </c>
      <c r="AF239" s="36" t="str">
        <f t="shared" si="40"/>
        <v>2</v>
      </c>
      <c r="AG239" s="36" t="str">
        <f t="shared" si="41"/>
        <v>0</v>
      </c>
      <c r="AH239" s="36" t="str">
        <f t="shared" si="42"/>
        <v>0</v>
      </c>
      <c r="AI239" s="42" t="str">
        <f t="shared" si="43"/>
        <v>I</v>
      </c>
      <c r="AJ239" s="39" t="s">
        <v>807</v>
      </c>
      <c r="AK239" s="41" t="s">
        <v>1122</v>
      </c>
      <c r="AL239" s="41" t="s">
        <v>1120</v>
      </c>
      <c r="AM239" s="41" t="s">
        <v>1123</v>
      </c>
      <c r="AN239" s="41" t="s">
        <v>68</v>
      </c>
      <c r="AO239" s="22">
        <f t="shared" ca="1" si="44"/>
        <v>1</v>
      </c>
      <c r="AP239" s="1">
        <f t="shared" si="45"/>
        <v>1</v>
      </c>
      <c r="AQ239" s="1">
        <f t="shared" si="46"/>
        <v>1</v>
      </c>
      <c r="AR239" s="1">
        <f t="shared" si="47"/>
        <v>1</v>
      </c>
      <c r="AS239" s="14">
        <f t="shared" si="48"/>
        <v>1</v>
      </c>
    </row>
    <row r="240" spans="1:45">
      <c r="A240" t="str">
        <f>'Model output'!A239</f>
        <v>TCGA-ET-A40T</v>
      </c>
      <c r="B240" s="33">
        <v>26</v>
      </c>
      <c r="C240" s="1" t="str">
        <f>IF(OR(ISNUMBER(SEARCH("0",'Model output'!D239)), ISNUMBER(SEARCH("1",'Model output'!D239)), ISNUMBER(SEARCH("1a",'Model output'!D239)), ISNUMBER(SEARCH("1b",'Model output'!D239)), ISNUMBER(SEARCH("2",'Model output'!D239)), ISNUMBER(SEARCH("3",'Model output'!D239)), ISNUMBER(SEARCH("4a",'Model output'!D239)), ISNUMBER(SEARCH("4b",'Model output'!D239))), IF(ISNUMBER(SEARCH("pT",'Model output'!D239)),IF(OR(ISNUMBER(SEARCH("a",'Model output'!D239)),ISNUMBER(SEARCH("b",'Model output'!D239))),MID(SUBSTITUTE('Model output'!D239," ",""),SEARCH("pT",'Model output'!D239)+2,2),MID(SUBSTITUTE('Model output'!D239," ",""),SEARCH("pT",'Model output'!D239)+2,1)),IF(ISNUMBER(SEARCH("T",'Model output'!D239)),IF(OR(ISNUMBER(SEARCH("a",'Model output'!D239)),ISNUMBER(SEARCH("b",'Model output'!D239))),MID(SUBSTITUTE('Model output'!D239," ",""),SEARCH("T",'Model output'!D239)+1,2),MID(SUBSTITUTE('Model output'!D239," ",""),SEARCH("T",'Model output'!D239)+1,1)),SUBSTITUTE('Model output'!D239," ",""))),"")</f>
        <v>2</v>
      </c>
      <c r="D240" s="1" t="str">
        <f>IF(ISNUMBER(SEARCH("lymph node",'Model output'!E239)),"1", IF(AND('Model output'!E239&lt;&gt;"",ISNUMBER('Model output'!E239),'Model output'!E239&gt;0),"1",IF(OR(ISNUMBER(SEARCH("0",'Model output'!E239)), ISNUMBER(SEARCH("1",'Model output'!E239)), ISNUMBER(SEARCH("1a",'Model output'!E239)), ISNUMBER(SEARCH("1b",'Model output'!E239)), ISNUMBER(SEARCH("X",'Model output'!E239))), IF(ISNUMBER(SEARCH("pN",'Model output'!E239)),IF(OR(ISNUMBER(SEARCH("a",'Model output'!E239)),ISNUMBER(SEARCH("b",'Model output'!E239))),MID(SUBSTITUTE('Model output'!E239," ",""),SEARCH("pN",'Model output'!E239)+2,2),MID(SUBSTITUTE('Model output'!E239," ",""),SEARCH("pN",'Model output'!E239)+2,1)),IF(ISNUMBER(SEARCH("N",'Model output'!E239)),IF(OR(ISNUMBER(SEARCH("a",'Model output'!E239)),ISNUMBER(SEARCH("b",'Model output'!E239))),MID(SUBSTITUTE('Model output'!E239," ",""),SEARCH("N",'Model output'!E239)+1,2),MID(SUBSTITUTE('Model output'!E239," ",""),SEARCH("N",'Model output'!E239)+1,1)),SUBSTITUTE('Model output'!E239," ",""))),"")))</f>
        <v>1A</v>
      </c>
      <c r="E240" s="1" t="str">
        <f>IF(OR(ISNUMBER(SEARCH("Not applicable",'Model output'!F239)), ISNUMBER(SEARCH("N/A",'Model output'!F239))),"0",IF(OR(ISNUMBER(SEARCH("0",'Model output'!F239)), ISNUMBER(SEARCH("1",'Model output'!F239)), ISNUMBER(SEARCH("X",'Model output'!F239))), IF(ISNUMBER(SEARCH("pM",'Model output'!F239)),MID(SUBSTITUTE('Model output'!F239," ",""),SEARCH("pM",'Model output'!F239)+2,1),IF(ISNUMBER(SEARCH("M",'Model output'!F239)),MID(SUBSTITUTE('Model output'!F239," ",""),SEARCH("M",'Model output'!F239)+1,1),SUBSTITUTE('Model output'!F239," ",""))),""))</f>
        <v/>
      </c>
      <c r="F240" t="str">
        <f t="shared" si="49"/>
        <v>positive</v>
      </c>
      <c r="G240" t="str">
        <f>IF(OR('Model output'!G239="",AND(ISNUMBER('Model output'!J239),'Model output'!J239&lt;1)),"",IF(OR(ISNUMBER(SEARCH("lateral",'Model output'!G239)),ISNUMBER(SEARCH("cervical",'Model output'!G239)),ISNUMBER(SEARCH("jugular",'Model output'!G239)),ISNUMBER(SEARCH("left neck",'Model output'!G239)),ISNUMBER(SEARCH("left anterior neck",'Model output'!G239)),ISNUMBER(SEARCH("left posterior neck",'Model output'!G239)),ISNUMBER(SEARCH("right neck",'Model output'!G239)),ISNUMBER(SEARCH("right anterior neck",'Model output'!G239)),ISNUMBER(SEARCH("right posterior neck",'Model output'!G239)),AND(ISNUMBER(SEARCH("level",'Model output'!G239)),OR(,ISNUMBER(SEARCH("II",'Model output'!G239)),ISNUMBER(SEARCH("two",'Model output'!G239)),AND(ISNUMBER(SEARCH("2",'Model output'!G239)),NOT(ISNUMBER(SEARCH("1 of 2",'Model output'!G239)))),ISNUMBER(SEARCH("III",'Model output'!G239)),ISNUMBER(SEARCH("three",'Model output'!G239)),ISNUMBER(SEARCH("3",'Model output'!G239)),ISNUMBER(SEARCH("IV",'Model output'!G239)),ISNUMBER(SEARCH("four",'Model output'!G239)),ISNUMBER(SEARCH("4",'Model output'!G239)),ISNUMBER(SEARCH("V ",'Model output'!G239)),ISNUMBER(SEARCH("five",'Model output'!G239)),ISNUMBER(SEARCH("5",'Model output'!G239))))), "lateral", "central"))</f>
        <v>central</v>
      </c>
      <c r="H240" t="str">
        <f>IF('Model output'!H239="","negative",IF(OR(ISNUMBER(SEARCH("lymph node",'Model output'!H239)),ISNUMBER(SEARCH("gland",'Model output'!H239)),ISNUMBER(SEARCH("lobe",'Model output'!H239)),ISNUMBER(SEARCH("isthmus",'Model output'!H239)),ISNUMBER(SEARCH("mediastinum",'Model output'!H239)),ISNUMBER(SEARCH("Not mentioned",'Model output'!H239)), ISNUMBER(SEARCH("Not applicable",'Model output'!H239)), ISNUMBER(SEARCH("paratracheal",'Model output'!H239)),ISNUMBER(SEARCH("fibroadipose tissue",'Model output'!H239)),ISNUMBER(SEARCH("thyroid node",'Model output'!H239)),ISNUMBER(SEARCH("skeletal muscle",'Model output'!H239)),ISNUMBER(SEARCH("Extranodal extension",'Model output'!H239)),ISNUMBER(SEARCH("right",'Model output'!H239)),ISNUMBER(SEARCH("left",'Model output'!H239)),ISNUMBER(SEARCH("Not specified",'Model output'!H239))),"negative","positive"))</f>
        <v>negative</v>
      </c>
      <c r="I240">
        <f>IF(OR('Model output'!I239="",'Model output'!I239="Not answered",'Model output'!I239="Not mentioned"),"",IF(ISNUMBER('Model output'!I239),'Model output'!I239,1))</f>
        <v>15</v>
      </c>
      <c r="J240">
        <f>IF(OR('Model output'!J239="",'Model output'!J239="Not answered",'Model output'!J239="Not mentioned"),"",IF(AND(ISNUMBER('Model output'!J239),'Model output'!J239&lt;=I240),'Model output'!J239,IF(AND(ISNUMBER('Model output'!J239), 'Model output'!J239&gt;=DATE(2024,1,1)), MIN(DAY('Model output'!J239), MONTH('Model output'!J239), YEAR('Model output'!J239)), IF(ISNUMBER(SEARCH("0/",'Model output'!J239)),0,IF(ISNUMBER(SEARCH("/",'Model output'!J239)), VALUE(LEFT('Model output'!J239, SEARCH("/",'Model output'!J239)-1)),1)))))</f>
        <v>3</v>
      </c>
      <c r="K240" t="str" cm="1">
        <f t="array" ref="K240">IF(COUNT(FIND({0,1,2,3,4,5,6,7,8,9},'Model output'!K239))&gt;0,'Model output'!K239,"")</f>
        <v/>
      </c>
      <c r="L240" s="25" t="str">
        <f t="shared" si="38"/>
        <v/>
      </c>
      <c r="M240" t="str" cm="1">
        <f t="array" ref="M240">IF(L240="","",IF(ISNUMBER(SEARCH("cm",L240)),MAX(VALUE(SUBSTITUTE(_xlfn.FILTERXML("&lt;t&gt;&lt;s&gt;"&amp;SUBSTITUTE(L240,",","&lt;/s&gt;&lt;s&gt;")&amp;"&lt;/s&gt;&lt;/t&gt;","//s"),"cm",""))),MAX(VALUE(SUBSTITUTE(_xlfn.FILTERXML("&lt;t&gt;&lt;s&gt;"&amp;SUBSTITUTE(L240,",","&lt;/s&gt;&lt;s&gt;")&amp;"&lt;/s&gt;&lt;/t&gt;","//s"),"mm","")))/10))</f>
        <v/>
      </c>
      <c r="N240" t="str">
        <f>IF('Model output'!L239="","",'Model output'!L239)</f>
        <v>Papillary carcinoma with focal solid areas</v>
      </c>
      <c r="O240" t="str">
        <f>IF('Model output'!M239="","",'Model output'!M239)</f>
        <v/>
      </c>
      <c r="P240" t="str">
        <f>IF('Model output'!N239="","",'Model output'!N239)</f>
        <v>2.8cm</v>
      </c>
      <c r="Q240" t="str">
        <f t="shared" si="50"/>
        <v>2.8cm</v>
      </c>
      <c r="R240" cm="1">
        <f t="array" ref="R240">IF(Q240="","",IF(ISNUMBER(SEARCH("cm",Q240)),MAX(VALUE(SUBSTITUTE(_xlfn.FILTERXML("&lt;t&gt;&lt;s&gt;"&amp;SUBSTITUTE(Q240,",","&lt;/s&gt;&lt;s&gt;")&amp;"&lt;/s&gt;&lt;/t&gt;","//s"),"cm",""))),MAX(VALUE(SUBSTITUTE(_xlfn.FILTERXML("&lt;t&gt;&lt;s&gt;"&amp;SUBSTITUTE(Q240,",","&lt;/s&gt;&lt;s&gt;")&amp;"&lt;/s&gt;&lt;/t&gt;","//s"),"mm","")))/10))</f>
        <v>2.8</v>
      </c>
      <c r="S240" t="str">
        <f>IF(OR('Model output'!P239="",ISNUMBER(SEARCH("Not identified", 'Model output'!P239)),ISNUMBER(SEARCH("Absent",'Model output'!P239)),AND(ISNUMBER(SEARCH("No",'Model output'!P239)),NOT(ISNUMBER(SEARCH("diagnostic",'Model output'!P239)))),ISNUMBER(SEARCH("Negative",'Model output'!P239))),"negative","positive")</f>
        <v>positive</v>
      </c>
      <c r="T240">
        <f>IF('Model output'!O239="","",'Model output'!O239)</f>
        <v>1</v>
      </c>
      <c r="U240" t="str">
        <f>IF('Model output'!Q239&lt;&gt;"",'Model output'!Q239,IF('Classification result'!S240="positive",IF(ISNUMBER(SEARCH("single",'Model output'!P239)),1,IF(OR(ISNUMBER(SEARCH("&lt;4",'Model output'!P239)),ISNUMBER(SEARCH("&lt; 4",'Model output'!P239)),ISNUMBER(SEARCH("less than 4",'Model output'!P239))),"&lt;4",IF(OR(ISNUMBER(SEARCH("&gt;4",'Model output'!P239)),ISNUMBER(SEARCH("&gt; 4",'Model output'!P239)),ISNUMBER(SEARCH("4 or more",'Model output'!P239))),"&gt;4",""))), ""))</f>
        <v/>
      </c>
      <c r="V240" t="str">
        <f>IF(S240="negative","",IF(OR(ISNUMBER(SEARCH("Focal",'Model output'!P239)),'Classification result'!U240&lt;4,ISNUMBER(SEARCH("Focal",'Classification result'!U240)),ISNUMBER(SEARCH("&lt;4",'Classification result'!U240)),ISNUMBER(SEARCH("&lt; 4",'Classification result'!U240))),"minimal", IF(OR(ISNUMBER(SEARCH("Extensive",'Model output'!P239)),ISNUMBER(SEARCH("Extensive",'Classification result'!U240)),ISNUMBER(SEARCH("&gt;4",'Classification result'!U240)),ISNUMBER(SEARCH("&gt; 4",'Classification result'!U240)),ISNUMBER(SEARCH("4 or more",'Classification result'!U240))),"extensive","")))</f>
        <v/>
      </c>
      <c r="W240" t="str">
        <f>IF(OR('Model output'!R239="",ISNUMBER(SEARCH("Not identified", 'Model output'!R239)),ISNUMBER(SEARCH("Absent",'Model output'!R239)),ISNUMBER(SEARCH("No",'Model output'!R239)),ISNUMBER(SEARCH("Negative",'Model output'!R239)),ISNUMBER(SEARCH("None seen",'Model output'!R239)),ISNUMBER(SEARCH("Free",'Model output'!R239)),ISNUMBER(SEARCH("Cannot be assessed",'Model output'!R239))),"negative","positive")</f>
        <v>negative</v>
      </c>
      <c r="X240" s="16" t="str">
        <f>IF('Model output'!S239="","",'Model output'!S239)</f>
        <v/>
      </c>
      <c r="Y240" t="str">
        <f>IF(OR('Model output'!S239="",ISNUMBER(SEARCH("Absent",'Model output'!S239)),ISNUMBER(SEARCH("Not identified",'Model output'!S239)),AND(ISNUMBER(SEARCH("No",'Model output'!S239)),NOT(ISNUMBER(SEARCH("carcinoma",'Model output'!S239)))),ISNUMBER(SEARCH("negative",'Model output'!S239))),"negative",IF(Z240="positive","gETE", "positive"))</f>
        <v>negative</v>
      </c>
      <c r="Z240" t="str">
        <f>IF(OR('Model output'!S239="",ISNUMBER(SEARCH("Absent",'Model output'!S239)),ISNUMBER(SEARCH("Not identified",'Model output'!S239)),ISNUMBER(SEARCH("No",'Model output'!S239)),ISNUMBER(SEARCH("Minimal",'Model output'!S239)),ISNUMBER(SEARCH("negative",'Model output'!S239))),"negative",IF(OR(ISNUMBER(SEARCH("extensive",X240)),ISNUMBER(SEARCH("skeletal muscle",X240)),ISNUMBER(SEARCH("larynx",X240)),ISNUMBER(SEARCH("trachea",X240)),ISNUMBER(SEARCH("esophagus",X240)),ISNUMBER(SEARCH("recurrent laryngeal nerve",X240))),"positive","negative"))</f>
        <v>negative</v>
      </c>
      <c r="AA240" t="str">
        <f>IF('Model output'!T239="","",IF('Model output'!T239="Not mentioned", "No", "Yes"))</f>
        <v>No</v>
      </c>
      <c r="AB240" t="str">
        <f>IF(AA240&lt;&gt;"Yes","",IF(OR('Model output'!U239="",ISNUMBER(SEARCH("Not identified",'Model output'!U239))),"",'Model output'!U239))</f>
        <v/>
      </c>
      <c r="AC240" s="1" t="str">
        <f>IF(OR('Model output'!V239="", 'Model output'!V239="No", AND(ISERROR(SEARCH("Positive",'Model output'!V239)), ISNUMBER(SEARCH("Negative",'Model output'!V239))), AND(ISNUMBER(SEARCH("Uninvolved",'Model output'!V239)),NOT(ISNUMBER(SEARCH("margins involved",'Model output'!V239)))), ISNUMBER(SEARCH("None",'Model output'!V239)), ISNUMBER(SEARCH("Free",'Model output'!V239)), ISNUMBER(SEARCH("1 mm",'Model output'!V239)), ISNUMBER(SEARCH("0.1 CM",'Model output'!V239)), ISNUMBER(SEARCH("less than 0.2 mm",'Model output'!V239)), ISNUMBER(SEARCH("less than 0.5 mm",'Model output'!V239)), ISNUMBER(SEARCH("less than 1.0 mm",'Model output'!V239)), ISNUMBER(SEARCH("noted very close",'Model output'!V239)), ISNUMBER(SEARCH("abut",'Model output'!V239)), ISNUMBER(SEARCH("not mentioned",'Model output'!V239)), ISNUMBER(SEARCH("Cannot be assessed",'Model output'!V239)), ISNUMBER(SEARCH("Not specified",'Model output'!V239)), ISNUMBER(SEARCH("Lymphocyte invasion - present",'Model output'!V239))), "negative", "positive")</f>
        <v>negative</v>
      </c>
      <c r="AE240" s="35" t="str" cm="1">
        <f t="array" aca="1" ref="AE240" ca="1">IF(OR(AC240="positive",Z240="positive",AND(OR(ISNUMBER(SEARCH("Follicular carcinoma",N240)),ISNUMBER(SEARCH("Follicular thyroid carcinoma",N240))),V240="extensive"),AND(AND(ISNUMBER(J240),J240&gt;0),AND(ISNUMBER(M240),M240&gt;3)),OR(H240="positive",AH240=1)),"high",IF(OR(ISNUMBER(SEARCH("lateral",G240,1)),ISNUMBER(SEARCH("positive",Y240,1)),ISNUMBER(SEARCH("tall",O240,1)),ISNUMBER(SEARCH("hobnail",O240,1)),ISNUMBER(SEARCH("cribriform",O240,1)),ISNUMBER(SEARCH("diffuse",O240,1)),ISNUMBER(SEARCH("columnar",O240,1)),ISNUMBER(SEARCH("solid",O240,1)),ISNUMBER(SEARCH("tall",N240,1)),ISNUMBER(SEARCH("hobnail",N240,1)),ISNUMBER(SEARCH("cribriform",N240,1)),ISNUMBER(SEARCH("diffuse",N240,1)),ISNUMBER(SEARCH("columnar",N240,1)),ISNUMBER(SEARCH("solid",N240,1)),AND(ISNUMBER(SEARCH("papillary",N240,1)),S240="positive"),AND(AND(ISNUMBER(J240),J240&gt;=5),M240=""),AND(AND(ISNUMBER(J240),J240&gt;=5),AND(ISNUMBER(M240),M240&gt;=1)),AND(ISNUMBER(SERACH("papillary",N240)),OR(Y240="positive",Z240="positive"), ISNUMBER(SEARCH("BRAF",AB240)))),"intermediate","low"))</f>
        <v>intermediate</v>
      </c>
      <c r="AF240" s="36" t="str">
        <f t="shared" si="40"/>
        <v>2</v>
      </c>
      <c r="AG240" s="36" t="str">
        <f t="shared" si="41"/>
        <v>1a</v>
      </c>
      <c r="AH240" s="36" t="str">
        <f t="shared" si="42"/>
        <v>0</v>
      </c>
      <c r="AI240" s="42" t="str">
        <f t="shared" si="43"/>
        <v>I</v>
      </c>
      <c r="AJ240" s="39" t="s">
        <v>809</v>
      </c>
      <c r="AK240" s="41" t="s">
        <v>1122</v>
      </c>
      <c r="AL240" s="41" t="s">
        <v>651</v>
      </c>
      <c r="AM240" s="41" t="s">
        <v>1123</v>
      </c>
      <c r="AN240" s="41" t="s">
        <v>68</v>
      </c>
      <c r="AO240" s="22">
        <f t="shared" ca="1" si="44"/>
        <v>1</v>
      </c>
      <c r="AP240" s="1">
        <f t="shared" si="45"/>
        <v>1</v>
      </c>
      <c r="AQ240" s="1">
        <f t="shared" si="46"/>
        <v>1</v>
      </c>
      <c r="AR240" s="1">
        <f t="shared" si="47"/>
        <v>1</v>
      </c>
      <c r="AS240" s="14">
        <f t="shared" si="48"/>
        <v>1</v>
      </c>
    </row>
    <row r="241" spans="1:45">
      <c r="A241" t="str">
        <f>'Model output'!A240</f>
        <v>TCGA-ET-A4KQ</v>
      </c>
      <c r="B241" s="33">
        <v>45</v>
      </c>
      <c r="C241" s="1" t="str">
        <f>IF(OR(ISNUMBER(SEARCH("0",'Model output'!D240)), ISNUMBER(SEARCH("1",'Model output'!D240)), ISNUMBER(SEARCH("1a",'Model output'!D240)), ISNUMBER(SEARCH("1b",'Model output'!D240)), ISNUMBER(SEARCH("2",'Model output'!D240)), ISNUMBER(SEARCH("3",'Model output'!D240)), ISNUMBER(SEARCH("4a",'Model output'!D240)), ISNUMBER(SEARCH("4b",'Model output'!D240))), IF(ISNUMBER(SEARCH("pT",'Model output'!D240)),IF(OR(ISNUMBER(SEARCH("a",'Model output'!D240)),ISNUMBER(SEARCH("b",'Model output'!D240))),MID(SUBSTITUTE('Model output'!D240," ",""),SEARCH("pT",'Model output'!D240)+2,2),MID(SUBSTITUTE('Model output'!D240," ",""),SEARCH("pT",'Model output'!D240)+2,1)),IF(ISNUMBER(SEARCH("T",'Model output'!D240)),IF(OR(ISNUMBER(SEARCH("a",'Model output'!D240)),ISNUMBER(SEARCH("b",'Model output'!D240))),MID(SUBSTITUTE('Model output'!D240," ",""),SEARCH("T",'Model output'!D240)+1,2),MID(SUBSTITUTE('Model output'!D240," ",""),SEARCH("T",'Model output'!D240)+1,1)),SUBSTITUTE('Model output'!D240," ",""))),"")</f>
        <v>2</v>
      </c>
      <c r="D241" s="1" t="str">
        <f>IF(ISNUMBER(SEARCH("lymph node",'Model output'!E240)),"1", IF(AND('Model output'!E240&lt;&gt;"",ISNUMBER('Model output'!E240),'Model output'!E240&gt;0),"1",IF(OR(ISNUMBER(SEARCH("0",'Model output'!E240)), ISNUMBER(SEARCH("1",'Model output'!E240)), ISNUMBER(SEARCH("1a",'Model output'!E240)), ISNUMBER(SEARCH("1b",'Model output'!E240)), ISNUMBER(SEARCH("X",'Model output'!E240))), IF(ISNUMBER(SEARCH("pN",'Model output'!E240)),IF(OR(ISNUMBER(SEARCH("a",'Model output'!E240)),ISNUMBER(SEARCH("b",'Model output'!E240))),MID(SUBSTITUTE('Model output'!E240," ",""),SEARCH("pN",'Model output'!E240)+2,2),MID(SUBSTITUTE('Model output'!E240," ",""),SEARCH("pN",'Model output'!E240)+2,1)),IF(ISNUMBER(SEARCH("N",'Model output'!E240)),IF(OR(ISNUMBER(SEARCH("a",'Model output'!E240)),ISNUMBER(SEARCH("b",'Model output'!E240))),MID(SUBSTITUTE('Model output'!E240," ",""),SEARCH("N",'Model output'!E240)+1,2),MID(SUBSTITUTE('Model output'!E240," ",""),SEARCH("N",'Model output'!E240)+1,1)),SUBSTITUTE('Model output'!E240," ",""))),"")))</f>
        <v>x</v>
      </c>
      <c r="E241" s="1" t="str">
        <f>IF(OR(ISNUMBER(SEARCH("Not applicable",'Model output'!F240)), ISNUMBER(SEARCH("N/A",'Model output'!F240))),"0",IF(OR(ISNUMBER(SEARCH("0",'Model output'!F240)), ISNUMBER(SEARCH("1",'Model output'!F240)), ISNUMBER(SEARCH("X",'Model output'!F240))), IF(ISNUMBER(SEARCH("pM",'Model output'!F240)),MID(SUBSTITUTE('Model output'!F240," ",""),SEARCH("pM",'Model output'!F240)+2,1),IF(ISNUMBER(SEARCH("M",'Model output'!F240)),MID(SUBSTITUTE('Model output'!F240," ",""),SEARCH("M",'Model output'!F240)+1,1),SUBSTITUTE('Model output'!F240," ",""))),""))</f>
        <v>x</v>
      </c>
      <c r="F241" t="str">
        <f t="shared" si="49"/>
        <v>negative</v>
      </c>
      <c r="G241" t="str">
        <f>IF(OR('Model output'!G240="",AND(ISNUMBER('Model output'!J240),'Model output'!J240&lt;1)),"",IF(OR(ISNUMBER(SEARCH("lateral",'Model output'!G240)),ISNUMBER(SEARCH("cervical",'Model output'!G240)),ISNUMBER(SEARCH("jugular",'Model output'!G240)),ISNUMBER(SEARCH("left neck",'Model output'!G240)),ISNUMBER(SEARCH("left anterior neck",'Model output'!G240)),ISNUMBER(SEARCH("left posterior neck",'Model output'!G240)),ISNUMBER(SEARCH("right neck",'Model output'!G240)),ISNUMBER(SEARCH("right anterior neck",'Model output'!G240)),ISNUMBER(SEARCH("right posterior neck",'Model output'!G240)),AND(ISNUMBER(SEARCH("level",'Model output'!G240)),OR(,ISNUMBER(SEARCH("II",'Model output'!G240)),ISNUMBER(SEARCH("two",'Model output'!G240)),AND(ISNUMBER(SEARCH("2",'Model output'!G240)),NOT(ISNUMBER(SEARCH("1 of 2",'Model output'!G240)))),ISNUMBER(SEARCH("III",'Model output'!G240)),ISNUMBER(SEARCH("three",'Model output'!G240)),ISNUMBER(SEARCH("3",'Model output'!G240)),ISNUMBER(SEARCH("IV",'Model output'!G240)),ISNUMBER(SEARCH("four",'Model output'!G240)),ISNUMBER(SEARCH("4",'Model output'!G240)),ISNUMBER(SEARCH("V ",'Model output'!G240)),ISNUMBER(SEARCH("five",'Model output'!G240)),ISNUMBER(SEARCH("5",'Model output'!G240))))), "lateral", "central"))</f>
        <v/>
      </c>
      <c r="H241" t="str">
        <f>IF('Model output'!H240="","negative",IF(OR(ISNUMBER(SEARCH("lymph node",'Model output'!H240)),ISNUMBER(SEARCH("gland",'Model output'!H240)),ISNUMBER(SEARCH("lobe",'Model output'!H240)),ISNUMBER(SEARCH("isthmus",'Model output'!H240)),ISNUMBER(SEARCH("mediastinum",'Model output'!H240)),ISNUMBER(SEARCH("Not mentioned",'Model output'!H240)), ISNUMBER(SEARCH("Not applicable",'Model output'!H240)), ISNUMBER(SEARCH("paratracheal",'Model output'!H240)),ISNUMBER(SEARCH("fibroadipose tissue",'Model output'!H240)),ISNUMBER(SEARCH("thyroid node",'Model output'!H240)),ISNUMBER(SEARCH("skeletal muscle",'Model output'!H240)),ISNUMBER(SEARCH("Extranodal extension",'Model output'!H240)),ISNUMBER(SEARCH("right",'Model output'!H240)),ISNUMBER(SEARCH("left",'Model output'!H240)),ISNUMBER(SEARCH("Not specified",'Model output'!H240))),"negative","positive"))</f>
        <v>negative</v>
      </c>
      <c r="I241">
        <f>IF(OR('Model output'!I240="",'Model output'!I240="Not answered",'Model output'!I240="Not mentioned"),"",IF(ISNUMBER('Model output'!I240),'Model output'!I240,1))</f>
        <v>0</v>
      </c>
      <c r="J241">
        <f>IF(OR('Model output'!J240="",'Model output'!J240="Not answered",'Model output'!J240="Not mentioned"),"",IF(AND(ISNUMBER('Model output'!J240),'Model output'!J240&lt;=I241),'Model output'!J240,IF(AND(ISNUMBER('Model output'!J240), 'Model output'!J240&gt;=DATE(2024,1,1)), MIN(DAY('Model output'!J240), MONTH('Model output'!J240), YEAR('Model output'!J240)), IF(ISNUMBER(SEARCH("0/",'Model output'!J240)),0,IF(ISNUMBER(SEARCH("/",'Model output'!J240)), VALUE(LEFT('Model output'!J240, SEARCH("/",'Model output'!J240)-1)),1)))))</f>
        <v>0</v>
      </c>
      <c r="K241" t="str" cm="1">
        <f t="array" ref="K241">IF(COUNT(FIND({0,1,2,3,4,5,6,7,8,9},'Model output'!K240))&gt;0,'Model output'!K240,"")</f>
        <v/>
      </c>
      <c r="L241" s="25" t="str">
        <f t="shared" si="38"/>
        <v/>
      </c>
      <c r="M241" t="str" cm="1">
        <f t="array" ref="M241">IF(L241="","",IF(ISNUMBER(SEARCH("cm",L241)),MAX(VALUE(SUBSTITUTE(_xlfn.FILTERXML("&lt;t&gt;&lt;s&gt;"&amp;SUBSTITUTE(L241,",","&lt;/s&gt;&lt;s&gt;")&amp;"&lt;/s&gt;&lt;/t&gt;","//s"),"cm",""))),MAX(VALUE(SUBSTITUTE(_xlfn.FILTERXML("&lt;t&gt;&lt;s&gt;"&amp;SUBSTITUTE(L241,",","&lt;/s&gt;&lt;s&gt;")&amp;"&lt;/s&gt;&lt;/t&gt;","//s"),"mm","")))/10))</f>
        <v/>
      </c>
      <c r="N241" t="str">
        <f>IF('Model output'!L240="","",'Model output'!L240)</f>
        <v>Papillary carcinoma, follicular variant</v>
      </c>
      <c r="O241" t="str">
        <f>IF('Model output'!M240="","",'Model output'!M240)</f>
        <v>Encapsulated</v>
      </c>
      <c r="P241" t="str">
        <f>IF('Model output'!N240="","",'Model output'!N240)</f>
        <v>4.0 cm</v>
      </c>
      <c r="Q241" t="str">
        <f t="shared" si="50"/>
        <v>4.0cm</v>
      </c>
      <c r="R241" cm="1">
        <f t="array" ref="R241">IF(Q241="","",IF(ISNUMBER(SEARCH("cm",Q241)),MAX(VALUE(SUBSTITUTE(_xlfn.FILTERXML("&lt;t&gt;&lt;s&gt;"&amp;SUBSTITUTE(Q241,",","&lt;/s&gt;&lt;s&gt;")&amp;"&lt;/s&gt;&lt;/t&gt;","//s"),"cm",""))),MAX(VALUE(SUBSTITUTE(_xlfn.FILTERXML("&lt;t&gt;&lt;s&gt;"&amp;SUBSTITUTE(Q241,",","&lt;/s&gt;&lt;s&gt;")&amp;"&lt;/s&gt;&lt;/t&gt;","//s"),"mm","")))/10))</f>
        <v>4</v>
      </c>
      <c r="S241" t="str">
        <f>IF(OR('Model output'!P240="",ISNUMBER(SEARCH("Not identified", 'Model output'!P240)),ISNUMBER(SEARCH("Absent",'Model output'!P240)),AND(ISNUMBER(SEARCH("No",'Model output'!P240)),NOT(ISNUMBER(SEARCH("diagnostic",'Model output'!P240)))),ISNUMBER(SEARCH("Negative",'Model output'!P240))),"negative","positive")</f>
        <v>negative</v>
      </c>
      <c r="T241">
        <f>IF('Model output'!O240="","",'Model output'!O240)</f>
        <v>1</v>
      </c>
      <c r="U241" t="str">
        <f>IF('Model output'!Q240&lt;&gt;"",'Model output'!Q240,IF('Classification result'!S241="positive",IF(ISNUMBER(SEARCH("single",'Model output'!P240)),1,IF(OR(ISNUMBER(SEARCH("&lt;4",'Model output'!P240)),ISNUMBER(SEARCH("&lt; 4",'Model output'!P240)),ISNUMBER(SEARCH("less than 4",'Model output'!P240))),"&lt;4",IF(OR(ISNUMBER(SEARCH("&gt;4",'Model output'!P240)),ISNUMBER(SEARCH("&gt; 4",'Model output'!P240)),ISNUMBER(SEARCH("4 or more",'Model output'!P240))),"&gt;4",""))), ""))</f>
        <v/>
      </c>
      <c r="V241" t="str">
        <f>IF(S241="negative","",IF(OR(ISNUMBER(SEARCH("Focal",'Model output'!P240)),'Classification result'!U241&lt;4,ISNUMBER(SEARCH("Focal",'Classification result'!U241)),ISNUMBER(SEARCH("&lt;4",'Classification result'!U241)),ISNUMBER(SEARCH("&lt; 4",'Classification result'!U241))),"minimal", IF(OR(ISNUMBER(SEARCH("Extensive",'Model output'!P240)),ISNUMBER(SEARCH("Extensive",'Classification result'!U241)),ISNUMBER(SEARCH("&gt;4",'Classification result'!U241)),ISNUMBER(SEARCH("&gt; 4",'Classification result'!U241)),ISNUMBER(SEARCH("4 or more",'Classification result'!U241))),"extensive","")))</f>
        <v/>
      </c>
      <c r="W241" t="str">
        <f>IF(OR('Model output'!R240="",ISNUMBER(SEARCH("Not identified", 'Model output'!R240)),ISNUMBER(SEARCH("Absent",'Model output'!R240)),ISNUMBER(SEARCH("No",'Model output'!R240)),ISNUMBER(SEARCH("Negative",'Model output'!R240)),ISNUMBER(SEARCH("None seen",'Model output'!R240)),ISNUMBER(SEARCH("Free",'Model output'!R240)),ISNUMBER(SEARCH("Cannot be assessed",'Model output'!R240))),"negative","positive")</f>
        <v>negative</v>
      </c>
      <c r="X241" s="16" t="str">
        <f>IF('Model output'!S240="","",'Model output'!S240)</f>
        <v/>
      </c>
      <c r="Y241" t="str">
        <f>IF(OR('Model output'!S240="",ISNUMBER(SEARCH("Absent",'Model output'!S240)),ISNUMBER(SEARCH("Not identified",'Model output'!S240)),AND(ISNUMBER(SEARCH("No",'Model output'!S240)),NOT(ISNUMBER(SEARCH("carcinoma",'Model output'!S240)))),ISNUMBER(SEARCH("negative",'Model output'!S240))),"negative",IF(Z241="positive","gETE", "positive"))</f>
        <v>negative</v>
      </c>
      <c r="Z241" t="str">
        <f>IF(OR('Model output'!S240="",ISNUMBER(SEARCH("Absent",'Model output'!S240)),ISNUMBER(SEARCH("Not identified",'Model output'!S240)),ISNUMBER(SEARCH("No",'Model output'!S240)),ISNUMBER(SEARCH("Minimal",'Model output'!S240)),ISNUMBER(SEARCH("negative",'Model output'!S240))),"negative",IF(OR(ISNUMBER(SEARCH("extensive",X241)),ISNUMBER(SEARCH("skeletal muscle",X241)),ISNUMBER(SEARCH("larynx",X241)),ISNUMBER(SEARCH("trachea",X241)),ISNUMBER(SEARCH("esophagus",X241)),ISNUMBER(SEARCH("recurrent laryngeal nerve",X241))),"positive","negative"))</f>
        <v>negative</v>
      </c>
      <c r="AA241" t="str">
        <f>IF('Model output'!T240="","",IF('Model output'!T240="Not mentioned", "No", "Yes"))</f>
        <v>No</v>
      </c>
      <c r="AB241" t="str">
        <f>IF(AA241&lt;&gt;"Yes","",IF(OR('Model output'!U240="",ISNUMBER(SEARCH("Not identified",'Model output'!U240))),"",'Model output'!U240))</f>
        <v/>
      </c>
      <c r="AC241" s="1" t="str">
        <f>IF(OR('Model output'!V240="", 'Model output'!V240="No", AND(ISERROR(SEARCH("Positive",'Model output'!V240)), ISNUMBER(SEARCH("Negative",'Model output'!V240))), AND(ISNUMBER(SEARCH("Uninvolved",'Model output'!V240)),NOT(ISNUMBER(SEARCH("margins involved",'Model output'!V240)))), ISNUMBER(SEARCH("None",'Model output'!V240)), ISNUMBER(SEARCH("Free",'Model output'!V240)), ISNUMBER(SEARCH("1 mm",'Model output'!V240)), ISNUMBER(SEARCH("0.1 CM",'Model output'!V240)), ISNUMBER(SEARCH("less than 0.2 mm",'Model output'!V240)), ISNUMBER(SEARCH("less than 0.5 mm",'Model output'!V240)), ISNUMBER(SEARCH("less than 1.0 mm",'Model output'!V240)), ISNUMBER(SEARCH("noted very close",'Model output'!V240)), ISNUMBER(SEARCH("abut",'Model output'!V240)), ISNUMBER(SEARCH("not mentioned",'Model output'!V240)), ISNUMBER(SEARCH("Cannot be assessed",'Model output'!V240)), ISNUMBER(SEARCH("Not specified",'Model output'!V240)), ISNUMBER(SEARCH("Lymphocyte invasion - present",'Model output'!V240))), "negative", "positive")</f>
        <v>negative</v>
      </c>
      <c r="AE241" s="35" t="str" cm="1">
        <f t="array" aca="1" ref="AE241" ca="1">IF(OR(AC241="positive",Z241="positive",AND(OR(ISNUMBER(SEARCH("Follicular carcinoma",N241)),ISNUMBER(SEARCH("Follicular thyroid carcinoma",N241))),V241="extensive"),AND(AND(ISNUMBER(J241),J241&gt;0),AND(ISNUMBER(M241),M241&gt;3)),OR(H241="positive",AH241=1)),"high",IF(OR(ISNUMBER(SEARCH("lateral",G241,1)),ISNUMBER(SEARCH("positive",Y241,1)),ISNUMBER(SEARCH("tall",O241,1)),ISNUMBER(SEARCH("hobnail",O241,1)),ISNUMBER(SEARCH("cribriform",O241,1)),ISNUMBER(SEARCH("diffuse",O241,1)),ISNUMBER(SEARCH("columnar",O241,1)),ISNUMBER(SEARCH("solid",O241,1)),ISNUMBER(SEARCH("tall",N241,1)),ISNUMBER(SEARCH("hobnail",N241,1)),ISNUMBER(SEARCH("cribriform",N241,1)),ISNUMBER(SEARCH("diffuse",N241,1)),ISNUMBER(SEARCH("columnar",N241,1)),ISNUMBER(SEARCH("solid",N241,1)),AND(ISNUMBER(SEARCH("papillary",N241,1)),S241="positive"),AND(AND(ISNUMBER(J241),J241&gt;=5),M241=""),AND(AND(ISNUMBER(J241),J241&gt;=5),AND(ISNUMBER(M241),M241&gt;=1)),AND(ISNUMBER(SERACH("papillary",N241)),OR(Y241="positive",Z241="positive"), ISNUMBER(SEARCH("BRAF",AB241)))),"intermediate","low"))</f>
        <v>low</v>
      </c>
      <c r="AF241" s="36" t="str">
        <f t="shared" si="40"/>
        <v>2</v>
      </c>
      <c r="AG241" s="36" t="str">
        <f t="shared" si="41"/>
        <v>0</v>
      </c>
      <c r="AH241" s="36" t="str">
        <f t="shared" si="42"/>
        <v>0</v>
      </c>
      <c r="AI241" s="42" t="str">
        <f t="shared" si="43"/>
        <v>I</v>
      </c>
      <c r="AJ241" s="39" t="s">
        <v>807</v>
      </c>
      <c r="AK241" s="41" t="s">
        <v>1122</v>
      </c>
      <c r="AL241" s="41" t="s">
        <v>1123</v>
      </c>
      <c r="AM241" s="41" t="s">
        <v>1123</v>
      </c>
      <c r="AN241" s="41" t="s">
        <v>68</v>
      </c>
      <c r="AO241" s="22">
        <f t="shared" ca="1" si="44"/>
        <v>1</v>
      </c>
      <c r="AP241" s="1">
        <f t="shared" si="45"/>
        <v>1</v>
      </c>
      <c r="AQ241" s="1">
        <f t="shared" si="46"/>
        <v>1</v>
      </c>
      <c r="AR241" s="1">
        <f t="shared" si="47"/>
        <v>1</v>
      </c>
      <c r="AS241" s="14">
        <f t="shared" si="48"/>
        <v>1</v>
      </c>
    </row>
    <row r="242" spans="1:45">
      <c r="A242" t="str">
        <f>'Model output'!A241</f>
        <v>TCGA-FE-A231</v>
      </c>
      <c r="B242" s="33">
        <v>70</v>
      </c>
      <c r="C242" s="1" t="str">
        <f>IF(OR(ISNUMBER(SEARCH("0",'Model output'!D241)), ISNUMBER(SEARCH("1",'Model output'!D241)), ISNUMBER(SEARCH("1a",'Model output'!D241)), ISNUMBER(SEARCH("1b",'Model output'!D241)), ISNUMBER(SEARCH("2",'Model output'!D241)), ISNUMBER(SEARCH("3",'Model output'!D241)), ISNUMBER(SEARCH("4a",'Model output'!D241)), ISNUMBER(SEARCH("4b",'Model output'!D241))), IF(ISNUMBER(SEARCH("pT",'Model output'!D241)),IF(OR(ISNUMBER(SEARCH("a",'Model output'!D241)),ISNUMBER(SEARCH("b",'Model output'!D241))),MID(SUBSTITUTE('Model output'!D241," ",""),SEARCH("pT",'Model output'!D241)+2,2),MID(SUBSTITUTE('Model output'!D241," ",""),SEARCH("pT",'Model output'!D241)+2,1)),IF(ISNUMBER(SEARCH("T",'Model output'!D241)),IF(OR(ISNUMBER(SEARCH("a",'Model output'!D241)),ISNUMBER(SEARCH("b",'Model output'!D241))),MID(SUBSTITUTE('Model output'!D241," ",""),SEARCH("T",'Model output'!D241)+1,2),MID(SUBSTITUTE('Model output'!D241," ",""),SEARCH("T",'Model output'!D241)+1,1)),SUBSTITUTE('Model output'!D241," ",""))),"")</f>
        <v>3</v>
      </c>
      <c r="D242" s="1" t="str">
        <f>IF(ISNUMBER(SEARCH("lymph node",'Model output'!E241)),"1", IF(AND('Model output'!E241&lt;&gt;"",ISNUMBER('Model output'!E241),'Model output'!E241&gt;0),"1",IF(OR(ISNUMBER(SEARCH("0",'Model output'!E241)), ISNUMBER(SEARCH("1",'Model output'!E241)), ISNUMBER(SEARCH("1a",'Model output'!E241)), ISNUMBER(SEARCH("1b",'Model output'!E241)), ISNUMBER(SEARCH("X",'Model output'!E241))), IF(ISNUMBER(SEARCH("pN",'Model output'!E241)),IF(OR(ISNUMBER(SEARCH("a",'Model output'!E241)),ISNUMBER(SEARCH("b",'Model output'!E241))),MID(SUBSTITUTE('Model output'!E241," ",""),SEARCH("pN",'Model output'!E241)+2,2),MID(SUBSTITUTE('Model output'!E241," ",""),SEARCH("pN",'Model output'!E241)+2,1)),IF(ISNUMBER(SEARCH("N",'Model output'!E241)),IF(OR(ISNUMBER(SEARCH("a",'Model output'!E241)),ISNUMBER(SEARCH("b",'Model output'!E241))),MID(SUBSTITUTE('Model output'!E241," ",""),SEARCH("N",'Model output'!E241)+1,2),MID(SUBSTITUTE('Model output'!E241," ",""),SEARCH("N",'Model output'!E241)+1,1)),SUBSTITUTE('Model output'!E241," ",""))),"")))</f>
        <v>1b</v>
      </c>
      <c r="E242" s="1" t="str">
        <f>IF(OR(ISNUMBER(SEARCH("Not applicable",'Model output'!F241)), ISNUMBER(SEARCH("N/A",'Model output'!F241))),"0",IF(OR(ISNUMBER(SEARCH("0",'Model output'!F241)), ISNUMBER(SEARCH("1",'Model output'!F241)), ISNUMBER(SEARCH("X",'Model output'!F241))), IF(ISNUMBER(SEARCH("pM",'Model output'!F241)),MID(SUBSTITUTE('Model output'!F241," ",""),SEARCH("pM",'Model output'!F241)+2,1),IF(ISNUMBER(SEARCH("M",'Model output'!F241)),MID(SUBSTITUTE('Model output'!F241," ",""),SEARCH("M",'Model output'!F241)+1,1),SUBSTITUTE('Model output'!F241," ",""))),""))</f>
        <v>X</v>
      </c>
      <c r="F242" t="str">
        <f t="shared" si="49"/>
        <v>positive</v>
      </c>
      <c r="G242" t="str">
        <f>IF(OR('Model output'!G241="",AND(ISNUMBER('Model output'!J241),'Model output'!J241&lt;1)),"",IF(OR(ISNUMBER(SEARCH("lateral",'Model output'!G241)),ISNUMBER(SEARCH("cervical",'Model output'!G241)),ISNUMBER(SEARCH("jugular",'Model output'!G241)),ISNUMBER(SEARCH("left neck",'Model output'!G241)),ISNUMBER(SEARCH("left anterior neck",'Model output'!G241)),ISNUMBER(SEARCH("left posterior neck",'Model output'!G241)),ISNUMBER(SEARCH("right neck",'Model output'!G241)),ISNUMBER(SEARCH("right anterior neck",'Model output'!G241)),ISNUMBER(SEARCH("right posterior neck",'Model output'!G241)),AND(ISNUMBER(SEARCH("level",'Model output'!G241)),OR(,ISNUMBER(SEARCH("II",'Model output'!G241)),ISNUMBER(SEARCH("two",'Model output'!G241)),AND(ISNUMBER(SEARCH("2",'Model output'!G241)),NOT(ISNUMBER(SEARCH("1 of 2",'Model output'!G241)))),ISNUMBER(SEARCH("III",'Model output'!G241)),ISNUMBER(SEARCH("three",'Model output'!G241)),ISNUMBER(SEARCH("3",'Model output'!G241)),ISNUMBER(SEARCH("IV",'Model output'!G241)),ISNUMBER(SEARCH("four",'Model output'!G241)),ISNUMBER(SEARCH("4",'Model output'!G241)),ISNUMBER(SEARCH("V ",'Model output'!G241)),ISNUMBER(SEARCH("five",'Model output'!G241)),ISNUMBER(SEARCH("5",'Model output'!G241))))), "lateral", "central"))</f>
        <v>lateral</v>
      </c>
      <c r="H242" t="str">
        <f>IF('Model output'!H241="","negative",IF(OR(ISNUMBER(SEARCH("lymph node",'Model output'!H241)),ISNUMBER(SEARCH("gland",'Model output'!H241)),ISNUMBER(SEARCH("lobe",'Model output'!H241)),ISNUMBER(SEARCH("isthmus",'Model output'!H241)),ISNUMBER(SEARCH("mediastinum",'Model output'!H241)),ISNUMBER(SEARCH("Not mentioned",'Model output'!H241)), ISNUMBER(SEARCH("Not applicable",'Model output'!H241)), ISNUMBER(SEARCH("paratracheal",'Model output'!H241)),ISNUMBER(SEARCH("fibroadipose tissue",'Model output'!H241)),ISNUMBER(SEARCH("thyroid node",'Model output'!H241)),ISNUMBER(SEARCH("skeletal muscle",'Model output'!H241)),ISNUMBER(SEARCH("Extranodal extension",'Model output'!H241)),ISNUMBER(SEARCH("right",'Model output'!H241)),ISNUMBER(SEARCH("left",'Model output'!H241)),ISNUMBER(SEARCH("Not specified",'Model output'!H241))),"negative","positive"))</f>
        <v>negative</v>
      </c>
      <c r="I242">
        <f>IF(OR('Model output'!I241="",'Model output'!I241="Not answered",'Model output'!I241="Not mentioned"),"",IF(ISNUMBER('Model output'!I241),'Model output'!I241,1))</f>
        <v>31</v>
      </c>
      <c r="J242">
        <f>IF(OR('Model output'!J241="",'Model output'!J241="Not answered",'Model output'!J241="Not mentioned"),"",IF(AND(ISNUMBER('Model output'!J241),'Model output'!J241&lt;=I242),'Model output'!J241,IF(AND(ISNUMBER('Model output'!J241), 'Model output'!J241&gt;=DATE(2024,1,1)), MIN(DAY('Model output'!J241), MONTH('Model output'!J241), YEAR('Model output'!J241)), IF(ISNUMBER(SEARCH("0/",'Model output'!J241)),0,IF(ISNUMBER(SEARCH("/",'Model output'!J241)), VALUE(LEFT('Model output'!J241, SEARCH("/",'Model output'!J241)-1)),1)))))</f>
        <v>16</v>
      </c>
      <c r="K242" t="str" cm="1">
        <f t="array" ref="K242">IF(COUNT(FIND({0,1,2,3,4,5,6,7,8,9},'Model output'!K241))&gt;0,'Model output'!K241,"")</f>
        <v>2.5 cm</v>
      </c>
      <c r="L242" s="25" t="str">
        <f t="shared" si="38"/>
        <v>2.5cm</v>
      </c>
      <c r="M242" cm="1">
        <f t="array" ref="M242">IF(L242="","",IF(ISNUMBER(SEARCH("cm",L242)),MAX(VALUE(SUBSTITUTE(_xlfn.FILTERXML("&lt;t&gt;&lt;s&gt;"&amp;SUBSTITUTE(L242,",","&lt;/s&gt;&lt;s&gt;")&amp;"&lt;/s&gt;&lt;/t&gt;","//s"),"cm",""))),MAX(VALUE(SUBSTITUTE(_xlfn.FILTERXML("&lt;t&gt;&lt;s&gt;"&amp;SUBSTITUTE(L242,",","&lt;/s&gt;&lt;s&gt;")&amp;"&lt;/s&gt;&lt;/t&gt;","//s"),"mm","")))/10))</f>
        <v>2.5</v>
      </c>
      <c r="N242" t="str">
        <f>IF('Model output'!L241="","",'Model output'!L241)</f>
        <v>Papillary thyroid carcinoma</v>
      </c>
      <c r="O242" t="str">
        <f>IF('Model output'!M241="","",'Model output'!M241)</f>
        <v/>
      </c>
      <c r="P242" t="str">
        <f>IF('Model output'!N241="","",'Model output'!N241)</f>
        <v>9.4 cm</v>
      </c>
      <c r="Q242" t="str">
        <f t="shared" si="50"/>
        <v>9.4cm</v>
      </c>
      <c r="R242" cm="1">
        <f t="array" ref="R242">IF(Q242="","",IF(ISNUMBER(SEARCH("cm",Q242)),MAX(VALUE(SUBSTITUTE(_xlfn.FILTERXML("&lt;t&gt;&lt;s&gt;"&amp;SUBSTITUTE(Q242,",","&lt;/s&gt;&lt;s&gt;")&amp;"&lt;/s&gt;&lt;/t&gt;","//s"),"cm",""))),MAX(VALUE(SUBSTITUTE(_xlfn.FILTERXML("&lt;t&gt;&lt;s&gt;"&amp;SUBSTITUTE(Q242,",","&lt;/s&gt;&lt;s&gt;")&amp;"&lt;/s&gt;&lt;/t&gt;","//s"),"mm","")))/10))</f>
        <v>9.4</v>
      </c>
      <c r="S242" t="str">
        <f>IF(OR('Model output'!P241="",ISNUMBER(SEARCH("Not identified", 'Model output'!P241)),ISNUMBER(SEARCH("Absent",'Model output'!P241)),AND(ISNUMBER(SEARCH("No",'Model output'!P241)),NOT(ISNUMBER(SEARCH("diagnostic",'Model output'!P241)))),ISNUMBER(SEARCH("Negative",'Model output'!P241))),"negative","positive")</f>
        <v>positive</v>
      </c>
      <c r="T242">
        <f>IF('Model output'!O241="","",'Model output'!O241)</f>
        <v>1</v>
      </c>
      <c r="U242" t="str">
        <f>IF('Model output'!Q241&lt;&gt;"",'Model output'!Q241,IF('Classification result'!S242="positive",IF(ISNUMBER(SEARCH("single",'Model output'!P241)),1,IF(OR(ISNUMBER(SEARCH("&lt;4",'Model output'!P241)),ISNUMBER(SEARCH("&lt; 4",'Model output'!P241)),ISNUMBER(SEARCH("less than 4",'Model output'!P241))),"&lt;4",IF(OR(ISNUMBER(SEARCH("&gt;4",'Model output'!P241)),ISNUMBER(SEARCH("&gt; 4",'Model output'!P241)),ISNUMBER(SEARCH("4 or more",'Model output'!P241))),"&gt;4",""))), ""))</f>
        <v/>
      </c>
      <c r="V242" t="str">
        <f>IF(S242="negative","",IF(OR(ISNUMBER(SEARCH("Focal",'Model output'!P241)),'Classification result'!U242&lt;4,ISNUMBER(SEARCH("Focal",'Classification result'!U242)),ISNUMBER(SEARCH("&lt;4",'Classification result'!U242)),ISNUMBER(SEARCH("&lt; 4",'Classification result'!U242))),"minimal", IF(OR(ISNUMBER(SEARCH("Extensive",'Model output'!P241)),ISNUMBER(SEARCH("Extensive",'Classification result'!U242)),ISNUMBER(SEARCH("&gt;4",'Classification result'!U242)),ISNUMBER(SEARCH("&gt; 4",'Classification result'!U242)),ISNUMBER(SEARCH("4 or more",'Classification result'!U242))),"extensive","")))</f>
        <v/>
      </c>
      <c r="W242" t="str">
        <f>IF(OR('Model output'!R241="",ISNUMBER(SEARCH("Not identified", 'Model output'!R241)),ISNUMBER(SEARCH("Absent",'Model output'!R241)),ISNUMBER(SEARCH("No",'Model output'!R241)),ISNUMBER(SEARCH("Negative",'Model output'!R241)),ISNUMBER(SEARCH("None seen",'Model output'!R241)),ISNUMBER(SEARCH("Free",'Model output'!R241)),ISNUMBER(SEARCH("Cannot be assessed",'Model output'!R241))),"negative","positive")</f>
        <v>negative</v>
      </c>
      <c r="X242" s="16" t="str">
        <f>IF('Model output'!S241="","",'Model output'!S241)</f>
        <v/>
      </c>
      <c r="Y242" t="str">
        <f>IF(OR('Model output'!S241="",ISNUMBER(SEARCH("Absent",'Model output'!S241)),ISNUMBER(SEARCH("Not identified",'Model output'!S241)),AND(ISNUMBER(SEARCH("No",'Model output'!S241)),NOT(ISNUMBER(SEARCH("carcinoma",'Model output'!S241)))),ISNUMBER(SEARCH("negative",'Model output'!S241))),"negative",IF(Z242="positive","gETE", "positive"))</f>
        <v>negative</v>
      </c>
      <c r="Z242" t="str">
        <f>IF(OR('Model output'!S241="",ISNUMBER(SEARCH("Absent",'Model output'!S241)),ISNUMBER(SEARCH("Not identified",'Model output'!S241)),ISNUMBER(SEARCH("No",'Model output'!S241)),ISNUMBER(SEARCH("Minimal",'Model output'!S241)),ISNUMBER(SEARCH("negative",'Model output'!S241))),"negative",IF(OR(ISNUMBER(SEARCH("extensive",X242)),ISNUMBER(SEARCH("skeletal muscle",X242)),ISNUMBER(SEARCH("larynx",X242)),ISNUMBER(SEARCH("trachea",X242)),ISNUMBER(SEARCH("esophagus",X242)),ISNUMBER(SEARCH("recurrent laryngeal nerve",X242))),"positive","negative"))</f>
        <v>negative</v>
      </c>
      <c r="AA242" t="str">
        <f>IF('Model output'!T241="","",IF('Model output'!T241="Not mentioned", "No", "Yes"))</f>
        <v>Yes</v>
      </c>
      <c r="AB242" t="str">
        <f>IF(AA242&lt;&gt;"Yes","",IF(OR('Model output'!U241="",ISNUMBER(SEARCH("Not identified",'Model output'!U241))),"",'Model output'!U241))</f>
        <v/>
      </c>
      <c r="AC242" s="1" t="str">
        <f>IF(OR('Model output'!V241="", 'Model output'!V241="No", AND(ISERROR(SEARCH("Positive",'Model output'!V241)), ISNUMBER(SEARCH("Negative",'Model output'!V241))), AND(ISNUMBER(SEARCH("Uninvolved",'Model output'!V241)),NOT(ISNUMBER(SEARCH("margins involved",'Model output'!V241)))), ISNUMBER(SEARCH("None",'Model output'!V241)), ISNUMBER(SEARCH("Free",'Model output'!V241)), ISNUMBER(SEARCH("1 mm",'Model output'!V241)), ISNUMBER(SEARCH("0.1 CM",'Model output'!V241)), ISNUMBER(SEARCH("less than 0.2 mm",'Model output'!V241)), ISNUMBER(SEARCH("less than 0.5 mm",'Model output'!V241)), ISNUMBER(SEARCH("less than 1.0 mm",'Model output'!V241)), ISNUMBER(SEARCH("noted very close",'Model output'!V241)), ISNUMBER(SEARCH("abut",'Model output'!V241)), ISNUMBER(SEARCH("not mentioned",'Model output'!V241)), ISNUMBER(SEARCH("Cannot be assessed",'Model output'!V241)), ISNUMBER(SEARCH("Not specified",'Model output'!V241)), ISNUMBER(SEARCH("Lymphocyte invasion - present",'Model output'!V241))), "negative", "positive")</f>
        <v>negative</v>
      </c>
      <c r="AE242" s="35" t="str" cm="1">
        <f t="array" aca="1" ref="AE242" ca="1">IF(OR(AC242="positive",Z242="positive",AND(OR(ISNUMBER(SEARCH("Follicular carcinoma",N242)),ISNUMBER(SEARCH("Follicular thyroid carcinoma",N242))),V242="extensive"),AND(AND(ISNUMBER(J242),J242&gt;0),AND(ISNUMBER(M242),M242&gt;3)),OR(H242="positive",AH242=1)),"high",IF(OR(ISNUMBER(SEARCH("lateral",G242,1)),ISNUMBER(SEARCH("positive",Y242,1)),ISNUMBER(SEARCH("tall",O242,1)),ISNUMBER(SEARCH("hobnail",O242,1)),ISNUMBER(SEARCH("cribriform",O242,1)),ISNUMBER(SEARCH("diffuse",O242,1)),ISNUMBER(SEARCH("columnar",O242,1)),ISNUMBER(SEARCH("solid",O242,1)),ISNUMBER(SEARCH("tall",N242,1)),ISNUMBER(SEARCH("hobnail",N242,1)),ISNUMBER(SEARCH("cribriform",N242,1)),ISNUMBER(SEARCH("diffuse",N242,1)),ISNUMBER(SEARCH("columnar",N242,1)),ISNUMBER(SEARCH("solid",N242,1)),AND(ISNUMBER(SEARCH("papillary",N242,1)),S242="positive"),AND(AND(ISNUMBER(J242),J242&gt;=5),M242=""),AND(AND(ISNUMBER(J242),J242&gt;=5),AND(ISNUMBER(M242),M242&gt;=1)),AND(ISNUMBER(SERACH("papillary",N242)),OR(Y242="positive",Z242="positive"), ISNUMBER(SEARCH("BRAF",AB242)))),"intermediate","low"))</f>
        <v>intermediate</v>
      </c>
      <c r="AF242" s="36" t="str">
        <f t="shared" si="40"/>
        <v>3a</v>
      </c>
      <c r="AG242" s="36" t="str">
        <f t="shared" si="41"/>
        <v>1b</v>
      </c>
      <c r="AH242" s="36" t="str">
        <f t="shared" si="42"/>
        <v>0</v>
      </c>
      <c r="AI242" s="42" t="str">
        <f t="shared" si="43"/>
        <v>II</v>
      </c>
      <c r="AJ242" s="39" t="s">
        <v>809</v>
      </c>
      <c r="AK242" s="41" t="s">
        <v>1124</v>
      </c>
      <c r="AL242" s="41" t="s">
        <v>1119</v>
      </c>
      <c r="AM242" s="41" t="s">
        <v>1123</v>
      </c>
      <c r="AN242" s="41" t="s">
        <v>1121</v>
      </c>
      <c r="AO242" s="22">
        <f t="shared" ca="1" si="44"/>
        <v>1</v>
      </c>
      <c r="AP242" s="1">
        <f t="shared" si="45"/>
        <v>1</v>
      </c>
      <c r="AQ242" s="1">
        <f t="shared" si="46"/>
        <v>1</v>
      </c>
      <c r="AR242" s="1">
        <f t="shared" si="47"/>
        <v>1</v>
      </c>
      <c r="AS242" s="14">
        <f t="shared" si="48"/>
        <v>1</v>
      </c>
    </row>
    <row r="243" spans="1:45">
      <c r="A243" t="str">
        <f>'Model output'!A242</f>
        <v>TCGA-FY-A2QD</v>
      </c>
      <c r="B243" s="33">
        <v>61</v>
      </c>
      <c r="C243" s="1" t="str">
        <f>IF(OR(ISNUMBER(SEARCH("0",'Model output'!D242)), ISNUMBER(SEARCH("1",'Model output'!D242)), ISNUMBER(SEARCH("1a",'Model output'!D242)), ISNUMBER(SEARCH("1b",'Model output'!D242)), ISNUMBER(SEARCH("2",'Model output'!D242)), ISNUMBER(SEARCH("3",'Model output'!D242)), ISNUMBER(SEARCH("4a",'Model output'!D242)), ISNUMBER(SEARCH("4b",'Model output'!D242))), IF(ISNUMBER(SEARCH("pT",'Model output'!D242)),IF(OR(ISNUMBER(SEARCH("a",'Model output'!D242)),ISNUMBER(SEARCH("b",'Model output'!D242))),MID(SUBSTITUTE('Model output'!D242," ",""),SEARCH("pT",'Model output'!D242)+2,2),MID(SUBSTITUTE('Model output'!D242," ",""),SEARCH("pT",'Model output'!D242)+2,1)),IF(ISNUMBER(SEARCH("T",'Model output'!D242)),IF(OR(ISNUMBER(SEARCH("a",'Model output'!D242)),ISNUMBER(SEARCH("b",'Model output'!D242))),MID(SUBSTITUTE('Model output'!D242," ",""),SEARCH("T",'Model output'!D242)+1,2),MID(SUBSTITUTE('Model output'!D242," ",""),SEARCH("T",'Model output'!D242)+1,1)),SUBSTITUTE('Model output'!D242," ",""))),"")</f>
        <v>1</v>
      </c>
      <c r="D243" s="1" t="str">
        <f>IF(ISNUMBER(SEARCH("lymph node",'Model output'!E242)),"1", IF(AND('Model output'!E242&lt;&gt;"",ISNUMBER('Model output'!E242),'Model output'!E242&gt;0),"1",IF(OR(ISNUMBER(SEARCH("0",'Model output'!E242)), ISNUMBER(SEARCH("1",'Model output'!E242)), ISNUMBER(SEARCH("1a",'Model output'!E242)), ISNUMBER(SEARCH("1b",'Model output'!E242)), ISNUMBER(SEARCH("X",'Model output'!E242))), IF(ISNUMBER(SEARCH("pN",'Model output'!E242)),IF(OR(ISNUMBER(SEARCH("a",'Model output'!E242)),ISNUMBER(SEARCH("b",'Model output'!E242))),MID(SUBSTITUTE('Model output'!E242," ",""),SEARCH("pN",'Model output'!E242)+2,2),MID(SUBSTITUTE('Model output'!E242," ",""),SEARCH("pN",'Model output'!E242)+2,1)),IF(ISNUMBER(SEARCH("N",'Model output'!E242)),IF(OR(ISNUMBER(SEARCH("a",'Model output'!E242)),ISNUMBER(SEARCH("b",'Model output'!E242))),MID(SUBSTITUTE('Model output'!E242," ",""),SEARCH("N",'Model output'!E242)+1,2),MID(SUBSTITUTE('Model output'!E242," ",""),SEARCH("N",'Model output'!E242)+1,1)),SUBSTITUTE('Model output'!E242," ",""))),"")))</f>
        <v>0</v>
      </c>
      <c r="E243" s="1" t="str">
        <f>IF(OR(ISNUMBER(SEARCH("Not applicable",'Model output'!F242)), ISNUMBER(SEARCH("N/A",'Model output'!F242))),"0",IF(OR(ISNUMBER(SEARCH("0",'Model output'!F242)), ISNUMBER(SEARCH("1",'Model output'!F242)), ISNUMBER(SEARCH("X",'Model output'!F242))), IF(ISNUMBER(SEARCH("pM",'Model output'!F242)),MID(SUBSTITUTE('Model output'!F242," ",""),SEARCH("pM",'Model output'!F242)+2,1),IF(ISNUMBER(SEARCH("M",'Model output'!F242)),MID(SUBSTITUTE('Model output'!F242," ",""),SEARCH("M",'Model output'!F242)+1,1),SUBSTITUTE('Model output'!F242," ",""))),""))</f>
        <v>0</v>
      </c>
      <c r="F243" t="str">
        <f t="shared" si="49"/>
        <v>negative</v>
      </c>
      <c r="G243" t="str">
        <f>IF(OR('Model output'!G242="",AND(ISNUMBER('Model output'!J242),'Model output'!J242&lt;1)),"",IF(OR(ISNUMBER(SEARCH("lateral",'Model output'!G242)),ISNUMBER(SEARCH("cervical",'Model output'!G242)),ISNUMBER(SEARCH("jugular",'Model output'!G242)),ISNUMBER(SEARCH("left neck",'Model output'!G242)),ISNUMBER(SEARCH("left anterior neck",'Model output'!G242)),ISNUMBER(SEARCH("left posterior neck",'Model output'!G242)),ISNUMBER(SEARCH("right neck",'Model output'!G242)),ISNUMBER(SEARCH("right anterior neck",'Model output'!G242)),ISNUMBER(SEARCH("right posterior neck",'Model output'!G242)),AND(ISNUMBER(SEARCH("level",'Model output'!G242)),OR(,ISNUMBER(SEARCH("II",'Model output'!G242)),ISNUMBER(SEARCH("two",'Model output'!G242)),AND(ISNUMBER(SEARCH("2",'Model output'!G242)),NOT(ISNUMBER(SEARCH("1 of 2",'Model output'!G242)))),ISNUMBER(SEARCH("III",'Model output'!G242)),ISNUMBER(SEARCH("three",'Model output'!G242)),ISNUMBER(SEARCH("3",'Model output'!G242)),ISNUMBER(SEARCH("IV",'Model output'!G242)),ISNUMBER(SEARCH("four",'Model output'!G242)),ISNUMBER(SEARCH("4",'Model output'!G242)),ISNUMBER(SEARCH("V ",'Model output'!G242)),ISNUMBER(SEARCH("five",'Model output'!G242)),ISNUMBER(SEARCH("5",'Model output'!G242))))), "lateral", "central"))</f>
        <v/>
      </c>
      <c r="H243" t="str">
        <f>IF('Model output'!H242="","negative",IF(OR(ISNUMBER(SEARCH("lymph node",'Model output'!H242)),ISNUMBER(SEARCH("gland",'Model output'!H242)),ISNUMBER(SEARCH("lobe",'Model output'!H242)),ISNUMBER(SEARCH("isthmus",'Model output'!H242)),ISNUMBER(SEARCH("mediastinum",'Model output'!H242)),ISNUMBER(SEARCH("Not mentioned",'Model output'!H242)), ISNUMBER(SEARCH("Not applicable",'Model output'!H242)), ISNUMBER(SEARCH("paratracheal",'Model output'!H242)),ISNUMBER(SEARCH("fibroadipose tissue",'Model output'!H242)),ISNUMBER(SEARCH("thyroid node",'Model output'!H242)),ISNUMBER(SEARCH("skeletal muscle",'Model output'!H242)),ISNUMBER(SEARCH("Extranodal extension",'Model output'!H242)),ISNUMBER(SEARCH("right",'Model output'!H242)),ISNUMBER(SEARCH("left",'Model output'!H242)),ISNUMBER(SEARCH("Not specified",'Model output'!H242))),"negative","positive"))</f>
        <v>negative</v>
      </c>
      <c r="I243">
        <f>IF(OR('Model output'!I242="",'Model output'!I242="Not answered",'Model output'!I242="Not mentioned"),"",IF(ISNUMBER('Model output'!I242),'Model output'!I242,1))</f>
        <v>3</v>
      </c>
      <c r="J243">
        <f>IF(OR('Model output'!J242="",'Model output'!J242="Not answered",'Model output'!J242="Not mentioned"),"",IF(AND(ISNUMBER('Model output'!J242),'Model output'!J242&lt;=I243),'Model output'!J242,IF(AND(ISNUMBER('Model output'!J242), 'Model output'!J242&gt;=DATE(2024,1,1)), MIN(DAY('Model output'!J242), MONTH('Model output'!J242), YEAR('Model output'!J242)), IF(ISNUMBER(SEARCH("0/",'Model output'!J242)),0,IF(ISNUMBER(SEARCH("/",'Model output'!J242)), VALUE(LEFT('Model output'!J242, SEARCH("/",'Model output'!J242)-1)),1)))))</f>
        <v>0</v>
      </c>
      <c r="K243" t="str" cm="1">
        <f t="array" ref="K243">IF(COUNT(FIND({0,1,2,3,4,5,6,7,8,9},'Model output'!K242))&gt;0,'Model output'!K242,"")</f>
        <v/>
      </c>
      <c r="L243" s="25" t="str">
        <f t="shared" si="38"/>
        <v/>
      </c>
      <c r="M243" t="str" cm="1">
        <f t="array" ref="M243">IF(L243="","",IF(ISNUMBER(SEARCH("cm",L243)),MAX(VALUE(SUBSTITUTE(_xlfn.FILTERXML("&lt;t&gt;&lt;s&gt;"&amp;SUBSTITUTE(L243,",","&lt;/s&gt;&lt;s&gt;")&amp;"&lt;/s&gt;&lt;/t&gt;","//s"),"cm",""))),MAX(VALUE(SUBSTITUTE(_xlfn.FILTERXML("&lt;t&gt;&lt;s&gt;"&amp;SUBSTITUTE(L243,",","&lt;/s&gt;&lt;s&gt;")&amp;"&lt;/s&gt;&lt;/t&gt;","//s"),"mm","")))/10))</f>
        <v/>
      </c>
      <c r="N243" t="str">
        <f>IF('Model output'!L242="","",'Model output'!L242)</f>
        <v>Papillary thyroid carcinoma</v>
      </c>
      <c r="O243" t="str">
        <f>IF('Model output'!M242="","",'Model output'!M242)</f>
        <v/>
      </c>
      <c r="P243" t="str">
        <f>IF('Model output'!N242="","",'Model output'!N242)</f>
        <v>6.0 cm</v>
      </c>
      <c r="Q243" t="str">
        <f t="shared" si="50"/>
        <v>6.0cm</v>
      </c>
      <c r="R243" cm="1">
        <f t="array" ref="R243">IF(Q243="","",IF(ISNUMBER(SEARCH("cm",Q243)),MAX(VALUE(SUBSTITUTE(_xlfn.FILTERXML("&lt;t&gt;&lt;s&gt;"&amp;SUBSTITUTE(Q243,",","&lt;/s&gt;&lt;s&gt;")&amp;"&lt;/s&gt;&lt;/t&gt;","//s"),"cm",""))),MAX(VALUE(SUBSTITUTE(_xlfn.FILTERXML("&lt;t&gt;&lt;s&gt;"&amp;SUBSTITUTE(Q243,",","&lt;/s&gt;&lt;s&gt;")&amp;"&lt;/s&gt;&lt;/t&gt;","//s"),"mm","")))/10))</f>
        <v>6</v>
      </c>
      <c r="S243" t="str">
        <f>IF(OR('Model output'!P242="",ISNUMBER(SEARCH("Not identified", 'Model output'!P242)),ISNUMBER(SEARCH("Absent",'Model output'!P242)),AND(ISNUMBER(SEARCH("No",'Model output'!P242)),NOT(ISNUMBER(SEARCH("diagnostic",'Model output'!P242)))),ISNUMBER(SEARCH("Negative",'Model output'!P242))),"negative","positive")</f>
        <v>negative</v>
      </c>
      <c r="T243">
        <f>IF('Model output'!O242="","",'Model output'!O242)</f>
        <v>1</v>
      </c>
      <c r="U243" t="str">
        <f>IF('Model output'!Q242&lt;&gt;"",'Model output'!Q242,IF('Classification result'!S243="positive",IF(ISNUMBER(SEARCH("single",'Model output'!P242)),1,IF(OR(ISNUMBER(SEARCH("&lt;4",'Model output'!P242)),ISNUMBER(SEARCH("&lt; 4",'Model output'!P242)),ISNUMBER(SEARCH("less than 4",'Model output'!P242))),"&lt;4",IF(OR(ISNUMBER(SEARCH("&gt;4",'Model output'!P242)),ISNUMBER(SEARCH("&gt; 4",'Model output'!P242)),ISNUMBER(SEARCH("4 or more",'Model output'!P242))),"&gt;4",""))), ""))</f>
        <v/>
      </c>
      <c r="V243" t="str">
        <f>IF(S243="negative","",IF(OR(ISNUMBER(SEARCH("Focal",'Model output'!P242)),'Classification result'!U243&lt;4,ISNUMBER(SEARCH("Focal",'Classification result'!U243)),ISNUMBER(SEARCH("&lt;4",'Classification result'!U243)),ISNUMBER(SEARCH("&lt; 4",'Classification result'!U243))),"minimal", IF(OR(ISNUMBER(SEARCH("Extensive",'Model output'!P242)),ISNUMBER(SEARCH("Extensive",'Classification result'!U243)),ISNUMBER(SEARCH("&gt;4",'Classification result'!U243)),ISNUMBER(SEARCH("&gt; 4",'Classification result'!U243)),ISNUMBER(SEARCH("4 or more",'Classification result'!U243))),"extensive","")))</f>
        <v/>
      </c>
      <c r="W243" t="str">
        <f>IF(OR('Model output'!R242="",ISNUMBER(SEARCH("Not identified", 'Model output'!R242)),ISNUMBER(SEARCH("Absent",'Model output'!R242)),ISNUMBER(SEARCH("No",'Model output'!R242)),ISNUMBER(SEARCH("Negative",'Model output'!R242)),ISNUMBER(SEARCH("None seen",'Model output'!R242)),ISNUMBER(SEARCH("Free",'Model output'!R242)),ISNUMBER(SEARCH("Cannot be assessed",'Model output'!R242))),"negative","positive")</f>
        <v>positive</v>
      </c>
      <c r="X243" s="16" t="str">
        <f>IF('Model output'!S242="","",'Model output'!S242)</f>
        <v/>
      </c>
      <c r="Y243" t="str">
        <f>IF(OR('Model output'!S242="",ISNUMBER(SEARCH("Absent",'Model output'!S242)),ISNUMBER(SEARCH("Not identified",'Model output'!S242)),AND(ISNUMBER(SEARCH("No",'Model output'!S242)),NOT(ISNUMBER(SEARCH("carcinoma",'Model output'!S242)))),ISNUMBER(SEARCH("negative",'Model output'!S242))),"negative",IF(Z243="positive","gETE", "positive"))</f>
        <v>negative</v>
      </c>
      <c r="Z243" t="str">
        <f>IF(OR('Model output'!S242="",ISNUMBER(SEARCH("Absent",'Model output'!S242)),ISNUMBER(SEARCH("Not identified",'Model output'!S242)),ISNUMBER(SEARCH("No",'Model output'!S242)),ISNUMBER(SEARCH("Minimal",'Model output'!S242)),ISNUMBER(SEARCH("negative",'Model output'!S242))),"negative",IF(OR(ISNUMBER(SEARCH("extensive",X243)),ISNUMBER(SEARCH("skeletal muscle",X243)),ISNUMBER(SEARCH("larynx",X243)),ISNUMBER(SEARCH("trachea",X243)),ISNUMBER(SEARCH("esophagus",X243)),ISNUMBER(SEARCH("recurrent laryngeal nerve",X243))),"positive","negative"))</f>
        <v>negative</v>
      </c>
      <c r="AA243" t="str">
        <f>IF('Model output'!T242="","",IF('Model output'!T242="Not mentioned", "No", "Yes"))</f>
        <v/>
      </c>
      <c r="AB243" t="str">
        <f>IF(AA243&lt;&gt;"Yes","",IF(OR('Model output'!U242="",ISNUMBER(SEARCH("Not identified",'Model output'!U242))),"",'Model output'!U242))</f>
        <v/>
      </c>
      <c r="AC243" s="1" t="str">
        <f>IF(OR('Model output'!V242="", 'Model output'!V242="No", AND(ISERROR(SEARCH("Positive",'Model output'!V242)), ISNUMBER(SEARCH("Negative",'Model output'!V242))), AND(ISNUMBER(SEARCH("Uninvolved",'Model output'!V242)),NOT(ISNUMBER(SEARCH("margins involved",'Model output'!V242)))), ISNUMBER(SEARCH("None",'Model output'!V242)), ISNUMBER(SEARCH("Free",'Model output'!V242)), ISNUMBER(SEARCH("1 mm",'Model output'!V242)), ISNUMBER(SEARCH("0.1 CM",'Model output'!V242)), ISNUMBER(SEARCH("less than 0.2 mm",'Model output'!V242)), ISNUMBER(SEARCH("less than 0.5 mm",'Model output'!V242)), ISNUMBER(SEARCH("less than 1.0 mm",'Model output'!V242)), ISNUMBER(SEARCH("noted very close",'Model output'!V242)), ISNUMBER(SEARCH("abut",'Model output'!V242)), ISNUMBER(SEARCH("not mentioned",'Model output'!V242)), ISNUMBER(SEARCH("Cannot be assessed",'Model output'!V242)), ISNUMBER(SEARCH("Not specified",'Model output'!V242)), ISNUMBER(SEARCH("Lymphocyte invasion - present",'Model output'!V242))), "negative", "positive")</f>
        <v>negative</v>
      </c>
      <c r="AE243" s="35" t="str" cm="1">
        <f t="array" aca="1" ref="AE243" ca="1">IF(OR(AC243="positive",Z243="positive",AND(OR(ISNUMBER(SEARCH("Follicular carcinoma",N243)),ISNUMBER(SEARCH("Follicular thyroid carcinoma",N243))),V243="extensive"),AND(AND(ISNUMBER(J243),J243&gt;0),AND(ISNUMBER(M243),M243&gt;3)),OR(H243="positive",AH243=1)),"high",IF(OR(ISNUMBER(SEARCH("lateral",G243,1)),ISNUMBER(SEARCH("positive",Y243,1)),ISNUMBER(SEARCH("tall",O243,1)),ISNUMBER(SEARCH("hobnail",O243,1)),ISNUMBER(SEARCH("cribriform",O243,1)),ISNUMBER(SEARCH("diffuse",O243,1)),ISNUMBER(SEARCH("columnar",O243,1)),ISNUMBER(SEARCH("solid",O243,1)),ISNUMBER(SEARCH("tall",N243,1)),ISNUMBER(SEARCH("hobnail",N243,1)),ISNUMBER(SEARCH("cribriform",N243,1)),ISNUMBER(SEARCH("diffuse",N243,1)),ISNUMBER(SEARCH("columnar",N243,1)),ISNUMBER(SEARCH("solid",N243,1)),AND(ISNUMBER(SEARCH("papillary",N243,1)),S243="positive"),AND(AND(ISNUMBER(J243),J243&gt;=5),M243=""),AND(AND(ISNUMBER(J243),J243&gt;=5),AND(ISNUMBER(M243),M243&gt;=1)),AND(ISNUMBER(SERACH("papillary",N243)),OR(Y243="positive",Z243="positive"), ISNUMBER(SEARCH("BRAF",AB243)))),"intermediate","low"))</f>
        <v>low</v>
      </c>
      <c r="AF243" s="36" t="str">
        <f t="shared" si="40"/>
        <v>3a</v>
      </c>
      <c r="AG243" s="36" t="str">
        <f t="shared" si="41"/>
        <v>0</v>
      </c>
      <c r="AH243" s="36" t="str">
        <f t="shared" si="42"/>
        <v>0</v>
      </c>
      <c r="AI243" s="42" t="str">
        <f t="shared" si="43"/>
        <v>II</v>
      </c>
      <c r="AJ243" s="39" t="s">
        <v>807</v>
      </c>
      <c r="AK243" s="41" t="s">
        <v>651</v>
      </c>
      <c r="AL243" s="41" t="s">
        <v>1120</v>
      </c>
      <c r="AM243" s="41" t="s">
        <v>1123</v>
      </c>
      <c r="AN243" s="41" t="s">
        <v>68</v>
      </c>
      <c r="AO243" s="22">
        <f t="shared" ca="1" si="44"/>
        <v>1</v>
      </c>
      <c r="AP243" s="1">
        <f t="shared" si="45"/>
        <v>0</v>
      </c>
      <c r="AQ243" s="1">
        <f t="shared" si="46"/>
        <v>1</v>
      </c>
      <c r="AR243" s="1">
        <f t="shared" si="47"/>
        <v>1</v>
      </c>
      <c r="AS243" s="14">
        <f t="shared" si="48"/>
        <v>0</v>
      </c>
    </row>
    <row r="244" spans="1:45">
      <c r="A244" t="str">
        <f>'Model output'!A243</f>
        <v>TCGA-FY-A3BL</v>
      </c>
      <c r="B244" s="33">
        <v>29</v>
      </c>
      <c r="C244" s="1" t="str">
        <f>IF(OR(ISNUMBER(SEARCH("0",'Model output'!D243)), ISNUMBER(SEARCH("1",'Model output'!D243)), ISNUMBER(SEARCH("1a",'Model output'!D243)), ISNUMBER(SEARCH("1b",'Model output'!D243)), ISNUMBER(SEARCH("2",'Model output'!D243)), ISNUMBER(SEARCH("3",'Model output'!D243)), ISNUMBER(SEARCH("4a",'Model output'!D243)), ISNUMBER(SEARCH("4b",'Model output'!D243))), IF(ISNUMBER(SEARCH("pT",'Model output'!D243)),IF(OR(ISNUMBER(SEARCH("a",'Model output'!D243)),ISNUMBER(SEARCH("b",'Model output'!D243))),MID(SUBSTITUTE('Model output'!D243," ",""),SEARCH("pT",'Model output'!D243)+2,2),MID(SUBSTITUTE('Model output'!D243," ",""),SEARCH("pT",'Model output'!D243)+2,1)),IF(ISNUMBER(SEARCH("T",'Model output'!D243)),IF(OR(ISNUMBER(SEARCH("a",'Model output'!D243)),ISNUMBER(SEARCH("b",'Model output'!D243))),MID(SUBSTITUTE('Model output'!D243," ",""),SEARCH("T",'Model output'!D243)+1,2),MID(SUBSTITUTE('Model output'!D243," ",""),SEARCH("T",'Model output'!D243)+1,1)),SUBSTITUTE('Model output'!D243," ",""))),"")</f>
        <v>1</v>
      </c>
      <c r="D244" s="1" t="str">
        <f>IF(ISNUMBER(SEARCH("lymph node",'Model output'!E243)),"1", IF(AND('Model output'!E243&lt;&gt;"",ISNUMBER('Model output'!E243),'Model output'!E243&gt;0),"1",IF(OR(ISNUMBER(SEARCH("0",'Model output'!E243)), ISNUMBER(SEARCH("1",'Model output'!E243)), ISNUMBER(SEARCH("1a",'Model output'!E243)), ISNUMBER(SEARCH("1b",'Model output'!E243)), ISNUMBER(SEARCH("X",'Model output'!E243))), IF(ISNUMBER(SEARCH("pN",'Model output'!E243)),IF(OR(ISNUMBER(SEARCH("a",'Model output'!E243)),ISNUMBER(SEARCH("b",'Model output'!E243))),MID(SUBSTITUTE('Model output'!E243," ",""),SEARCH("pN",'Model output'!E243)+2,2),MID(SUBSTITUTE('Model output'!E243," ",""),SEARCH("pN",'Model output'!E243)+2,1)),IF(ISNUMBER(SEARCH("N",'Model output'!E243)),IF(OR(ISNUMBER(SEARCH("a",'Model output'!E243)),ISNUMBER(SEARCH("b",'Model output'!E243))),MID(SUBSTITUTE('Model output'!E243," ",""),SEARCH("N",'Model output'!E243)+1,2),MID(SUBSTITUTE('Model output'!E243," ",""),SEARCH("N",'Model output'!E243)+1,1)),SUBSTITUTE('Model output'!E243," ",""))),"")))</f>
        <v>X</v>
      </c>
      <c r="E244" s="1" t="str">
        <f>IF(OR(ISNUMBER(SEARCH("Not applicable",'Model output'!F243)), ISNUMBER(SEARCH("N/A",'Model output'!F243))),"0",IF(OR(ISNUMBER(SEARCH("0",'Model output'!F243)), ISNUMBER(SEARCH("1",'Model output'!F243)), ISNUMBER(SEARCH("X",'Model output'!F243))), IF(ISNUMBER(SEARCH("pM",'Model output'!F243)),MID(SUBSTITUTE('Model output'!F243," ",""),SEARCH("pM",'Model output'!F243)+2,1),IF(ISNUMBER(SEARCH("M",'Model output'!F243)),MID(SUBSTITUTE('Model output'!F243," ",""),SEARCH("M",'Model output'!F243)+1,1),SUBSTITUTE('Model output'!F243," ",""))),""))</f>
        <v>0</v>
      </c>
      <c r="F244" t="str">
        <f t="shared" si="49"/>
        <v>negative</v>
      </c>
      <c r="G244" t="str">
        <f>IF(OR('Model output'!G243="",AND(ISNUMBER('Model output'!J243),'Model output'!J243&lt;1)),"",IF(OR(ISNUMBER(SEARCH("lateral",'Model output'!G243)),ISNUMBER(SEARCH("cervical",'Model output'!G243)),ISNUMBER(SEARCH("jugular",'Model output'!G243)),ISNUMBER(SEARCH("left neck",'Model output'!G243)),ISNUMBER(SEARCH("left anterior neck",'Model output'!G243)),ISNUMBER(SEARCH("left posterior neck",'Model output'!G243)),ISNUMBER(SEARCH("right neck",'Model output'!G243)),ISNUMBER(SEARCH("right anterior neck",'Model output'!G243)),ISNUMBER(SEARCH("right posterior neck",'Model output'!G243)),AND(ISNUMBER(SEARCH("level",'Model output'!G243)),OR(,ISNUMBER(SEARCH("II",'Model output'!G243)),ISNUMBER(SEARCH("two",'Model output'!G243)),AND(ISNUMBER(SEARCH("2",'Model output'!G243)),NOT(ISNUMBER(SEARCH("1 of 2",'Model output'!G243)))),ISNUMBER(SEARCH("III",'Model output'!G243)),ISNUMBER(SEARCH("three",'Model output'!G243)),ISNUMBER(SEARCH("3",'Model output'!G243)),ISNUMBER(SEARCH("IV",'Model output'!G243)),ISNUMBER(SEARCH("four",'Model output'!G243)),ISNUMBER(SEARCH("4",'Model output'!G243)),ISNUMBER(SEARCH("V ",'Model output'!G243)),ISNUMBER(SEARCH("five",'Model output'!G243)),ISNUMBER(SEARCH("5",'Model output'!G243))))), "lateral", "central"))</f>
        <v/>
      </c>
      <c r="H244" t="str">
        <f>IF('Model output'!H243="","negative",IF(OR(ISNUMBER(SEARCH("lymph node",'Model output'!H243)),ISNUMBER(SEARCH("gland",'Model output'!H243)),ISNUMBER(SEARCH("lobe",'Model output'!H243)),ISNUMBER(SEARCH("isthmus",'Model output'!H243)),ISNUMBER(SEARCH("mediastinum",'Model output'!H243)),ISNUMBER(SEARCH("Not mentioned",'Model output'!H243)), ISNUMBER(SEARCH("Not applicable",'Model output'!H243)), ISNUMBER(SEARCH("paratracheal",'Model output'!H243)),ISNUMBER(SEARCH("fibroadipose tissue",'Model output'!H243)),ISNUMBER(SEARCH("thyroid node",'Model output'!H243)),ISNUMBER(SEARCH("skeletal muscle",'Model output'!H243)),ISNUMBER(SEARCH("Extranodal extension",'Model output'!H243)),ISNUMBER(SEARCH("right",'Model output'!H243)),ISNUMBER(SEARCH("left",'Model output'!H243)),ISNUMBER(SEARCH("Not specified",'Model output'!H243))),"negative","positive"))</f>
        <v>negative</v>
      </c>
      <c r="I244" t="str">
        <f>IF(OR('Model output'!I243="",'Model output'!I243="Not answered",'Model output'!I243="Not mentioned"),"",IF(ISNUMBER('Model output'!I243),'Model output'!I243,1))</f>
        <v/>
      </c>
      <c r="J244" t="str">
        <f>IF(OR('Model output'!J243="",'Model output'!J243="Not answered",'Model output'!J243="Not mentioned"),"",IF(AND(ISNUMBER('Model output'!J243),'Model output'!J243&lt;=I244),'Model output'!J243,IF(AND(ISNUMBER('Model output'!J243), 'Model output'!J243&gt;=DATE(2024,1,1)), MIN(DAY('Model output'!J243), MONTH('Model output'!J243), YEAR('Model output'!J243)), IF(ISNUMBER(SEARCH("0/",'Model output'!J243)),0,IF(ISNUMBER(SEARCH("/",'Model output'!J243)), VALUE(LEFT('Model output'!J243, SEARCH("/",'Model output'!J243)-1)),1)))))</f>
        <v/>
      </c>
      <c r="K244" t="str" cm="1">
        <f t="array" ref="K244">IF(COUNT(FIND({0,1,2,3,4,5,6,7,8,9},'Model output'!K243))&gt;0,'Model output'!K243,"")</f>
        <v/>
      </c>
      <c r="L244" s="25" t="str">
        <f t="shared" si="38"/>
        <v/>
      </c>
      <c r="M244" t="str" cm="1">
        <f t="array" ref="M244">IF(L244="","",IF(ISNUMBER(SEARCH("cm",L244)),MAX(VALUE(SUBSTITUTE(_xlfn.FILTERXML("&lt;t&gt;&lt;s&gt;"&amp;SUBSTITUTE(L244,",","&lt;/s&gt;&lt;s&gt;")&amp;"&lt;/s&gt;&lt;/t&gt;","//s"),"cm",""))),MAX(VALUE(SUBSTITUTE(_xlfn.FILTERXML("&lt;t&gt;&lt;s&gt;"&amp;SUBSTITUTE(L244,",","&lt;/s&gt;&lt;s&gt;")&amp;"&lt;/s&gt;&lt;/t&gt;","//s"),"mm","")))/10))</f>
        <v/>
      </c>
      <c r="N244" t="str">
        <f>IF('Model output'!L243="","",'Model output'!L243)</f>
        <v>Papillary carcinoma, follicular variant</v>
      </c>
      <c r="O244" t="str">
        <f>IF('Model output'!M243="","",'Model output'!M243)</f>
        <v>Follicular variant</v>
      </c>
      <c r="P244" t="str">
        <f>IF('Model output'!N243="","",'Model output'!N243)</f>
        <v>1.3 cm</v>
      </c>
      <c r="Q244" t="str">
        <f t="shared" si="50"/>
        <v>1.3cm</v>
      </c>
      <c r="R244" cm="1">
        <f t="array" ref="R244">IF(Q244="","",IF(ISNUMBER(SEARCH("cm",Q244)),MAX(VALUE(SUBSTITUTE(_xlfn.FILTERXML("&lt;t&gt;&lt;s&gt;"&amp;SUBSTITUTE(Q244,",","&lt;/s&gt;&lt;s&gt;")&amp;"&lt;/s&gt;&lt;/t&gt;","//s"),"cm",""))),MAX(VALUE(SUBSTITUTE(_xlfn.FILTERXML("&lt;t&gt;&lt;s&gt;"&amp;SUBSTITUTE(Q244,",","&lt;/s&gt;&lt;s&gt;")&amp;"&lt;/s&gt;&lt;/t&gt;","//s"),"mm","")))/10))</f>
        <v>1.3</v>
      </c>
      <c r="S244" t="str">
        <f>IF(OR('Model output'!P243="",ISNUMBER(SEARCH("Not identified", 'Model output'!P243)),ISNUMBER(SEARCH("Absent",'Model output'!P243)),AND(ISNUMBER(SEARCH("No",'Model output'!P243)),NOT(ISNUMBER(SEARCH("diagnostic",'Model output'!P243)))),ISNUMBER(SEARCH("Negative",'Model output'!P243))),"negative","positive")</f>
        <v>negative</v>
      </c>
      <c r="T244">
        <f>IF('Model output'!O243="","",'Model output'!O243)</f>
        <v>1</v>
      </c>
      <c r="U244" t="str">
        <f>IF('Model output'!Q243&lt;&gt;"",'Model output'!Q243,IF('Classification result'!S244="positive",IF(ISNUMBER(SEARCH("single",'Model output'!P243)),1,IF(OR(ISNUMBER(SEARCH("&lt;4",'Model output'!P243)),ISNUMBER(SEARCH("&lt; 4",'Model output'!P243)),ISNUMBER(SEARCH("less than 4",'Model output'!P243))),"&lt;4",IF(OR(ISNUMBER(SEARCH("&gt;4",'Model output'!P243)),ISNUMBER(SEARCH("&gt; 4",'Model output'!P243)),ISNUMBER(SEARCH("4 or more",'Model output'!P243))),"&gt;4",""))), ""))</f>
        <v/>
      </c>
      <c r="V244" t="str">
        <f>IF(S244="negative","",IF(OR(ISNUMBER(SEARCH("Focal",'Model output'!P243)),'Classification result'!U244&lt;4,ISNUMBER(SEARCH("Focal",'Classification result'!U244)),ISNUMBER(SEARCH("&lt;4",'Classification result'!U244)),ISNUMBER(SEARCH("&lt; 4",'Classification result'!U244))),"minimal", IF(OR(ISNUMBER(SEARCH("Extensive",'Model output'!P243)),ISNUMBER(SEARCH("Extensive",'Classification result'!U244)),ISNUMBER(SEARCH("&gt;4",'Classification result'!U244)),ISNUMBER(SEARCH("&gt; 4",'Classification result'!U244)),ISNUMBER(SEARCH("4 or more",'Classification result'!U244))),"extensive","")))</f>
        <v/>
      </c>
      <c r="W244" t="str">
        <f>IF(OR('Model output'!R243="",ISNUMBER(SEARCH("Not identified", 'Model output'!R243)),ISNUMBER(SEARCH("Absent",'Model output'!R243)),ISNUMBER(SEARCH("No",'Model output'!R243)),ISNUMBER(SEARCH("Negative",'Model output'!R243)),ISNUMBER(SEARCH("None seen",'Model output'!R243)),ISNUMBER(SEARCH("Free",'Model output'!R243)),ISNUMBER(SEARCH("Cannot be assessed",'Model output'!R243))),"negative","positive")</f>
        <v>negative</v>
      </c>
      <c r="X244" s="16" t="str">
        <f>IF('Model output'!S243="","",'Model output'!S243)</f>
        <v/>
      </c>
      <c r="Y244" t="str">
        <f>IF(OR('Model output'!S243="",ISNUMBER(SEARCH("Absent",'Model output'!S243)),ISNUMBER(SEARCH("Not identified",'Model output'!S243)),AND(ISNUMBER(SEARCH("No",'Model output'!S243)),NOT(ISNUMBER(SEARCH("carcinoma",'Model output'!S243)))),ISNUMBER(SEARCH("negative",'Model output'!S243))),"negative",IF(Z244="positive","gETE", "positive"))</f>
        <v>negative</v>
      </c>
      <c r="Z244" t="str">
        <f>IF(OR('Model output'!S243="",ISNUMBER(SEARCH("Absent",'Model output'!S243)),ISNUMBER(SEARCH("Not identified",'Model output'!S243)),ISNUMBER(SEARCH("No",'Model output'!S243)),ISNUMBER(SEARCH("Minimal",'Model output'!S243)),ISNUMBER(SEARCH("negative",'Model output'!S243))),"negative",IF(OR(ISNUMBER(SEARCH("extensive",X244)),ISNUMBER(SEARCH("skeletal muscle",X244)),ISNUMBER(SEARCH("larynx",X244)),ISNUMBER(SEARCH("trachea",X244)),ISNUMBER(SEARCH("esophagus",X244)),ISNUMBER(SEARCH("recurrent laryngeal nerve",X244))),"positive","negative"))</f>
        <v>negative</v>
      </c>
      <c r="AA244" t="str">
        <f>IF('Model output'!T243="","",IF('Model output'!T243="Not mentioned", "No", "Yes"))</f>
        <v>No</v>
      </c>
      <c r="AB244" t="str">
        <f>IF(AA244&lt;&gt;"Yes","",IF(OR('Model output'!U243="",ISNUMBER(SEARCH("Not identified",'Model output'!U243))),"",'Model output'!U243))</f>
        <v/>
      </c>
      <c r="AC244" s="1" t="str">
        <f>IF(OR('Model output'!V243="", 'Model output'!V243="No", AND(ISERROR(SEARCH("Positive",'Model output'!V243)), ISNUMBER(SEARCH("Negative",'Model output'!V243))), AND(ISNUMBER(SEARCH("Uninvolved",'Model output'!V243)),NOT(ISNUMBER(SEARCH("margins involved",'Model output'!V243)))), ISNUMBER(SEARCH("None",'Model output'!V243)), ISNUMBER(SEARCH("Free",'Model output'!V243)), ISNUMBER(SEARCH("1 mm",'Model output'!V243)), ISNUMBER(SEARCH("0.1 CM",'Model output'!V243)), ISNUMBER(SEARCH("less than 0.2 mm",'Model output'!V243)), ISNUMBER(SEARCH("less than 0.5 mm",'Model output'!V243)), ISNUMBER(SEARCH("less than 1.0 mm",'Model output'!V243)), ISNUMBER(SEARCH("noted very close",'Model output'!V243)), ISNUMBER(SEARCH("abut",'Model output'!V243)), ISNUMBER(SEARCH("not mentioned",'Model output'!V243)), ISNUMBER(SEARCH("Cannot be assessed",'Model output'!V243)), ISNUMBER(SEARCH("Not specified",'Model output'!V243)), ISNUMBER(SEARCH("Lymphocyte invasion - present",'Model output'!V243))), "negative", "positive")</f>
        <v>negative</v>
      </c>
      <c r="AE244" s="35" t="str" cm="1">
        <f t="array" aca="1" ref="AE244" ca="1">IF(OR(AC244="positive",Z244="positive",AND(OR(ISNUMBER(SEARCH("Follicular carcinoma",N244)),ISNUMBER(SEARCH("Follicular thyroid carcinoma",N244))),V244="extensive"),AND(AND(ISNUMBER(J244),J244&gt;0),AND(ISNUMBER(M244),M244&gt;3)),OR(H244="positive",AH244=1)),"high",IF(OR(ISNUMBER(SEARCH("lateral",G244,1)),ISNUMBER(SEARCH("positive",Y244,1)),ISNUMBER(SEARCH("tall",O244,1)),ISNUMBER(SEARCH("hobnail",O244,1)),ISNUMBER(SEARCH("cribriform",O244,1)),ISNUMBER(SEARCH("diffuse",O244,1)),ISNUMBER(SEARCH("columnar",O244,1)),ISNUMBER(SEARCH("solid",O244,1)),ISNUMBER(SEARCH("tall",N244,1)),ISNUMBER(SEARCH("hobnail",N244,1)),ISNUMBER(SEARCH("cribriform",N244,1)),ISNUMBER(SEARCH("diffuse",N244,1)),ISNUMBER(SEARCH("columnar",N244,1)),ISNUMBER(SEARCH("solid",N244,1)),AND(ISNUMBER(SEARCH("papillary",N244,1)),S244="positive"),AND(AND(ISNUMBER(J244),J244&gt;=5),M244=""),AND(AND(ISNUMBER(J244),J244&gt;=5),AND(ISNUMBER(M244),M244&gt;=1)),AND(ISNUMBER(SERACH("papillary",N244)),OR(Y244="positive",Z244="positive"), ISNUMBER(SEARCH("BRAF",AB244)))),"intermediate","low"))</f>
        <v>low</v>
      </c>
      <c r="AF244" s="36" t="str">
        <f t="shared" si="40"/>
        <v>1b</v>
      </c>
      <c r="AG244" s="36" t="str">
        <f t="shared" si="41"/>
        <v>0</v>
      </c>
      <c r="AH244" s="36" t="str">
        <f t="shared" si="42"/>
        <v>0</v>
      </c>
      <c r="AI244" s="42" t="str">
        <f t="shared" si="43"/>
        <v>I</v>
      </c>
      <c r="AJ244" s="39" t="s">
        <v>807</v>
      </c>
      <c r="AK244" s="41" t="s">
        <v>1119</v>
      </c>
      <c r="AL244" s="41" t="s">
        <v>1123</v>
      </c>
      <c r="AM244" s="41" t="s">
        <v>1123</v>
      </c>
      <c r="AN244" s="41" t="s">
        <v>68</v>
      </c>
      <c r="AO244" s="22">
        <f t="shared" ca="1" si="44"/>
        <v>1</v>
      </c>
      <c r="AP244" s="1">
        <f t="shared" si="45"/>
        <v>1</v>
      </c>
      <c r="AQ244" s="1">
        <f t="shared" si="46"/>
        <v>1</v>
      </c>
      <c r="AR244" s="1">
        <f t="shared" si="47"/>
        <v>1</v>
      </c>
      <c r="AS244" s="14">
        <f t="shared" si="48"/>
        <v>1</v>
      </c>
    </row>
    <row r="245" spans="1:45">
      <c r="A245" t="str">
        <f>'Model output'!A244</f>
        <v>TCGA-FY-A3I5</v>
      </c>
      <c r="B245" s="33">
        <v>64</v>
      </c>
      <c r="C245" s="1" t="str">
        <f>IF(OR(ISNUMBER(SEARCH("0",'Model output'!D244)), ISNUMBER(SEARCH("1",'Model output'!D244)), ISNUMBER(SEARCH("1a",'Model output'!D244)), ISNUMBER(SEARCH("1b",'Model output'!D244)), ISNUMBER(SEARCH("2",'Model output'!D244)), ISNUMBER(SEARCH("3",'Model output'!D244)), ISNUMBER(SEARCH("4a",'Model output'!D244)), ISNUMBER(SEARCH("4b",'Model output'!D244))), IF(ISNUMBER(SEARCH("pT",'Model output'!D244)),IF(OR(ISNUMBER(SEARCH("a",'Model output'!D244)),ISNUMBER(SEARCH("b",'Model output'!D244))),MID(SUBSTITUTE('Model output'!D244," ",""),SEARCH("pT",'Model output'!D244)+2,2),MID(SUBSTITUTE('Model output'!D244," ",""),SEARCH("pT",'Model output'!D244)+2,1)),IF(ISNUMBER(SEARCH("T",'Model output'!D244)),IF(OR(ISNUMBER(SEARCH("a",'Model output'!D244)),ISNUMBER(SEARCH("b",'Model output'!D244))),MID(SUBSTITUTE('Model output'!D244," ",""),SEARCH("T",'Model output'!D244)+1,2),MID(SUBSTITUTE('Model output'!D244," ",""),SEARCH("T",'Model output'!D244)+1,1)),SUBSTITUTE('Model output'!D244," ",""))),"")</f>
        <v>3</v>
      </c>
      <c r="D245" s="1" t="str">
        <f>IF(ISNUMBER(SEARCH("lymph node",'Model output'!E244)),"1", IF(AND('Model output'!E244&lt;&gt;"",ISNUMBER('Model output'!E244),'Model output'!E244&gt;0),"1",IF(OR(ISNUMBER(SEARCH("0",'Model output'!E244)), ISNUMBER(SEARCH("1",'Model output'!E244)), ISNUMBER(SEARCH("1a",'Model output'!E244)), ISNUMBER(SEARCH("1b",'Model output'!E244)), ISNUMBER(SEARCH("X",'Model output'!E244))), IF(ISNUMBER(SEARCH("pN",'Model output'!E244)),IF(OR(ISNUMBER(SEARCH("a",'Model output'!E244)),ISNUMBER(SEARCH("b",'Model output'!E244))),MID(SUBSTITUTE('Model output'!E244," ",""),SEARCH("pN",'Model output'!E244)+2,2),MID(SUBSTITUTE('Model output'!E244," ",""),SEARCH("pN",'Model output'!E244)+2,1)),IF(ISNUMBER(SEARCH("N",'Model output'!E244)),IF(OR(ISNUMBER(SEARCH("a",'Model output'!E244)),ISNUMBER(SEARCH("b",'Model output'!E244))),MID(SUBSTITUTE('Model output'!E244," ",""),SEARCH("N",'Model output'!E244)+1,2),MID(SUBSTITUTE('Model output'!E244," ",""),SEARCH("N",'Model output'!E244)+1,1)),SUBSTITUTE('Model output'!E244," ",""))),"")))</f>
        <v>0</v>
      </c>
      <c r="E245" s="1" t="str">
        <f>IF(OR(ISNUMBER(SEARCH("Not applicable",'Model output'!F244)), ISNUMBER(SEARCH("N/A",'Model output'!F244))),"0",IF(OR(ISNUMBER(SEARCH("0",'Model output'!F244)), ISNUMBER(SEARCH("1",'Model output'!F244)), ISNUMBER(SEARCH("X",'Model output'!F244))), IF(ISNUMBER(SEARCH("pM",'Model output'!F244)),MID(SUBSTITUTE('Model output'!F244," ",""),SEARCH("pM",'Model output'!F244)+2,1),IF(ISNUMBER(SEARCH("M",'Model output'!F244)),MID(SUBSTITUTE('Model output'!F244," ",""),SEARCH("M",'Model output'!F244)+1,1),SUBSTITUTE('Model output'!F244," ",""))),""))</f>
        <v/>
      </c>
      <c r="F245" t="str">
        <f t="shared" si="49"/>
        <v>positive</v>
      </c>
      <c r="G245" t="str">
        <f>IF(OR('Model output'!G244="",AND(ISNUMBER('Model output'!J244),'Model output'!J244&lt;1)),"",IF(OR(ISNUMBER(SEARCH("lateral",'Model output'!G244)),ISNUMBER(SEARCH("cervical",'Model output'!G244)),ISNUMBER(SEARCH("jugular",'Model output'!G244)),ISNUMBER(SEARCH("left neck",'Model output'!G244)),ISNUMBER(SEARCH("left anterior neck",'Model output'!G244)),ISNUMBER(SEARCH("left posterior neck",'Model output'!G244)),ISNUMBER(SEARCH("right neck",'Model output'!G244)),ISNUMBER(SEARCH("right anterior neck",'Model output'!G244)),ISNUMBER(SEARCH("right posterior neck",'Model output'!G244)),AND(ISNUMBER(SEARCH("level",'Model output'!G244)),OR(,ISNUMBER(SEARCH("II",'Model output'!G244)),ISNUMBER(SEARCH("two",'Model output'!G244)),AND(ISNUMBER(SEARCH("2",'Model output'!G244)),NOT(ISNUMBER(SEARCH("1 of 2",'Model output'!G244)))),ISNUMBER(SEARCH("III",'Model output'!G244)),ISNUMBER(SEARCH("three",'Model output'!G244)),ISNUMBER(SEARCH("3",'Model output'!G244)),ISNUMBER(SEARCH("IV",'Model output'!G244)),ISNUMBER(SEARCH("four",'Model output'!G244)),ISNUMBER(SEARCH("4",'Model output'!G244)),ISNUMBER(SEARCH("V ",'Model output'!G244)),ISNUMBER(SEARCH("five",'Model output'!G244)),ISNUMBER(SEARCH("5",'Model output'!G244))))), "lateral", "central"))</f>
        <v>central</v>
      </c>
      <c r="H245" t="str">
        <f>IF('Model output'!H244="","negative",IF(OR(ISNUMBER(SEARCH("lymph node",'Model output'!H244)),ISNUMBER(SEARCH("gland",'Model output'!H244)),ISNUMBER(SEARCH("lobe",'Model output'!H244)),ISNUMBER(SEARCH("isthmus",'Model output'!H244)),ISNUMBER(SEARCH("mediastinum",'Model output'!H244)),ISNUMBER(SEARCH("Not mentioned",'Model output'!H244)), ISNUMBER(SEARCH("Not applicable",'Model output'!H244)), ISNUMBER(SEARCH("paratracheal",'Model output'!H244)),ISNUMBER(SEARCH("fibroadipose tissue",'Model output'!H244)),ISNUMBER(SEARCH("thyroid node",'Model output'!H244)),ISNUMBER(SEARCH("skeletal muscle",'Model output'!H244)),ISNUMBER(SEARCH("Extranodal extension",'Model output'!H244)),ISNUMBER(SEARCH("right",'Model output'!H244)),ISNUMBER(SEARCH("left",'Model output'!H244)),ISNUMBER(SEARCH("Not specified",'Model output'!H244))),"negative","positive"))</f>
        <v>negative</v>
      </c>
      <c r="I245">
        <f>IF(OR('Model output'!I244="",'Model output'!I244="Not answered",'Model output'!I244="Not mentioned"),"",IF(ISNUMBER('Model output'!I244),'Model output'!I244,1))</f>
        <v>18</v>
      </c>
      <c r="J245">
        <f>IF(OR('Model output'!J244="",'Model output'!J244="Not answered",'Model output'!J244="Not mentioned"),"",IF(AND(ISNUMBER('Model output'!J244),'Model output'!J244&lt;=I245),'Model output'!J244,IF(AND(ISNUMBER('Model output'!J244), 'Model output'!J244&gt;=DATE(2024,1,1)), MIN(DAY('Model output'!J244), MONTH('Model output'!J244), YEAR('Model output'!J244)), IF(ISNUMBER(SEARCH("0/",'Model output'!J244)),0,IF(ISNUMBER(SEARCH("/",'Model output'!J244)), VALUE(LEFT('Model output'!J244, SEARCH("/",'Model output'!J244)-1)),1)))))</f>
        <v>9</v>
      </c>
      <c r="K245" t="str" cm="1">
        <f t="array" ref="K245">IF(COUNT(FIND({0,1,2,3,4,5,6,7,8,9},'Model output'!K244))&gt;0,'Model output'!K244,"")</f>
        <v>0.6 cm</v>
      </c>
      <c r="L245" s="25" t="str">
        <f t="shared" ref="L245:L291" si="51">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245,"cm.","cm"), "up to", ""), "Up to", ""), "less than", ""), "Largest", ""), "largest", ""), "Level 2", ""), "Level 4", ""), "levels three and four", ""), "metastatic", ""), "deposit", ""), "tracheo-esophageal grove and", ""), "pre-tracheal", ""), "Paratracheal", ""), "Peri thyroidal", ""), "lobe", ""), "nodule", ""), "nodes", ""), "node", ""), "lymph", ""), "neck", ""), "compartment", ""), "Superior midline", ""), "superior midline", ""), "paratracheal", ""), "Additional", ""), "Suspicious", ""), "Part 2", ""), "central", ""), "right", ""), "left", ""), "Right", ""), "Left", ""), "for", ""), "the", ""), "at midline", ""), "is", ""), "x", ","), "'", ""), "[", ""), "]", ""), "(D)", ""), "(C6)", ""), "to", ","), "(", ""), ")", ""), "Not mentioned", "0"), "*", ""), "&lt;", ""), " ", "")</f>
        <v>0.6cm</v>
      </c>
      <c r="M245" cm="1">
        <f t="array" ref="M245">IF(L245="","",IF(ISNUMBER(SEARCH("cm",L245)),MAX(VALUE(SUBSTITUTE(_xlfn.FILTERXML("&lt;t&gt;&lt;s&gt;"&amp;SUBSTITUTE(L245,",","&lt;/s&gt;&lt;s&gt;")&amp;"&lt;/s&gt;&lt;/t&gt;","//s"),"cm",""))),MAX(VALUE(SUBSTITUTE(_xlfn.FILTERXML("&lt;t&gt;&lt;s&gt;"&amp;SUBSTITUTE(L245,",","&lt;/s&gt;&lt;s&gt;")&amp;"&lt;/s&gt;&lt;/t&gt;","//s"),"mm","")))/10))</f>
        <v>0.6</v>
      </c>
      <c r="N245" t="str">
        <f>IF('Model output'!L244="","",'Model output'!L244)</f>
        <v>Papillary Carcinoma, Follicular Variant (#2)</v>
      </c>
      <c r="O245" t="str">
        <f>IF('Model output'!M244="","",'Model output'!M244)</f>
        <v>Classical Variant (#4)</v>
      </c>
      <c r="P245" t="str">
        <f>IF('Model output'!N244="","",'Model output'!N244)</f>
        <v>4.5 x 3.0 x 3.0 cm</v>
      </c>
      <c r="Q245" t="str">
        <f t="shared" si="50"/>
        <v>4.5,3.0,3.0cm</v>
      </c>
      <c r="R245" cm="1">
        <f t="array" ref="R245">IF(Q245="","",IF(ISNUMBER(SEARCH("cm",Q245)),MAX(VALUE(SUBSTITUTE(_xlfn.FILTERXML("&lt;t&gt;&lt;s&gt;"&amp;SUBSTITUTE(Q245,",","&lt;/s&gt;&lt;s&gt;")&amp;"&lt;/s&gt;&lt;/t&gt;","//s"),"cm",""))),MAX(VALUE(SUBSTITUTE(_xlfn.FILTERXML("&lt;t&gt;&lt;s&gt;"&amp;SUBSTITUTE(Q245,",","&lt;/s&gt;&lt;s&gt;")&amp;"&lt;/s&gt;&lt;/t&gt;","//s"),"mm","")))/10))</f>
        <v>4.5</v>
      </c>
      <c r="S245" t="str">
        <f>IF(OR('Model output'!P244="",ISNUMBER(SEARCH("Not identified", 'Model output'!P244)),ISNUMBER(SEARCH("Absent",'Model output'!P244)),AND(ISNUMBER(SEARCH("No",'Model output'!P244)),NOT(ISNUMBER(SEARCH("diagnostic",'Model output'!P244)))),ISNUMBER(SEARCH("Negative",'Model output'!P244))),"negative","positive")</f>
        <v>negative</v>
      </c>
      <c r="T245">
        <f>IF('Model output'!O244="","",'Model output'!O244)</f>
        <v>1</v>
      </c>
      <c r="U245" t="str">
        <f>IF('Model output'!Q244&lt;&gt;"",'Model output'!Q244,IF('Classification result'!S245="positive",IF(ISNUMBER(SEARCH("single",'Model output'!P244)),1,IF(OR(ISNUMBER(SEARCH("&lt;4",'Model output'!P244)),ISNUMBER(SEARCH("&lt; 4",'Model output'!P244)),ISNUMBER(SEARCH("less than 4",'Model output'!P244))),"&lt;4",IF(OR(ISNUMBER(SEARCH("&gt;4",'Model output'!P244)),ISNUMBER(SEARCH("&gt; 4",'Model output'!P244)),ISNUMBER(SEARCH("4 or more",'Model output'!P244))),"&gt;4",""))), ""))</f>
        <v/>
      </c>
      <c r="V245" t="str">
        <f>IF(S245="negative","",IF(OR(ISNUMBER(SEARCH("Focal",'Model output'!P244)),'Classification result'!U245&lt;4,ISNUMBER(SEARCH("Focal",'Classification result'!U245)),ISNUMBER(SEARCH("&lt;4",'Classification result'!U245)),ISNUMBER(SEARCH("&lt; 4",'Classification result'!U245))),"minimal", IF(OR(ISNUMBER(SEARCH("Extensive",'Model output'!P244)),ISNUMBER(SEARCH("Extensive",'Classification result'!U245)),ISNUMBER(SEARCH("&gt;4",'Classification result'!U245)),ISNUMBER(SEARCH("&gt; 4",'Classification result'!U245)),ISNUMBER(SEARCH("4 or more",'Classification result'!U245))),"extensive","")))</f>
        <v/>
      </c>
      <c r="W245" t="str">
        <f>IF(OR('Model output'!R244="",ISNUMBER(SEARCH("Not identified", 'Model output'!R244)),ISNUMBER(SEARCH("Absent",'Model output'!R244)),ISNUMBER(SEARCH("No",'Model output'!R244)),ISNUMBER(SEARCH("Negative",'Model output'!R244)),ISNUMBER(SEARCH("None seen",'Model output'!R244)),ISNUMBER(SEARCH("Free",'Model output'!R244)),ISNUMBER(SEARCH("Cannot be assessed",'Model output'!R244))),"negative","positive")</f>
        <v>positive</v>
      </c>
      <c r="X245" s="16" t="str">
        <f>IF('Model output'!S244="","",'Model output'!S244)</f>
        <v>Not Identified</v>
      </c>
      <c r="Y245" t="str">
        <f>IF(OR('Model output'!S244="",ISNUMBER(SEARCH("Absent",'Model output'!S244)),ISNUMBER(SEARCH("Not identified",'Model output'!S244)),AND(ISNUMBER(SEARCH("No",'Model output'!S244)),NOT(ISNUMBER(SEARCH("carcinoma",'Model output'!S244)))),ISNUMBER(SEARCH("negative",'Model output'!S244))),"negative",IF(Z245="positive","gETE", "positive"))</f>
        <v>negative</v>
      </c>
      <c r="Z245" t="str">
        <f>IF(OR('Model output'!S244="",ISNUMBER(SEARCH("Absent",'Model output'!S244)),ISNUMBER(SEARCH("Not identified",'Model output'!S244)),ISNUMBER(SEARCH("No",'Model output'!S244)),ISNUMBER(SEARCH("Minimal",'Model output'!S244)),ISNUMBER(SEARCH("negative",'Model output'!S244))),"negative",IF(OR(ISNUMBER(SEARCH("extensive",X245)),ISNUMBER(SEARCH("skeletal muscle",X245)),ISNUMBER(SEARCH("larynx",X245)),ISNUMBER(SEARCH("trachea",X245)),ISNUMBER(SEARCH("esophagus",X245)),ISNUMBER(SEARCH("recurrent laryngeal nerve",X245))),"positive","negative"))</f>
        <v>negative</v>
      </c>
      <c r="AA245" t="str">
        <f>IF('Model output'!T244="","",IF('Model output'!T244="Not mentioned", "No", "Yes"))</f>
        <v/>
      </c>
      <c r="AB245" t="str">
        <f>IF(AA245&lt;&gt;"Yes","",IF(OR('Model output'!U244="",ISNUMBER(SEARCH("Not identified",'Model output'!U244))),"",'Model output'!U244))</f>
        <v/>
      </c>
      <c r="AC245" s="1" t="str">
        <f>IF(OR('Model output'!V244="", 'Model output'!V244="No", AND(ISERROR(SEARCH("Positive",'Model output'!V244)), ISNUMBER(SEARCH("Negative",'Model output'!V244))), AND(ISNUMBER(SEARCH("Uninvolved",'Model output'!V244)),NOT(ISNUMBER(SEARCH("margins involved",'Model output'!V244)))), ISNUMBER(SEARCH("None",'Model output'!V244)), ISNUMBER(SEARCH("Free",'Model output'!V244)), ISNUMBER(SEARCH("1 mm",'Model output'!V244)), ISNUMBER(SEARCH("0.1 CM",'Model output'!V244)), ISNUMBER(SEARCH("less than 0.2 mm",'Model output'!V244)), ISNUMBER(SEARCH("less than 0.5 mm",'Model output'!V244)), ISNUMBER(SEARCH("less than 1.0 mm",'Model output'!V244)), ISNUMBER(SEARCH("noted very close",'Model output'!V244)), ISNUMBER(SEARCH("abut",'Model output'!V244)), ISNUMBER(SEARCH("not mentioned",'Model output'!V244)), ISNUMBER(SEARCH("Cannot be assessed",'Model output'!V244)), ISNUMBER(SEARCH("Not specified",'Model output'!V244)), ISNUMBER(SEARCH("Lymphocyte invasion - present",'Model output'!V244))), "negative", "positive")</f>
        <v>negative</v>
      </c>
      <c r="AE245" s="35" t="str" cm="1">
        <f t="array" aca="1" ref="AE245" ca="1">IF(OR(AC245="positive",Z245="positive",AND(OR(ISNUMBER(SEARCH("Follicular carcinoma",N245)),ISNUMBER(SEARCH("Follicular thyroid carcinoma",N245))),V245="extensive"),AND(AND(ISNUMBER(J245),J245&gt;0),AND(ISNUMBER(M245),M245&gt;3)),OR(H245="positive",AH245=1)),"high",IF(OR(ISNUMBER(SEARCH("lateral",G245,1)),ISNUMBER(SEARCH("positive",Y245,1)),ISNUMBER(SEARCH("tall",O245,1)),ISNUMBER(SEARCH("hobnail",O245,1)),ISNUMBER(SEARCH("cribriform",O245,1)),ISNUMBER(SEARCH("diffuse",O245,1)),ISNUMBER(SEARCH("columnar",O245,1)),ISNUMBER(SEARCH("solid",O245,1)),ISNUMBER(SEARCH("tall",N245,1)),ISNUMBER(SEARCH("hobnail",N245,1)),ISNUMBER(SEARCH("cribriform",N245,1)),ISNUMBER(SEARCH("diffuse",N245,1)),ISNUMBER(SEARCH("columnar",N245,1)),ISNUMBER(SEARCH("solid",N245,1)),AND(ISNUMBER(SEARCH("papillary",N245,1)),S245="positive"),AND(AND(ISNUMBER(J245),J245&gt;=5),M245=""),AND(AND(ISNUMBER(J245),J245&gt;=5),AND(ISNUMBER(M245),M245&gt;=1)),AND(ISNUMBER(SERACH("papillary",N245)),OR(Y245="positive",Z245="positive"), ISNUMBER(SEARCH("BRAF",AB245)))),"intermediate","low"))</f>
        <v>low</v>
      </c>
      <c r="AF245" s="36" t="str">
        <f t="shared" si="40"/>
        <v>3a</v>
      </c>
      <c r="AG245" s="36" t="str">
        <f t="shared" si="41"/>
        <v>1a</v>
      </c>
      <c r="AH245" s="36" t="str">
        <f t="shared" si="42"/>
        <v>0</v>
      </c>
      <c r="AI245" s="42" t="str">
        <f t="shared" si="43"/>
        <v>II</v>
      </c>
      <c r="AJ245" s="39" t="s">
        <v>807</v>
      </c>
      <c r="AK245" s="41" t="s">
        <v>1124</v>
      </c>
      <c r="AL245" s="41" t="s">
        <v>1120</v>
      </c>
      <c r="AM245" s="41" t="s">
        <v>1123</v>
      </c>
      <c r="AN245" s="41" t="s">
        <v>1121</v>
      </c>
      <c r="AO245" s="22">
        <f t="shared" ca="1" si="44"/>
        <v>1</v>
      </c>
      <c r="AP245" s="1">
        <f t="shared" si="45"/>
        <v>1</v>
      </c>
      <c r="AQ245" s="1">
        <f t="shared" si="46"/>
        <v>0</v>
      </c>
      <c r="AR245" s="1">
        <f t="shared" si="47"/>
        <v>1</v>
      </c>
      <c r="AS245" s="14">
        <f t="shared" si="48"/>
        <v>1</v>
      </c>
    </row>
    <row r="246" spans="1:45">
      <c r="A246" t="str">
        <f>'Model output'!A245</f>
        <v>TCGA-FY-A3NM</v>
      </c>
      <c r="B246" s="33">
        <v>48</v>
      </c>
      <c r="C246" s="1" t="str">
        <f>IF(OR(ISNUMBER(SEARCH("0",'Model output'!D245)), ISNUMBER(SEARCH("1",'Model output'!D245)), ISNUMBER(SEARCH("1a",'Model output'!D245)), ISNUMBER(SEARCH("1b",'Model output'!D245)), ISNUMBER(SEARCH("2",'Model output'!D245)), ISNUMBER(SEARCH("3",'Model output'!D245)), ISNUMBER(SEARCH("4a",'Model output'!D245)), ISNUMBER(SEARCH("4b",'Model output'!D245))), IF(ISNUMBER(SEARCH("pT",'Model output'!D245)),IF(OR(ISNUMBER(SEARCH("a",'Model output'!D245)),ISNUMBER(SEARCH("b",'Model output'!D245))),MID(SUBSTITUTE('Model output'!D245," ",""),SEARCH("pT",'Model output'!D245)+2,2),MID(SUBSTITUTE('Model output'!D245," ",""),SEARCH("pT",'Model output'!D245)+2,1)),IF(ISNUMBER(SEARCH("T",'Model output'!D245)),IF(OR(ISNUMBER(SEARCH("a",'Model output'!D245)),ISNUMBER(SEARCH("b",'Model output'!D245))),MID(SUBSTITUTE('Model output'!D245," ",""),SEARCH("T",'Model output'!D245)+1,2),MID(SUBSTITUTE('Model output'!D245," ",""),SEARCH("T",'Model output'!D245)+1,1)),SUBSTITUTE('Model output'!D245," ",""))),"")</f>
        <v>3</v>
      </c>
      <c r="D246" s="1" t="str">
        <f>IF(ISNUMBER(SEARCH("lymph node",'Model output'!E245)),"1", IF(AND('Model output'!E245&lt;&gt;"",ISNUMBER('Model output'!E245),'Model output'!E245&gt;0),"1",IF(OR(ISNUMBER(SEARCH("0",'Model output'!E245)), ISNUMBER(SEARCH("1",'Model output'!E245)), ISNUMBER(SEARCH("1a",'Model output'!E245)), ISNUMBER(SEARCH("1b",'Model output'!E245)), ISNUMBER(SEARCH("X",'Model output'!E245))), IF(ISNUMBER(SEARCH("pN",'Model output'!E245)),IF(OR(ISNUMBER(SEARCH("a",'Model output'!E245)),ISNUMBER(SEARCH("b",'Model output'!E245))),MID(SUBSTITUTE('Model output'!E245," ",""),SEARCH("pN",'Model output'!E245)+2,2),MID(SUBSTITUTE('Model output'!E245," ",""),SEARCH("pN",'Model output'!E245)+2,1)),IF(ISNUMBER(SEARCH("N",'Model output'!E245)),IF(OR(ISNUMBER(SEARCH("a",'Model output'!E245)),ISNUMBER(SEARCH("b",'Model output'!E245))),MID(SUBSTITUTE('Model output'!E245," ",""),SEARCH("N",'Model output'!E245)+1,2),MID(SUBSTITUTE('Model output'!E245," ",""),SEARCH("N",'Model output'!E245)+1,1)),SUBSTITUTE('Model output'!E245," ",""))),"")))</f>
        <v>0</v>
      </c>
      <c r="E246" s="1" t="str">
        <f>IF(OR(ISNUMBER(SEARCH("Not applicable",'Model output'!F245)), ISNUMBER(SEARCH("N/A",'Model output'!F245))),"0",IF(OR(ISNUMBER(SEARCH("0",'Model output'!F245)), ISNUMBER(SEARCH("1",'Model output'!F245)), ISNUMBER(SEARCH("X",'Model output'!F245))), IF(ISNUMBER(SEARCH("pM",'Model output'!F245)),MID(SUBSTITUTE('Model output'!F245," ",""),SEARCH("pM",'Model output'!F245)+2,1),IF(ISNUMBER(SEARCH("M",'Model output'!F245)),MID(SUBSTITUTE('Model output'!F245," ",""),SEARCH("M",'Model output'!F245)+1,1),SUBSTITUTE('Model output'!F245," ",""))),""))</f>
        <v>X</v>
      </c>
      <c r="F246" t="str">
        <f t="shared" si="49"/>
        <v>negative</v>
      </c>
      <c r="G246" t="str">
        <f>IF(OR('Model output'!G245="",AND(ISNUMBER('Model output'!J245),'Model output'!J245&lt;1)),"",IF(OR(ISNUMBER(SEARCH("lateral",'Model output'!G245)),ISNUMBER(SEARCH("cervical",'Model output'!G245)),ISNUMBER(SEARCH("jugular",'Model output'!G245)),ISNUMBER(SEARCH("left neck",'Model output'!G245)),ISNUMBER(SEARCH("left anterior neck",'Model output'!G245)),ISNUMBER(SEARCH("left posterior neck",'Model output'!G245)),ISNUMBER(SEARCH("right neck",'Model output'!G245)),ISNUMBER(SEARCH("right anterior neck",'Model output'!G245)),ISNUMBER(SEARCH("right posterior neck",'Model output'!G245)),AND(ISNUMBER(SEARCH("level",'Model output'!G245)),OR(,ISNUMBER(SEARCH("II",'Model output'!G245)),ISNUMBER(SEARCH("two",'Model output'!G245)),AND(ISNUMBER(SEARCH("2",'Model output'!G245)),NOT(ISNUMBER(SEARCH("1 of 2",'Model output'!G245)))),ISNUMBER(SEARCH("III",'Model output'!G245)),ISNUMBER(SEARCH("three",'Model output'!G245)),ISNUMBER(SEARCH("3",'Model output'!G245)),ISNUMBER(SEARCH("IV",'Model output'!G245)),ISNUMBER(SEARCH("four",'Model output'!G245)),ISNUMBER(SEARCH("4",'Model output'!G245)),ISNUMBER(SEARCH("V ",'Model output'!G245)),ISNUMBER(SEARCH("five",'Model output'!G245)),ISNUMBER(SEARCH("5",'Model output'!G245))))), "lateral", "central"))</f>
        <v/>
      </c>
      <c r="H246" t="str">
        <f>IF('Model output'!H245="","negative",IF(OR(ISNUMBER(SEARCH("lymph node",'Model output'!H245)),ISNUMBER(SEARCH("gland",'Model output'!H245)),ISNUMBER(SEARCH("lobe",'Model output'!H245)),ISNUMBER(SEARCH("isthmus",'Model output'!H245)),ISNUMBER(SEARCH("mediastinum",'Model output'!H245)),ISNUMBER(SEARCH("Not mentioned",'Model output'!H245)), ISNUMBER(SEARCH("Not applicable",'Model output'!H245)), ISNUMBER(SEARCH("paratracheal",'Model output'!H245)),ISNUMBER(SEARCH("fibroadipose tissue",'Model output'!H245)),ISNUMBER(SEARCH("thyroid node",'Model output'!H245)),ISNUMBER(SEARCH("skeletal muscle",'Model output'!H245)),ISNUMBER(SEARCH("Extranodal extension",'Model output'!H245)),ISNUMBER(SEARCH("right",'Model output'!H245)),ISNUMBER(SEARCH("left",'Model output'!H245)),ISNUMBER(SEARCH("Not specified",'Model output'!H245))),"negative","positive"))</f>
        <v>negative</v>
      </c>
      <c r="I246">
        <f>IF(OR('Model output'!I245="",'Model output'!I245="Not answered",'Model output'!I245="Not mentioned"),"",IF(ISNUMBER('Model output'!I245),'Model output'!I245,1))</f>
        <v>2</v>
      </c>
      <c r="J246">
        <f>IF(OR('Model output'!J245="",'Model output'!J245="Not answered",'Model output'!J245="Not mentioned"),"",IF(AND(ISNUMBER('Model output'!J245),'Model output'!J245&lt;=I246),'Model output'!J245,IF(AND(ISNUMBER('Model output'!J245), 'Model output'!J245&gt;=DATE(2024,1,1)), MIN(DAY('Model output'!J245), MONTH('Model output'!J245), YEAR('Model output'!J245)), IF(ISNUMBER(SEARCH("0/",'Model output'!J245)),0,IF(ISNUMBER(SEARCH("/",'Model output'!J245)), VALUE(LEFT('Model output'!J245, SEARCH("/",'Model output'!J245)-1)),1)))))</f>
        <v>0</v>
      </c>
      <c r="K246" t="str" cm="1">
        <f t="array" ref="K246">IF(COUNT(FIND({0,1,2,3,4,5,6,7,8,9},'Model output'!K245))&gt;0,'Model output'!K245,"")</f>
        <v/>
      </c>
      <c r="L246" s="25" t="str">
        <f t="shared" si="51"/>
        <v/>
      </c>
      <c r="M246" t="str" cm="1">
        <f t="array" ref="M246">IF(L246="","",IF(ISNUMBER(SEARCH("cm",L246)),MAX(VALUE(SUBSTITUTE(_xlfn.FILTERXML("&lt;t&gt;&lt;s&gt;"&amp;SUBSTITUTE(L246,",","&lt;/s&gt;&lt;s&gt;")&amp;"&lt;/s&gt;&lt;/t&gt;","//s"),"cm",""))),MAX(VALUE(SUBSTITUTE(_xlfn.FILTERXML("&lt;t&gt;&lt;s&gt;"&amp;SUBSTITUTE(L246,",","&lt;/s&gt;&lt;s&gt;")&amp;"&lt;/s&gt;&lt;/t&gt;","//s"),"mm","")))/10))</f>
        <v/>
      </c>
      <c r="N246" t="str">
        <f>IF('Model output'!L245="","",'Model output'!L245)</f>
        <v>Papillary carcinoma, classical</v>
      </c>
      <c r="O246" t="str">
        <f>IF('Model output'!M245="","",'Model output'!M245)</f>
        <v>Classical</v>
      </c>
      <c r="P246" t="str">
        <f>IF('Model output'!N245="","",'Model output'!N245)</f>
        <v>1.6 cm</v>
      </c>
      <c r="Q246" t="str">
        <f t="shared" si="50"/>
        <v>1.6cm</v>
      </c>
      <c r="R246" cm="1">
        <f t="array" ref="R246">IF(Q246="","",IF(ISNUMBER(SEARCH("cm",Q246)),MAX(VALUE(SUBSTITUTE(_xlfn.FILTERXML("&lt;t&gt;&lt;s&gt;"&amp;SUBSTITUTE(Q246,",","&lt;/s&gt;&lt;s&gt;")&amp;"&lt;/s&gt;&lt;/t&gt;","//s"),"cm",""))),MAX(VALUE(SUBSTITUTE(_xlfn.FILTERXML("&lt;t&gt;&lt;s&gt;"&amp;SUBSTITUTE(Q246,",","&lt;/s&gt;&lt;s&gt;")&amp;"&lt;/s&gt;&lt;/t&gt;","//s"),"mm","")))/10))</f>
        <v>1.6</v>
      </c>
      <c r="S246" t="str">
        <f>IF(OR('Model output'!P245="",ISNUMBER(SEARCH("Not identified", 'Model output'!P245)),ISNUMBER(SEARCH("Absent",'Model output'!P245)),AND(ISNUMBER(SEARCH("No",'Model output'!P245)),NOT(ISNUMBER(SEARCH("diagnostic",'Model output'!P245)))),ISNUMBER(SEARCH("Negative",'Model output'!P245))),"negative","positive")</f>
        <v>negative</v>
      </c>
      <c r="T246">
        <f>IF('Model output'!O245="","",'Model output'!O245)</f>
        <v>3</v>
      </c>
      <c r="U246" t="str">
        <f>IF('Model output'!Q245&lt;&gt;"",'Model output'!Q245,IF('Classification result'!S246="positive",IF(ISNUMBER(SEARCH("single",'Model output'!P245)),1,IF(OR(ISNUMBER(SEARCH("&lt;4",'Model output'!P245)),ISNUMBER(SEARCH("&lt; 4",'Model output'!P245)),ISNUMBER(SEARCH("less than 4",'Model output'!P245))),"&lt;4",IF(OR(ISNUMBER(SEARCH("&gt;4",'Model output'!P245)),ISNUMBER(SEARCH("&gt; 4",'Model output'!P245)),ISNUMBER(SEARCH("4 or more",'Model output'!P245))),"&gt;4",""))), ""))</f>
        <v/>
      </c>
      <c r="V246" t="str">
        <f>IF(S246="negative","",IF(OR(ISNUMBER(SEARCH("Focal",'Model output'!P245)),'Classification result'!U246&lt;4,ISNUMBER(SEARCH("Focal",'Classification result'!U246)),ISNUMBER(SEARCH("&lt;4",'Classification result'!U246)),ISNUMBER(SEARCH("&lt; 4",'Classification result'!U246))),"minimal", IF(OR(ISNUMBER(SEARCH("Extensive",'Model output'!P245)),ISNUMBER(SEARCH("Extensive",'Classification result'!U246)),ISNUMBER(SEARCH("&gt;4",'Classification result'!U246)),ISNUMBER(SEARCH("&gt; 4",'Classification result'!U246)),ISNUMBER(SEARCH("4 or more",'Classification result'!U246))),"extensive","")))</f>
        <v/>
      </c>
      <c r="W246" t="str">
        <f>IF(OR('Model output'!R245="",ISNUMBER(SEARCH("Not identified", 'Model output'!R245)),ISNUMBER(SEARCH("Absent",'Model output'!R245)),ISNUMBER(SEARCH("No",'Model output'!R245)),ISNUMBER(SEARCH("Negative",'Model output'!R245)),ISNUMBER(SEARCH("None seen",'Model output'!R245)),ISNUMBER(SEARCH("Free",'Model output'!R245)),ISNUMBER(SEARCH("Cannot be assessed",'Model output'!R245))),"negative","positive")</f>
        <v>negative</v>
      </c>
      <c r="X246" s="16" t="str">
        <f>IF('Model output'!S245="","",'Model output'!S245)</f>
        <v>Present, minimal (in left lobe)</v>
      </c>
      <c r="Y246" t="str">
        <f>IF(OR('Model output'!S245="",ISNUMBER(SEARCH("Absent",'Model output'!S245)),ISNUMBER(SEARCH("Not identified",'Model output'!S245)),AND(ISNUMBER(SEARCH("No",'Model output'!S245)),NOT(ISNUMBER(SEARCH("carcinoma",'Model output'!S245)))),ISNUMBER(SEARCH("negative",'Model output'!S245))),"negative",IF(Z246="positive","gETE", "positive"))</f>
        <v>positive</v>
      </c>
      <c r="Z246" t="str">
        <f>IF(OR('Model output'!S245="",ISNUMBER(SEARCH("Absent",'Model output'!S245)),ISNUMBER(SEARCH("Not identified",'Model output'!S245)),ISNUMBER(SEARCH("No",'Model output'!S245)),ISNUMBER(SEARCH("Minimal",'Model output'!S245)),ISNUMBER(SEARCH("negative",'Model output'!S245))),"negative",IF(OR(ISNUMBER(SEARCH("extensive",X246)),ISNUMBER(SEARCH("skeletal muscle",X246)),ISNUMBER(SEARCH("larynx",X246)),ISNUMBER(SEARCH("trachea",X246)),ISNUMBER(SEARCH("esophagus",X246)),ISNUMBER(SEARCH("recurrent laryngeal nerve",X246))),"positive","negative"))</f>
        <v>negative</v>
      </c>
      <c r="AA246" t="str">
        <f>IF('Model output'!T245="","",IF('Model output'!T245="Not mentioned", "No", "Yes"))</f>
        <v>No</v>
      </c>
      <c r="AB246" t="str">
        <f>IF(AA246&lt;&gt;"Yes","",IF(OR('Model output'!U245="",ISNUMBER(SEARCH("Not identified",'Model output'!U245))),"",'Model output'!U245))</f>
        <v/>
      </c>
      <c r="AC246" s="1" t="str">
        <f>IF(OR('Model output'!V245="", 'Model output'!V245="No", AND(ISERROR(SEARCH("Positive",'Model output'!V245)), ISNUMBER(SEARCH("Negative",'Model output'!V245))), AND(ISNUMBER(SEARCH("Uninvolved",'Model output'!V245)),NOT(ISNUMBER(SEARCH("margins involved",'Model output'!V245)))), ISNUMBER(SEARCH("None",'Model output'!V245)), ISNUMBER(SEARCH("Free",'Model output'!V245)), ISNUMBER(SEARCH("1 mm",'Model output'!V245)), ISNUMBER(SEARCH("0.1 CM",'Model output'!V245)), ISNUMBER(SEARCH("less than 0.2 mm",'Model output'!V245)), ISNUMBER(SEARCH("less than 0.5 mm",'Model output'!V245)), ISNUMBER(SEARCH("less than 1.0 mm",'Model output'!V245)), ISNUMBER(SEARCH("noted very close",'Model output'!V245)), ISNUMBER(SEARCH("abut",'Model output'!V245)), ISNUMBER(SEARCH("not mentioned",'Model output'!V245)), ISNUMBER(SEARCH("Cannot be assessed",'Model output'!V245)), ISNUMBER(SEARCH("Not specified",'Model output'!V245)), ISNUMBER(SEARCH("Lymphocyte invasion - present",'Model output'!V245))), "negative", "positive")</f>
        <v>negative</v>
      </c>
      <c r="AE246" s="35" t="str" cm="1">
        <f t="array" aca="1" ref="AE246" ca="1">IF(OR(AC246="positive",Z246="positive",AND(OR(ISNUMBER(SEARCH("Follicular carcinoma",N246)),ISNUMBER(SEARCH("Follicular thyroid carcinoma",N246))),V246="extensive"),AND(AND(ISNUMBER(J246),J246&gt;0),AND(ISNUMBER(M246),M246&gt;3)),OR(H246="positive",AH246=1)),"high",IF(OR(ISNUMBER(SEARCH("lateral",G246,1)),ISNUMBER(SEARCH("positive",Y246,1)),ISNUMBER(SEARCH("tall",O246,1)),ISNUMBER(SEARCH("hobnail",O246,1)),ISNUMBER(SEARCH("cribriform",O246,1)),ISNUMBER(SEARCH("diffuse",O246,1)),ISNUMBER(SEARCH("columnar",O246,1)),ISNUMBER(SEARCH("solid",O246,1)),ISNUMBER(SEARCH("tall",N246,1)),ISNUMBER(SEARCH("hobnail",N246,1)),ISNUMBER(SEARCH("cribriform",N246,1)),ISNUMBER(SEARCH("diffuse",N246,1)),ISNUMBER(SEARCH("columnar",N246,1)),ISNUMBER(SEARCH("solid",N246,1)),AND(ISNUMBER(SEARCH("papillary",N246,1)),S246="positive"),AND(AND(ISNUMBER(J246),J246&gt;=5),M246=""),AND(AND(ISNUMBER(J246),J246&gt;=5),AND(ISNUMBER(M246),M246&gt;=1)),AND(ISNUMBER(SERACH("papillary",N246)),OR(Y246="positive",Z246="positive"), ISNUMBER(SEARCH("BRAF",AB246)))),"intermediate","low"))</f>
        <v>intermediate</v>
      </c>
      <c r="AF246" s="36" t="str">
        <f t="shared" si="40"/>
        <v>1b</v>
      </c>
      <c r="AG246" s="36" t="str">
        <f t="shared" si="41"/>
        <v>0</v>
      </c>
      <c r="AH246" s="36" t="str">
        <f t="shared" si="42"/>
        <v>0</v>
      </c>
      <c r="AI246" s="42" t="str">
        <f t="shared" si="43"/>
        <v>I</v>
      </c>
      <c r="AJ246" s="39" t="s">
        <v>809</v>
      </c>
      <c r="AK246" s="41" t="s">
        <v>1119</v>
      </c>
      <c r="AL246" s="41" t="s">
        <v>1120</v>
      </c>
      <c r="AM246" s="41" t="s">
        <v>1123</v>
      </c>
      <c r="AN246" s="41" t="s">
        <v>68</v>
      </c>
      <c r="AO246" s="22">
        <f t="shared" ca="1" si="44"/>
        <v>1</v>
      </c>
      <c r="AP246" s="1">
        <f t="shared" si="45"/>
        <v>1</v>
      </c>
      <c r="AQ246" s="1">
        <f t="shared" si="46"/>
        <v>1</v>
      </c>
      <c r="AR246" s="1">
        <f t="shared" si="47"/>
        <v>1</v>
      </c>
      <c r="AS246" s="14">
        <f t="shared" si="48"/>
        <v>1</v>
      </c>
    </row>
    <row r="247" spans="1:45">
      <c r="A247" t="str">
        <f>'Model output'!A246</f>
        <v>TCGA-FY-A3NN</v>
      </c>
      <c r="B247" s="33">
        <v>48</v>
      </c>
      <c r="C247" s="1" t="str">
        <f>IF(OR(ISNUMBER(SEARCH("0",'Model output'!D246)), ISNUMBER(SEARCH("1",'Model output'!D246)), ISNUMBER(SEARCH("1a",'Model output'!D246)), ISNUMBER(SEARCH("1b",'Model output'!D246)), ISNUMBER(SEARCH("2",'Model output'!D246)), ISNUMBER(SEARCH("3",'Model output'!D246)), ISNUMBER(SEARCH("4a",'Model output'!D246)), ISNUMBER(SEARCH("4b",'Model output'!D246))), IF(ISNUMBER(SEARCH("pT",'Model output'!D246)),IF(OR(ISNUMBER(SEARCH("a",'Model output'!D246)),ISNUMBER(SEARCH("b",'Model output'!D246))),MID(SUBSTITUTE('Model output'!D246," ",""),SEARCH("pT",'Model output'!D246)+2,2),MID(SUBSTITUTE('Model output'!D246," ",""),SEARCH("pT",'Model output'!D246)+2,1)),IF(ISNUMBER(SEARCH("T",'Model output'!D246)),IF(OR(ISNUMBER(SEARCH("a",'Model output'!D246)),ISNUMBER(SEARCH("b",'Model output'!D246))),MID(SUBSTITUTE('Model output'!D246," ",""),SEARCH("T",'Model output'!D246)+1,2),MID(SUBSTITUTE('Model output'!D246," ",""),SEARCH("T",'Model output'!D246)+1,1)),SUBSTITUTE('Model output'!D246," ",""))),"")</f>
        <v>1b</v>
      </c>
      <c r="D247" s="1" t="str">
        <f>IF(ISNUMBER(SEARCH("lymph node",'Model output'!E246)),"1", IF(AND('Model output'!E246&lt;&gt;"",ISNUMBER('Model output'!E246),'Model output'!E246&gt;0),"1",IF(OR(ISNUMBER(SEARCH("0",'Model output'!E246)), ISNUMBER(SEARCH("1",'Model output'!E246)), ISNUMBER(SEARCH("1a",'Model output'!E246)), ISNUMBER(SEARCH("1b",'Model output'!E246)), ISNUMBER(SEARCH("X",'Model output'!E246))), IF(ISNUMBER(SEARCH("pN",'Model output'!E246)),IF(OR(ISNUMBER(SEARCH("a",'Model output'!E246)),ISNUMBER(SEARCH("b",'Model output'!E246))),MID(SUBSTITUTE('Model output'!E246," ",""),SEARCH("pN",'Model output'!E246)+2,2),MID(SUBSTITUTE('Model output'!E246," ",""),SEARCH("pN",'Model output'!E246)+2,1)),IF(ISNUMBER(SEARCH("N",'Model output'!E246)),IF(OR(ISNUMBER(SEARCH("a",'Model output'!E246)),ISNUMBER(SEARCH("b",'Model output'!E246))),MID(SUBSTITUTE('Model output'!E246," ",""),SEARCH("N",'Model output'!E246)+1,2),MID(SUBSTITUTE('Model output'!E246," ",""),SEARCH("N",'Model output'!E246)+1,1)),SUBSTITUTE('Model output'!E246," ",""))),"")))</f>
        <v>1a</v>
      </c>
      <c r="E247" s="1" t="str">
        <f>IF(OR(ISNUMBER(SEARCH("Not applicable",'Model output'!F246)), ISNUMBER(SEARCH("N/A",'Model output'!F246))),"0",IF(OR(ISNUMBER(SEARCH("0",'Model output'!F246)), ISNUMBER(SEARCH("1",'Model output'!F246)), ISNUMBER(SEARCH("X",'Model output'!F246))), IF(ISNUMBER(SEARCH("pM",'Model output'!F246)),MID(SUBSTITUTE('Model output'!F246," ",""),SEARCH("pM",'Model output'!F246)+2,1),IF(ISNUMBER(SEARCH("M",'Model output'!F246)),MID(SUBSTITUTE('Model output'!F246," ",""),SEARCH("M",'Model output'!F246)+1,1),SUBSTITUTE('Model output'!F246," ",""))),""))</f>
        <v>X</v>
      </c>
      <c r="F247" t="str">
        <f t="shared" si="49"/>
        <v>positive</v>
      </c>
      <c r="G247" t="str">
        <f>IF(OR('Model output'!G246="",AND(ISNUMBER('Model output'!J246),'Model output'!J246&lt;1)),"",IF(OR(ISNUMBER(SEARCH("lateral",'Model output'!G246)),ISNUMBER(SEARCH("cervical",'Model output'!G246)),ISNUMBER(SEARCH("jugular",'Model output'!G246)),ISNUMBER(SEARCH("left neck",'Model output'!G246)),ISNUMBER(SEARCH("left anterior neck",'Model output'!G246)),ISNUMBER(SEARCH("left posterior neck",'Model output'!G246)),ISNUMBER(SEARCH("right neck",'Model output'!G246)),ISNUMBER(SEARCH("right anterior neck",'Model output'!G246)),ISNUMBER(SEARCH("right posterior neck",'Model output'!G246)),AND(ISNUMBER(SEARCH("level",'Model output'!G246)),OR(,ISNUMBER(SEARCH("II",'Model output'!G246)),ISNUMBER(SEARCH("two",'Model output'!G246)),AND(ISNUMBER(SEARCH("2",'Model output'!G246)),NOT(ISNUMBER(SEARCH("1 of 2",'Model output'!G246)))),ISNUMBER(SEARCH("III",'Model output'!G246)),ISNUMBER(SEARCH("three",'Model output'!G246)),ISNUMBER(SEARCH("3",'Model output'!G246)),ISNUMBER(SEARCH("IV",'Model output'!G246)),ISNUMBER(SEARCH("four",'Model output'!G246)),ISNUMBER(SEARCH("4",'Model output'!G246)),ISNUMBER(SEARCH("V ",'Model output'!G246)),ISNUMBER(SEARCH("five",'Model output'!G246)),ISNUMBER(SEARCH("5",'Model output'!G246))))), "lateral", "central"))</f>
        <v>central</v>
      </c>
      <c r="H247" t="str">
        <f>IF('Model output'!H246="","negative",IF(OR(ISNUMBER(SEARCH("lymph node",'Model output'!H246)),ISNUMBER(SEARCH("gland",'Model output'!H246)),ISNUMBER(SEARCH("lobe",'Model output'!H246)),ISNUMBER(SEARCH("isthmus",'Model output'!H246)),ISNUMBER(SEARCH("mediastinum",'Model output'!H246)),ISNUMBER(SEARCH("Not mentioned",'Model output'!H246)), ISNUMBER(SEARCH("Not applicable",'Model output'!H246)), ISNUMBER(SEARCH("paratracheal",'Model output'!H246)),ISNUMBER(SEARCH("fibroadipose tissue",'Model output'!H246)),ISNUMBER(SEARCH("thyroid node",'Model output'!H246)),ISNUMBER(SEARCH("skeletal muscle",'Model output'!H246)),ISNUMBER(SEARCH("Extranodal extension",'Model output'!H246)),ISNUMBER(SEARCH("right",'Model output'!H246)),ISNUMBER(SEARCH("left",'Model output'!H246)),ISNUMBER(SEARCH("Not specified",'Model output'!H246))),"negative","positive"))</f>
        <v>negative</v>
      </c>
      <c r="I247">
        <f>IF(OR('Model output'!I246="",'Model output'!I246="Not answered",'Model output'!I246="Not mentioned"),"",IF(ISNUMBER('Model output'!I246),'Model output'!I246,1))</f>
        <v>2</v>
      </c>
      <c r="J247">
        <f>IF(OR('Model output'!J246="",'Model output'!J246="Not answered",'Model output'!J246="Not mentioned"),"",IF(AND(ISNUMBER('Model output'!J246),'Model output'!J246&lt;=I247),'Model output'!J246,IF(AND(ISNUMBER('Model output'!J246), 'Model output'!J246&gt;=DATE(2024,1,1)), MIN(DAY('Model output'!J246), MONTH('Model output'!J246), YEAR('Model output'!J246)), IF(ISNUMBER(SEARCH("0/",'Model output'!J246)),0,IF(ISNUMBER(SEARCH("/",'Model output'!J246)), VALUE(LEFT('Model output'!J246, SEARCH("/",'Model output'!J246)-1)),1)))))</f>
        <v>2</v>
      </c>
      <c r="K247" t="str" cm="1">
        <f t="array" ref="K247">IF(COUNT(FIND({0,1,2,3,4,5,6,7,8,9},'Model output'!K246))&gt;0,'Model output'!K246,"")</f>
        <v/>
      </c>
      <c r="L247" s="25" t="str">
        <f t="shared" si="51"/>
        <v/>
      </c>
      <c r="M247" t="str" cm="1">
        <f t="array" ref="M247">IF(L247="","",IF(ISNUMBER(SEARCH("cm",L247)),MAX(VALUE(SUBSTITUTE(_xlfn.FILTERXML("&lt;t&gt;&lt;s&gt;"&amp;SUBSTITUTE(L247,",","&lt;/s&gt;&lt;s&gt;")&amp;"&lt;/s&gt;&lt;/t&gt;","//s"),"cm",""))),MAX(VALUE(SUBSTITUTE(_xlfn.FILTERXML("&lt;t&gt;&lt;s&gt;"&amp;SUBSTITUTE(L247,",","&lt;/s&gt;&lt;s&gt;")&amp;"&lt;/s&gt;&lt;/t&gt;","//s"),"mm","")))/10))</f>
        <v/>
      </c>
      <c r="N247" t="str">
        <f>IF('Model output'!L246="","",'Model output'!L246)</f>
        <v>Papillary carcinoma</v>
      </c>
      <c r="O247" t="str">
        <f>IF('Model output'!M246="","",'Model output'!M246)</f>
        <v>Follicular</v>
      </c>
      <c r="P247" t="str">
        <f>IF('Model output'!N246="","",'Model output'!N246)</f>
        <v>2.0 cm</v>
      </c>
      <c r="Q247" t="str">
        <f t="shared" si="50"/>
        <v>2.0cm</v>
      </c>
      <c r="R247" cm="1">
        <f t="array" ref="R247">IF(Q247="","",IF(ISNUMBER(SEARCH("cm",Q247)),MAX(VALUE(SUBSTITUTE(_xlfn.FILTERXML("&lt;t&gt;&lt;s&gt;"&amp;SUBSTITUTE(Q247,",","&lt;/s&gt;&lt;s&gt;")&amp;"&lt;/s&gt;&lt;/t&gt;","//s"),"cm",""))),MAX(VALUE(SUBSTITUTE(_xlfn.FILTERXML("&lt;t&gt;&lt;s&gt;"&amp;SUBSTITUTE(Q247,",","&lt;/s&gt;&lt;s&gt;")&amp;"&lt;/s&gt;&lt;/t&gt;","//s"),"mm","")))/10))</f>
        <v>2</v>
      </c>
      <c r="S247" t="str">
        <f>IF(OR('Model output'!P246="",ISNUMBER(SEARCH("Not identified", 'Model output'!P246)),ISNUMBER(SEARCH("Absent",'Model output'!P246)),AND(ISNUMBER(SEARCH("No",'Model output'!P246)),NOT(ISNUMBER(SEARCH("diagnostic",'Model output'!P246)))),ISNUMBER(SEARCH("Negative",'Model output'!P246))),"negative","positive")</f>
        <v>negative</v>
      </c>
      <c r="T247">
        <f>IF('Model output'!O246="","",'Model output'!O246)</f>
        <v>1</v>
      </c>
      <c r="U247" t="str">
        <f>IF('Model output'!Q246&lt;&gt;"",'Model output'!Q246,IF('Classification result'!S247="positive",IF(ISNUMBER(SEARCH("single",'Model output'!P246)),1,IF(OR(ISNUMBER(SEARCH("&lt;4",'Model output'!P246)),ISNUMBER(SEARCH("&lt; 4",'Model output'!P246)),ISNUMBER(SEARCH("less than 4",'Model output'!P246))),"&lt;4",IF(OR(ISNUMBER(SEARCH("&gt;4",'Model output'!P246)),ISNUMBER(SEARCH("&gt; 4",'Model output'!P246)),ISNUMBER(SEARCH("4 or more",'Model output'!P246))),"&gt;4",""))), ""))</f>
        <v/>
      </c>
      <c r="V247" t="str">
        <f>IF(S247="negative","",IF(OR(ISNUMBER(SEARCH("Focal",'Model output'!P246)),'Classification result'!U247&lt;4,ISNUMBER(SEARCH("Focal",'Classification result'!U247)),ISNUMBER(SEARCH("&lt;4",'Classification result'!U247)),ISNUMBER(SEARCH("&lt; 4",'Classification result'!U247))),"minimal", IF(OR(ISNUMBER(SEARCH("Extensive",'Model output'!P246)),ISNUMBER(SEARCH("Extensive",'Classification result'!U247)),ISNUMBER(SEARCH("&gt;4",'Classification result'!U247)),ISNUMBER(SEARCH("&gt; 4",'Classification result'!U247)),ISNUMBER(SEARCH("4 or more",'Classification result'!U247))),"extensive","")))</f>
        <v/>
      </c>
      <c r="W247" t="str">
        <f>IF(OR('Model output'!R246="",ISNUMBER(SEARCH("Not identified", 'Model output'!R246)),ISNUMBER(SEARCH("Absent",'Model output'!R246)),ISNUMBER(SEARCH("No",'Model output'!R246)),ISNUMBER(SEARCH("Negative",'Model output'!R246)),ISNUMBER(SEARCH("None seen",'Model output'!R246)),ISNUMBER(SEARCH("Free",'Model output'!R246)),ISNUMBER(SEARCH("Cannot be assessed",'Model output'!R246))),"negative","positive")</f>
        <v>negative</v>
      </c>
      <c r="X247" s="16" t="str">
        <f>IF('Model output'!S246="","",'Model output'!S246)</f>
        <v>Not identified</v>
      </c>
      <c r="Y247" t="str">
        <f>IF(OR('Model output'!S246="",ISNUMBER(SEARCH("Absent",'Model output'!S246)),ISNUMBER(SEARCH("Not identified",'Model output'!S246)),AND(ISNUMBER(SEARCH("No",'Model output'!S246)),NOT(ISNUMBER(SEARCH("carcinoma",'Model output'!S246)))),ISNUMBER(SEARCH("negative",'Model output'!S246))),"negative",IF(Z247="positive","gETE", "positive"))</f>
        <v>negative</v>
      </c>
      <c r="Z247" t="str">
        <f>IF(OR('Model output'!S246="",ISNUMBER(SEARCH("Absent",'Model output'!S246)),ISNUMBER(SEARCH("Not identified",'Model output'!S246)),ISNUMBER(SEARCH("No",'Model output'!S246)),ISNUMBER(SEARCH("Minimal",'Model output'!S246)),ISNUMBER(SEARCH("negative",'Model output'!S246))),"negative",IF(OR(ISNUMBER(SEARCH("extensive",X247)),ISNUMBER(SEARCH("skeletal muscle",X247)),ISNUMBER(SEARCH("larynx",X247)),ISNUMBER(SEARCH("trachea",X247)),ISNUMBER(SEARCH("esophagus",X247)),ISNUMBER(SEARCH("recurrent laryngeal nerve",X247))),"positive","negative"))</f>
        <v>negative</v>
      </c>
      <c r="AA247" t="str">
        <f>IF('Model output'!T246="","",IF('Model output'!T246="Not mentioned", "No", "Yes"))</f>
        <v>Yes</v>
      </c>
      <c r="AB247" t="str">
        <f>IF(AA247&lt;&gt;"Yes","",IF(OR('Model output'!U246="",ISNUMBER(SEARCH("Not identified",'Model output'!U246))),"",'Model output'!U246))</f>
        <v/>
      </c>
      <c r="AC247" s="1" t="str">
        <f>IF(OR('Model output'!V246="", 'Model output'!V246="No", AND(ISERROR(SEARCH("Positive",'Model output'!V246)), ISNUMBER(SEARCH("Negative",'Model output'!V246))), AND(ISNUMBER(SEARCH("Uninvolved",'Model output'!V246)),NOT(ISNUMBER(SEARCH("margins involved",'Model output'!V246)))), ISNUMBER(SEARCH("None",'Model output'!V246)), ISNUMBER(SEARCH("Free",'Model output'!V246)), ISNUMBER(SEARCH("1 mm",'Model output'!V246)), ISNUMBER(SEARCH("0.1 CM",'Model output'!V246)), ISNUMBER(SEARCH("less than 0.2 mm",'Model output'!V246)), ISNUMBER(SEARCH("less than 0.5 mm",'Model output'!V246)), ISNUMBER(SEARCH("less than 1.0 mm",'Model output'!V246)), ISNUMBER(SEARCH("noted very close",'Model output'!V246)), ISNUMBER(SEARCH("abut",'Model output'!V246)), ISNUMBER(SEARCH("not mentioned",'Model output'!V246)), ISNUMBER(SEARCH("Cannot be assessed",'Model output'!V246)), ISNUMBER(SEARCH("Not specified",'Model output'!V246)), ISNUMBER(SEARCH("Lymphocyte invasion - present",'Model output'!V246))), "negative", "positive")</f>
        <v>negative</v>
      </c>
      <c r="AE247" s="35" t="str" cm="1">
        <f t="array" aca="1" ref="AE247" ca="1">IF(OR(AC247="positive",Z247="positive",AND(OR(ISNUMBER(SEARCH("Follicular carcinoma",N247)),ISNUMBER(SEARCH("Follicular thyroid carcinoma",N247))),V247="extensive"),AND(AND(ISNUMBER(J247),J247&gt;0),AND(ISNUMBER(M247),M247&gt;3)),OR(H247="positive",AH247=1)),"high",IF(OR(ISNUMBER(SEARCH("lateral",G247,1)),ISNUMBER(SEARCH("positive",Y247,1)),ISNUMBER(SEARCH("tall",O247,1)),ISNUMBER(SEARCH("hobnail",O247,1)),ISNUMBER(SEARCH("cribriform",O247,1)),ISNUMBER(SEARCH("diffuse",O247,1)),ISNUMBER(SEARCH("columnar",O247,1)),ISNUMBER(SEARCH("solid",O247,1)),ISNUMBER(SEARCH("tall",N247,1)),ISNUMBER(SEARCH("hobnail",N247,1)),ISNUMBER(SEARCH("cribriform",N247,1)),ISNUMBER(SEARCH("diffuse",N247,1)),ISNUMBER(SEARCH("columnar",N247,1)),ISNUMBER(SEARCH("solid",N247,1)),AND(ISNUMBER(SEARCH("papillary",N247,1)),S247="positive"),AND(AND(ISNUMBER(J247),J247&gt;=5),M247=""),AND(AND(ISNUMBER(J247),J247&gt;=5),AND(ISNUMBER(M247),M247&gt;=1)),AND(ISNUMBER(SERACH("papillary",N247)),OR(Y247="positive",Z247="positive"), ISNUMBER(SEARCH("BRAF",AB247)))),"intermediate","low"))</f>
        <v>low</v>
      </c>
      <c r="AF247" s="36" t="str">
        <f t="shared" si="40"/>
        <v>1b</v>
      </c>
      <c r="AG247" s="36" t="str">
        <f t="shared" si="41"/>
        <v>1a</v>
      </c>
      <c r="AH247" s="36" t="str">
        <f t="shared" si="42"/>
        <v>0</v>
      </c>
      <c r="AI247" s="42" t="str">
        <f t="shared" si="43"/>
        <v>I</v>
      </c>
      <c r="AJ247" s="39" t="s">
        <v>807</v>
      </c>
      <c r="AK247" s="41" t="s">
        <v>1119</v>
      </c>
      <c r="AL247" s="41" t="s">
        <v>651</v>
      </c>
      <c r="AM247" s="41" t="s">
        <v>1123</v>
      </c>
      <c r="AN247" s="41" t="s">
        <v>68</v>
      </c>
      <c r="AO247" s="22">
        <f t="shared" ca="1" si="44"/>
        <v>1</v>
      </c>
      <c r="AP247" s="1">
        <f t="shared" si="45"/>
        <v>1</v>
      </c>
      <c r="AQ247" s="1">
        <f t="shared" si="46"/>
        <v>1</v>
      </c>
      <c r="AR247" s="1">
        <f t="shared" si="47"/>
        <v>1</v>
      </c>
      <c r="AS247" s="14">
        <f t="shared" si="48"/>
        <v>1</v>
      </c>
    </row>
    <row r="248" spans="1:45">
      <c r="A248" t="str">
        <f>'Model output'!A247</f>
        <v>TCGA-FY-A3NP</v>
      </c>
      <c r="B248" s="33">
        <v>69</v>
      </c>
      <c r="C248" s="1" t="str">
        <f>IF(OR(ISNUMBER(SEARCH("0",'Model output'!D247)), ISNUMBER(SEARCH("1",'Model output'!D247)), ISNUMBER(SEARCH("1a",'Model output'!D247)), ISNUMBER(SEARCH("1b",'Model output'!D247)), ISNUMBER(SEARCH("2",'Model output'!D247)), ISNUMBER(SEARCH("3",'Model output'!D247)), ISNUMBER(SEARCH("4a",'Model output'!D247)), ISNUMBER(SEARCH("4b",'Model output'!D247))), IF(ISNUMBER(SEARCH("pT",'Model output'!D247)),IF(OR(ISNUMBER(SEARCH("a",'Model output'!D247)),ISNUMBER(SEARCH("b",'Model output'!D247))),MID(SUBSTITUTE('Model output'!D247," ",""),SEARCH("pT",'Model output'!D247)+2,2),MID(SUBSTITUTE('Model output'!D247," ",""),SEARCH("pT",'Model output'!D247)+2,1)),IF(ISNUMBER(SEARCH("T",'Model output'!D247)),IF(OR(ISNUMBER(SEARCH("a",'Model output'!D247)),ISNUMBER(SEARCH("b",'Model output'!D247))),MID(SUBSTITUTE('Model output'!D247," ",""),SEARCH("T",'Model output'!D247)+1,2),MID(SUBSTITUTE('Model output'!D247," ",""),SEARCH("T",'Model output'!D247)+1,1)),SUBSTITUTE('Model output'!D247," ",""))),"")</f>
        <v>1</v>
      </c>
      <c r="D248" s="1" t="str">
        <f>IF(ISNUMBER(SEARCH("lymph node",'Model output'!E247)),"1", IF(AND('Model output'!E247&lt;&gt;"",ISNUMBER('Model output'!E247),'Model output'!E247&gt;0),"1",IF(OR(ISNUMBER(SEARCH("0",'Model output'!E247)), ISNUMBER(SEARCH("1",'Model output'!E247)), ISNUMBER(SEARCH("1a",'Model output'!E247)), ISNUMBER(SEARCH("1b",'Model output'!E247)), ISNUMBER(SEARCH("X",'Model output'!E247))), IF(ISNUMBER(SEARCH("pN",'Model output'!E247)),IF(OR(ISNUMBER(SEARCH("a",'Model output'!E247)),ISNUMBER(SEARCH("b",'Model output'!E247))),MID(SUBSTITUTE('Model output'!E247," ",""),SEARCH("pN",'Model output'!E247)+2,2),MID(SUBSTITUTE('Model output'!E247," ",""),SEARCH("pN",'Model output'!E247)+2,1)),IF(ISNUMBER(SEARCH("N",'Model output'!E247)),IF(OR(ISNUMBER(SEARCH("a",'Model output'!E247)),ISNUMBER(SEARCH("b",'Model output'!E247))),MID(SUBSTITUTE('Model output'!E247," ",""),SEARCH("N",'Model output'!E247)+1,2),MID(SUBSTITUTE('Model output'!E247," ",""),SEARCH("N",'Model output'!E247)+1,1)),SUBSTITUTE('Model output'!E247," ",""))),"")))</f>
        <v>X</v>
      </c>
      <c r="E248" s="1" t="str">
        <f>IF(OR(ISNUMBER(SEARCH("Not applicable",'Model output'!F247)), ISNUMBER(SEARCH("N/A",'Model output'!F247))),"0",IF(OR(ISNUMBER(SEARCH("0",'Model output'!F247)), ISNUMBER(SEARCH("1",'Model output'!F247)), ISNUMBER(SEARCH("X",'Model output'!F247))), IF(ISNUMBER(SEARCH("pM",'Model output'!F247)),MID(SUBSTITUTE('Model output'!F247," ",""),SEARCH("pM",'Model output'!F247)+2,1),IF(ISNUMBER(SEARCH("M",'Model output'!F247)),MID(SUBSTITUTE('Model output'!F247," ",""),SEARCH("M",'Model output'!F247)+1,1),SUBSTITUTE('Model output'!F247," ",""))),""))</f>
        <v>0</v>
      </c>
      <c r="F248" t="str">
        <f t="shared" si="49"/>
        <v>positive</v>
      </c>
      <c r="G248" t="str">
        <f>IF(OR('Model output'!G247="",AND(ISNUMBER('Model output'!J247),'Model output'!J247&lt;1)),"",IF(OR(ISNUMBER(SEARCH("lateral",'Model output'!G247)),ISNUMBER(SEARCH("cervical",'Model output'!G247)),ISNUMBER(SEARCH("jugular",'Model output'!G247)),ISNUMBER(SEARCH("left neck",'Model output'!G247)),ISNUMBER(SEARCH("left anterior neck",'Model output'!G247)),ISNUMBER(SEARCH("left posterior neck",'Model output'!G247)),ISNUMBER(SEARCH("right neck",'Model output'!G247)),ISNUMBER(SEARCH("right anterior neck",'Model output'!G247)),ISNUMBER(SEARCH("right posterior neck",'Model output'!G247)),AND(ISNUMBER(SEARCH("level",'Model output'!G247)),OR(,ISNUMBER(SEARCH("II",'Model output'!G247)),ISNUMBER(SEARCH("two",'Model output'!G247)),AND(ISNUMBER(SEARCH("2",'Model output'!G247)),NOT(ISNUMBER(SEARCH("1 of 2",'Model output'!G247)))),ISNUMBER(SEARCH("III",'Model output'!G247)),ISNUMBER(SEARCH("three",'Model output'!G247)),ISNUMBER(SEARCH("3",'Model output'!G247)),ISNUMBER(SEARCH("IV",'Model output'!G247)),ISNUMBER(SEARCH("four",'Model output'!G247)),ISNUMBER(SEARCH("4",'Model output'!G247)),ISNUMBER(SEARCH("V ",'Model output'!G247)),ISNUMBER(SEARCH("five",'Model output'!G247)),ISNUMBER(SEARCH("5",'Model output'!G247))))), "lateral", "central"))</f>
        <v/>
      </c>
      <c r="H248" t="str">
        <f>IF('Model output'!H247="","negative",IF(OR(ISNUMBER(SEARCH("lymph node",'Model output'!H247)),ISNUMBER(SEARCH("gland",'Model output'!H247)),ISNUMBER(SEARCH("lobe",'Model output'!H247)),ISNUMBER(SEARCH("isthmus",'Model output'!H247)),ISNUMBER(SEARCH("mediastinum",'Model output'!H247)),ISNUMBER(SEARCH("Not mentioned",'Model output'!H247)), ISNUMBER(SEARCH("Not applicable",'Model output'!H247)), ISNUMBER(SEARCH("paratracheal",'Model output'!H247)),ISNUMBER(SEARCH("fibroadipose tissue",'Model output'!H247)),ISNUMBER(SEARCH("thyroid node",'Model output'!H247)),ISNUMBER(SEARCH("skeletal muscle",'Model output'!H247)),ISNUMBER(SEARCH("Extranodal extension",'Model output'!H247)),ISNUMBER(SEARCH("right",'Model output'!H247)),ISNUMBER(SEARCH("left",'Model output'!H247)),ISNUMBER(SEARCH("Not specified",'Model output'!H247))),"negative","positive"))</f>
        <v>negative</v>
      </c>
      <c r="I248">
        <f>IF(OR('Model output'!I247="",'Model output'!I247="Not answered",'Model output'!I247="Not mentioned"),"",IF(ISNUMBER('Model output'!I247),'Model output'!I247,1))</f>
        <v>1</v>
      </c>
      <c r="J248">
        <f>IF(OR('Model output'!J247="",'Model output'!J247="Not answered",'Model output'!J247="Not mentioned"),"",IF(AND(ISNUMBER('Model output'!J247),'Model output'!J247&lt;=I248),'Model output'!J247,IF(AND(ISNUMBER('Model output'!J247), 'Model output'!J247&gt;=DATE(2024,1,1)), MIN(DAY('Model output'!J247), MONTH('Model output'!J247), YEAR('Model output'!J247)), IF(ISNUMBER(SEARCH("0/",'Model output'!J247)),0,IF(ISNUMBER(SEARCH("/",'Model output'!J247)), VALUE(LEFT('Model output'!J247, SEARCH("/",'Model output'!J247)-1)),1)))))</f>
        <v>1</v>
      </c>
      <c r="K248" t="str" cm="1">
        <f t="array" ref="K248">IF(COUNT(FIND({0,1,2,3,4,5,6,7,8,9},'Model output'!K247))&gt;0,'Model output'!K247,"")</f>
        <v/>
      </c>
      <c r="L248" s="25" t="str">
        <f t="shared" si="51"/>
        <v/>
      </c>
      <c r="M248" t="str" cm="1">
        <f t="array" ref="M248">IF(L248="","",IF(ISNUMBER(SEARCH("cm",L248)),MAX(VALUE(SUBSTITUTE(_xlfn.FILTERXML("&lt;t&gt;&lt;s&gt;"&amp;SUBSTITUTE(L248,",","&lt;/s&gt;&lt;s&gt;")&amp;"&lt;/s&gt;&lt;/t&gt;","//s"),"cm",""))),MAX(VALUE(SUBSTITUTE(_xlfn.FILTERXML("&lt;t&gt;&lt;s&gt;"&amp;SUBSTITUTE(L248,",","&lt;/s&gt;&lt;s&gt;")&amp;"&lt;/s&gt;&lt;/t&gt;","//s"),"mm","")))/10))</f>
        <v/>
      </c>
      <c r="N248" t="str">
        <f>IF('Model output'!L247="","",'Model output'!L247)</f>
        <v>Papillary</v>
      </c>
      <c r="O248" t="str">
        <f>IF('Model output'!M247="","",'Model output'!M247)</f>
        <v>Well differentiated follicular variant</v>
      </c>
      <c r="P248" t="str">
        <f>IF('Model output'!N247="","",'Model output'!N247)</f>
        <v>3 cm</v>
      </c>
      <c r="Q248" t="str">
        <f t="shared" si="50"/>
        <v>3cm</v>
      </c>
      <c r="R248" cm="1">
        <f t="array" ref="R248">IF(Q248="","",IF(ISNUMBER(SEARCH("cm",Q248)),MAX(VALUE(SUBSTITUTE(_xlfn.FILTERXML("&lt;t&gt;&lt;s&gt;"&amp;SUBSTITUTE(Q248,",","&lt;/s&gt;&lt;s&gt;")&amp;"&lt;/s&gt;&lt;/t&gt;","//s"),"cm",""))),MAX(VALUE(SUBSTITUTE(_xlfn.FILTERXML("&lt;t&gt;&lt;s&gt;"&amp;SUBSTITUTE(Q248,",","&lt;/s&gt;&lt;s&gt;")&amp;"&lt;/s&gt;&lt;/t&gt;","//s"),"mm","")))/10))</f>
        <v>3</v>
      </c>
      <c r="S248" t="str">
        <f>IF(OR('Model output'!P247="",ISNUMBER(SEARCH("Not identified", 'Model output'!P247)),ISNUMBER(SEARCH("Absent",'Model output'!P247)),AND(ISNUMBER(SEARCH("No",'Model output'!P247)),NOT(ISNUMBER(SEARCH("diagnostic",'Model output'!P247)))),ISNUMBER(SEARCH("Negative",'Model output'!P247))),"negative","positive")</f>
        <v>negative</v>
      </c>
      <c r="T248">
        <f>IF('Model output'!O247="","",'Model output'!O247)</f>
        <v>1</v>
      </c>
      <c r="U248" t="str">
        <f>IF('Model output'!Q247&lt;&gt;"",'Model output'!Q247,IF('Classification result'!S248="positive",IF(ISNUMBER(SEARCH("single",'Model output'!P247)),1,IF(OR(ISNUMBER(SEARCH("&lt;4",'Model output'!P247)),ISNUMBER(SEARCH("&lt; 4",'Model output'!P247)),ISNUMBER(SEARCH("less than 4",'Model output'!P247))),"&lt;4",IF(OR(ISNUMBER(SEARCH("&gt;4",'Model output'!P247)),ISNUMBER(SEARCH("&gt; 4",'Model output'!P247)),ISNUMBER(SEARCH("4 or more",'Model output'!P247))),"&gt;4",""))), ""))</f>
        <v/>
      </c>
      <c r="V248" t="str">
        <f>IF(S248="negative","",IF(OR(ISNUMBER(SEARCH("Focal",'Model output'!P247)),'Classification result'!U248&lt;4,ISNUMBER(SEARCH("Focal",'Classification result'!U248)),ISNUMBER(SEARCH("&lt;4",'Classification result'!U248)),ISNUMBER(SEARCH("&lt; 4",'Classification result'!U248))),"minimal", IF(OR(ISNUMBER(SEARCH("Extensive",'Model output'!P247)),ISNUMBER(SEARCH("Extensive",'Classification result'!U248)),ISNUMBER(SEARCH("&gt;4",'Classification result'!U248)),ISNUMBER(SEARCH("&gt; 4",'Classification result'!U248)),ISNUMBER(SEARCH("4 or more",'Classification result'!U248))),"extensive","")))</f>
        <v/>
      </c>
      <c r="W248" t="str">
        <f>IF(OR('Model output'!R247="",ISNUMBER(SEARCH("Not identified", 'Model output'!R247)),ISNUMBER(SEARCH("Absent",'Model output'!R247)),ISNUMBER(SEARCH("No",'Model output'!R247)),ISNUMBER(SEARCH("Negative",'Model output'!R247)),ISNUMBER(SEARCH("None seen",'Model output'!R247)),ISNUMBER(SEARCH("Free",'Model output'!R247)),ISNUMBER(SEARCH("Cannot be assessed",'Model output'!R247))),"negative","positive")</f>
        <v>negative</v>
      </c>
      <c r="X248" s="16" t="str">
        <f>IF('Model output'!S247="","",'Model output'!S247)</f>
        <v/>
      </c>
      <c r="Y248" t="str">
        <f>IF(OR('Model output'!S247="",ISNUMBER(SEARCH("Absent",'Model output'!S247)),ISNUMBER(SEARCH("Not identified",'Model output'!S247)),AND(ISNUMBER(SEARCH("No",'Model output'!S247)),NOT(ISNUMBER(SEARCH("carcinoma",'Model output'!S247)))),ISNUMBER(SEARCH("negative",'Model output'!S247))),"negative",IF(Z248="positive","gETE", "positive"))</f>
        <v>negative</v>
      </c>
      <c r="Z248" t="str">
        <f>IF(OR('Model output'!S247="",ISNUMBER(SEARCH("Absent",'Model output'!S247)),ISNUMBER(SEARCH("Not identified",'Model output'!S247)),ISNUMBER(SEARCH("No",'Model output'!S247)),ISNUMBER(SEARCH("Minimal",'Model output'!S247)),ISNUMBER(SEARCH("negative",'Model output'!S247))),"negative",IF(OR(ISNUMBER(SEARCH("extensive",X248)),ISNUMBER(SEARCH("skeletal muscle",X248)),ISNUMBER(SEARCH("larynx",X248)),ISNUMBER(SEARCH("trachea",X248)),ISNUMBER(SEARCH("esophagus",X248)),ISNUMBER(SEARCH("recurrent laryngeal nerve",X248))),"positive","negative"))</f>
        <v>negative</v>
      </c>
      <c r="AA248" t="str">
        <f>IF('Model output'!T247="","",IF('Model output'!T247="Not mentioned", "No", "Yes"))</f>
        <v>Yes</v>
      </c>
      <c r="AB248" t="str">
        <f>IF(AA248&lt;&gt;"Yes","",IF(OR('Model output'!U247="",ISNUMBER(SEARCH("Not identified",'Model output'!U247))),"",'Model output'!U247))</f>
        <v/>
      </c>
      <c r="AC248" s="1" t="str">
        <f>IF(OR('Model output'!V247="", 'Model output'!V247="No", AND(ISERROR(SEARCH("Positive",'Model output'!V247)), ISNUMBER(SEARCH("Negative",'Model output'!V247))), AND(ISNUMBER(SEARCH("Uninvolved",'Model output'!V247)),NOT(ISNUMBER(SEARCH("margins involved",'Model output'!V247)))), ISNUMBER(SEARCH("None",'Model output'!V247)), ISNUMBER(SEARCH("Free",'Model output'!V247)), ISNUMBER(SEARCH("1 mm",'Model output'!V247)), ISNUMBER(SEARCH("0.1 CM",'Model output'!V247)), ISNUMBER(SEARCH("less than 0.2 mm",'Model output'!V247)), ISNUMBER(SEARCH("less than 0.5 mm",'Model output'!V247)), ISNUMBER(SEARCH("less than 1.0 mm",'Model output'!V247)), ISNUMBER(SEARCH("noted very close",'Model output'!V247)), ISNUMBER(SEARCH("abut",'Model output'!V247)), ISNUMBER(SEARCH("not mentioned",'Model output'!V247)), ISNUMBER(SEARCH("Cannot be assessed",'Model output'!V247)), ISNUMBER(SEARCH("Not specified",'Model output'!V247)), ISNUMBER(SEARCH("Lymphocyte invasion - present",'Model output'!V247))), "negative", "positive")</f>
        <v>negative</v>
      </c>
      <c r="AE248" s="35" t="str" cm="1">
        <f t="array" aca="1" ref="AE248" ca="1">IF(OR(AC248="positive",Z248="positive",AND(OR(ISNUMBER(SEARCH("Follicular carcinoma",N248)),ISNUMBER(SEARCH("Follicular thyroid carcinoma",N248))),V248="extensive"),AND(AND(ISNUMBER(J248),J248&gt;0),AND(ISNUMBER(M248),M248&gt;3)),OR(H248="positive",AH248=1)),"high",IF(OR(ISNUMBER(SEARCH("lateral",G248,1)),ISNUMBER(SEARCH("positive",Y248,1)),ISNUMBER(SEARCH("tall",O248,1)),ISNUMBER(SEARCH("hobnail",O248,1)),ISNUMBER(SEARCH("cribriform",O248,1)),ISNUMBER(SEARCH("diffuse",O248,1)),ISNUMBER(SEARCH("columnar",O248,1)),ISNUMBER(SEARCH("solid",O248,1)),ISNUMBER(SEARCH("tall",N248,1)),ISNUMBER(SEARCH("hobnail",N248,1)),ISNUMBER(SEARCH("cribriform",N248,1)),ISNUMBER(SEARCH("diffuse",N248,1)),ISNUMBER(SEARCH("columnar",N248,1)),ISNUMBER(SEARCH("solid",N248,1)),AND(ISNUMBER(SEARCH("papillary",N248,1)),S248="positive"),AND(AND(ISNUMBER(J248),J248&gt;=5),M248=""),AND(AND(ISNUMBER(J248),J248&gt;=5),AND(ISNUMBER(M248),M248&gt;=1)),AND(ISNUMBER(SERACH("papillary",N248)),OR(Y248="positive",Z248="positive"), ISNUMBER(SEARCH("BRAF",AB248)))),"intermediate","low"))</f>
        <v>low</v>
      </c>
      <c r="AF248" s="36" t="str">
        <f t="shared" si="40"/>
        <v>2</v>
      </c>
      <c r="AG248" s="36" t="str">
        <f t="shared" si="41"/>
        <v>1a</v>
      </c>
      <c r="AH248" s="36" t="str">
        <f t="shared" si="42"/>
        <v>0</v>
      </c>
      <c r="AI248" s="42" t="str">
        <f t="shared" si="43"/>
        <v>II</v>
      </c>
      <c r="AJ248" s="39" t="s">
        <v>807</v>
      </c>
      <c r="AK248" s="41" t="s">
        <v>1119</v>
      </c>
      <c r="AL248" s="41" t="s">
        <v>1127</v>
      </c>
      <c r="AM248" s="41" t="s">
        <v>1120</v>
      </c>
      <c r="AN248" s="41" t="s">
        <v>68</v>
      </c>
      <c r="AO248" s="22">
        <f t="shared" ca="1" si="44"/>
        <v>1</v>
      </c>
      <c r="AP248" s="1">
        <f t="shared" si="45"/>
        <v>0</v>
      </c>
      <c r="AQ248" s="1">
        <f t="shared" si="46"/>
        <v>0</v>
      </c>
      <c r="AR248" s="1">
        <f t="shared" si="47"/>
        <v>1</v>
      </c>
      <c r="AS248" s="14">
        <f t="shared" si="48"/>
        <v>0</v>
      </c>
    </row>
    <row r="249" spans="1:45">
      <c r="A249" t="str">
        <f>'Model output'!A248</f>
        <v>TCGA-FY-A3ON</v>
      </c>
      <c r="B249" s="33">
        <v>20</v>
      </c>
      <c r="C249" s="1" t="str">
        <f>IF(OR(ISNUMBER(SEARCH("0",'Model output'!D248)), ISNUMBER(SEARCH("1",'Model output'!D248)), ISNUMBER(SEARCH("1a",'Model output'!D248)), ISNUMBER(SEARCH("1b",'Model output'!D248)), ISNUMBER(SEARCH("2",'Model output'!D248)), ISNUMBER(SEARCH("3",'Model output'!D248)), ISNUMBER(SEARCH("4a",'Model output'!D248)), ISNUMBER(SEARCH("4b",'Model output'!D248))), IF(ISNUMBER(SEARCH("pT",'Model output'!D248)),IF(OR(ISNUMBER(SEARCH("a",'Model output'!D248)),ISNUMBER(SEARCH("b",'Model output'!D248))),MID(SUBSTITUTE('Model output'!D248," ",""),SEARCH("pT",'Model output'!D248)+2,2),MID(SUBSTITUTE('Model output'!D248," ",""),SEARCH("pT",'Model output'!D248)+2,1)),IF(ISNUMBER(SEARCH("T",'Model output'!D248)),IF(OR(ISNUMBER(SEARCH("a",'Model output'!D248)),ISNUMBER(SEARCH("b",'Model output'!D248))),MID(SUBSTITUTE('Model output'!D248," ",""),SEARCH("T",'Model output'!D248)+1,2),MID(SUBSTITUTE('Model output'!D248," ",""),SEARCH("T",'Model output'!D248)+1,1)),SUBSTITUTE('Model output'!D248," ",""))),"")</f>
        <v>2</v>
      </c>
      <c r="D249" s="1" t="str">
        <f>IF(ISNUMBER(SEARCH("lymph node",'Model output'!E248)),"1", IF(AND('Model output'!E248&lt;&gt;"",ISNUMBER('Model output'!E248),'Model output'!E248&gt;0),"1",IF(OR(ISNUMBER(SEARCH("0",'Model output'!E248)), ISNUMBER(SEARCH("1",'Model output'!E248)), ISNUMBER(SEARCH("1a",'Model output'!E248)), ISNUMBER(SEARCH("1b",'Model output'!E248)), ISNUMBER(SEARCH("X",'Model output'!E248))), IF(ISNUMBER(SEARCH("pN",'Model output'!E248)),IF(OR(ISNUMBER(SEARCH("a",'Model output'!E248)),ISNUMBER(SEARCH("b",'Model output'!E248))),MID(SUBSTITUTE('Model output'!E248," ",""),SEARCH("pN",'Model output'!E248)+2,2),MID(SUBSTITUTE('Model output'!E248," ",""),SEARCH("pN",'Model output'!E248)+2,1)),IF(ISNUMBER(SEARCH("N",'Model output'!E248)),IF(OR(ISNUMBER(SEARCH("a",'Model output'!E248)),ISNUMBER(SEARCH("b",'Model output'!E248))),MID(SUBSTITUTE('Model output'!E248," ",""),SEARCH("N",'Model output'!E248)+1,2),MID(SUBSTITUTE('Model output'!E248," ",""),SEARCH("N",'Model output'!E248)+1,1)),SUBSTITUTE('Model output'!E248," ",""))),"")))</f>
        <v>1</v>
      </c>
      <c r="E249" s="1" t="str">
        <f>IF(OR(ISNUMBER(SEARCH("Not applicable",'Model output'!F248)), ISNUMBER(SEARCH("N/A",'Model output'!F248))),"0",IF(OR(ISNUMBER(SEARCH("0",'Model output'!F248)), ISNUMBER(SEARCH("1",'Model output'!F248)), ISNUMBER(SEARCH("X",'Model output'!F248))), IF(ISNUMBER(SEARCH("pM",'Model output'!F248)),MID(SUBSTITUTE('Model output'!F248," ",""),SEARCH("pM",'Model output'!F248)+2,1),IF(ISNUMBER(SEARCH("M",'Model output'!F248)),MID(SUBSTITUTE('Model output'!F248," ",""),SEARCH("M",'Model output'!F248)+1,1),SUBSTITUTE('Model output'!F248," ",""))),""))</f>
        <v>X</v>
      </c>
      <c r="F249" t="str">
        <f t="shared" si="49"/>
        <v>positive</v>
      </c>
      <c r="G249" t="str">
        <f>IF(OR('Model output'!G248="",AND(ISNUMBER('Model output'!J248),'Model output'!J248&lt;1)),"",IF(OR(ISNUMBER(SEARCH("lateral",'Model output'!G248)),ISNUMBER(SEARCH("cervical",'Model output'!G248)),ISNUMBER(SEARCH("jugular",'Model output'!G248)),ISNUMBER(SEARCH("left neck",'Model output'!G248)),ISNUMBER(SEARCH("left anterior neck",'Model output'!G248)),ISNUMBER(SEARCH("left posterior neck",'Model output'!G248)),ISNUMBER(SEARCH("right neck",'Model output'!G248)),ISNUMBER(SEARCH("right anterior neck",'Model output'!G248)),ISNUMBER(SEARCH("right posterior neck",'Model output'!G248)),AND(ISNUMBER(SEARCH("level",'Model output'!G248)),OR(,ISNUMBER(SEARCH("II",'Model output'!G248)),ISNUMBER(SEARCH("two",'Model output'!G248)),AND(ISNUMBER(SEARCH("2",'Model output'!G248)),NOT(ISNUMBER(SEARCH("1 of 2",'Model output'!G248)))),ISNUMBER(SEARCH("III",'Model output'!G248)),ISNUMBER(SEARCH("three",'Model output'!G248)),ISNUMBER(SEARCH("3",'Model output'!G248)),ISNUMBER(SEARCH("IV",'Model output'!G248)),ISNUMBER(SEARCH("four",'Model output'!G248)),ISNUMBER(SEARCH("4",'Model output'!G248)),ISNUMBER(SEARCH("V ",'Model output'!G248)),ISNUMBER(SEARCH("five",'Model output'!G248)),ISNUMBER(SEARCH("5",'Model output'!G248))))), "lateral", "central"))</f>
        <v>central</v>
      </c>
      <c r="H249" t="str">
        <f>IF('Model output'!H248="","negative",IF(OR(ISNUMBER(SEARCH("lymph node",'Model output'!H248)),ISNUMBER(SEARCH("gland",'Model output'!H248)),ISNUMBER(SEARCH("lobe",'Model output'!H248)),ISNUMBER(SEARCH("isthmus",'Model output'!H248)),ISNUMBER(SEARCH("mediastinum",'Model output'!H248)),ISNUMBER(SEARCH("Not mentioned",'Model output'!H248)), ISNUMBER(SEARCH("Not applicable",'Model output'!H248)), ISNUMBER(SEARCH("paratracheal",'Model output'!H248)),ISNUMBER(SEARCH("fibroadipose tissue",'Model output'!H248)),ISNUMBER(SEARCH("thyroid node",'Model output'!H248)),ISNUMBER(SEARCH("skeletal muscle",'Model output'!H248)),ISNUMBER(SEARCH("Extranodal extension",'Model output'!H248)),ISNUMBER(SEARCH("right",'Model output'!H248)),ISNUMBER(SEARCH("left",'Model output'!H248)),ISNUMBER(SEARCH("Not specified",'Model output'!H248))),"negative","positive"))</f>
        <v>negative</v>
      </c>
      <c r="I249">
        <f>IF(OR('Model output'!I248="",'Model output'!I248="Not answered",'Model output'!I248="Not mentioned"),"",IF(ISNUMBER('Model output'!I248),'Model output'!I248,1))</f>
        <v>4</v>
      </c>
      <c r="J249">
        <f>IF(OR('Model output'!J248="",'Model output'!J248="Not answered",'Model output'!J248="Not mentioned"),"",IF(AND(ISNUMBER('Model output'!J248),'Model output'!J248&lt;=I249),'Model output'!J248,IF(AND(ISNUMBER('Model output'!J248), 'Model output'!J248&gt;=DATE(2024,1,1)), MIN(DAY('Model output'!J248), MONTH('Model output'!J248), YEAR('Model output'!J248)), IF(ISNUMBER(SEARCH("0/",'Model output'!J248)),0,IF(ISNUMBER(SEARCH("/",'Model output'!J248)), VALUE(LEFT('Model output'!J248, SEARCH("/",'Model output'!J248)-1)),1)))))</f>
        <v>1</v>
      </c>
      <c r="K249" t="str" cm="1">
        <f t="array" ref="K249">IF(COUNT(FIND({0,1,2,3,4,5,6,7,8,9},'Model output'!K248))&gt;0,'Model output'!K248,"")</f>
        <v/>
      </c>
      <c r="L249" s="25" t="str">
        <f t="shared" si="51"/>
        <v/>
      </c>
      <c r="M249" t="str" cm="1">
        <f t="array" ref="M249">IF(L249="","",IF(ISNUMBER(SEARCH("cm",L249)),MAX(VALUE(SUBSTITUTE(_xlfn.FILTERXML("&lt;t&gt;&lt;s&gt;"&amp;SUBSTITUTE(L249,",","&lt;/s&gt;&lt;s&gt;")&amp;"&lt;/s&gt;&lt;/t&gt;","//s"),"cm",""))),MAX(VALUE(SUBSTITUTE(_xlfn.FILTERXML("&lt;t&gt;&lt;s&gt;"&amp;SUBSTITUTE(L249,",","&lt;/s&gt;&lt;s&gt;")&amp;"&lt;/s&gt;&lt;/t&gt;","//s"),"mm","")))/10))</f>
        <v/>
      </c>
      <c r="N249" t="str">
        <f>IF('Model output'!L248="","",'Model output'!L248)</f>
        <v>Papillary thyroid carcinoma, classical variant</v>
      </c>
      <c r="O249" t="str">
        <f>IF('Model output'!M248="","",'Model output'!M248)</f>
        <v>Not mentioned</v>
      </c>
      <c r="P249" t="str">
        <f>IF('Model output'!N248="","",'Model output'!N248)</f>
        <v>2.5cm</v>
      </c>
      <c r="Q249" t="str">
        <f t="shared" si="50"/>
        <v>2.5cm</v>
      </c>
      <c r="R249" cm="1">
        <f t="array" ref="R249">IF(Q249="","",IF(ISNUMBER(SEARCH("cm",Q249)),MAX(VALUE(SUBSTITUTE(_xlfn.FILTERXML("&lt;t&gt;&lt;s&gt;"&amp;SUBSTITUTE(Q249,",","&lt;/s&gt;&lt;s&gt;")&amp;"&lt;/s&gt;&lt;/t&gt;","//s"),"cm",""))),MAX(VALUE(SUBSTITUTE(_xlfn.FILTERXML("&lt;t&gt;&lt;s&gt;"&amp;SUBSTITUTE(Q249,",","&lt;/s&gt;&lt;s&gt;")&amp;"&lt;/s&gt;&lt;/t&gt;","//s"),"mm","")))/10))</f>
        <v>2.5</v>
      </c>
      <c r="S249" t="str">
        <f>IF(OR('Model output'!P248="",ISNUMBER(SEARCH("Not identified", 'Model output'!P248)),ISNUMBER(SEARCH("Absent",'Model output'!P248)),AND(ISNUMBER(SEARCH("No",'Model output'!P248)),NOT(ISNUMBER(SEARCH("diagnostic",'Model output'!P248)))),ISNUMBER(SEARCH("Negative",'Model output'!P248))),"negative","positive")</f>
        <v>negative</v>
      </c>
      <c r="T249">
        <f>IF('Model output'!O248="","",'Model output'!O248)</f>
        <v>3</v>
      </c>
      <c r="U249" t="str">
        <f>IF('Model output'!Q248&lt;&gt;"",'Model output'!Q248,IF('Classification result'!S249="positive",IF(ISNUMBER(SEARCH("single",'Model output'!P248)),1,IF(OR(ISNUMBER(SEARCH("&lt;4",'Model output'!P248)),ISNUMBER(SEARCH("&lt; 4",'Model output'!P248)),ISNUMBER(SEARCH("less than 4",'Model output'!P248))),"&lt;4",IF(OR(ISNUMBER(SEARCH("&gt;4",'Model output'!P248)),ISNUMBER(SEARCH("&gt; 4",'Model output'!P248)),ISNUMBER(SEARCH("4 or more",'Model output'!P248))),"&gt;4",""))), ""))</f>
        <v/>
      </c>
      <c r="V249" t="str">
        <f>IF(S249="negative","",IF(OR(ISNUMBER(SEARCH("Focal",'Model output'!P248)),'Classification result'!U249&lt;4,ISNUMBER(SEARCH("Focal",'Classification result'!U249)),ISNUMBER(SEARCH("&lt;4",'Classification result'!U249)),ISNUMBER(SEARCH("&lt; 4",'Classification result'!U249))),"minimal", IF(OR(ISNUMBER(SEARCH("Extensive",'Model output'!P248)),ISNUMBER(SEARCH("Extensive",'Classification result'!U249)),ISNUMBER(SEARCH("&gt;4",'Classification result'!U249)),ISNUMBER(SEARCH("&gt; 4",'Classification result'!U249)),ISNUMBER(SEARCH("4 or more",'Classification result'!U249))),"extensive","")))</f>
        <v/>
      </c>
      <c r="W249" t="str">
        <f>IF(OR('Model output'!R248="",ISNUMBER(SEARCH("Not identified", 'Model output'!R248)),ISNUMBER(SEARCH("Absent",'Model output'!R248)),ISNUMBER(SEARCH("No",'Model output'!R248)),ISNUMBER(SEARCH("Negative",'Model output'!R248)),ISNUMBER(SEARCH("None seen",'Model output'!R248)),ISNUMBER(SEARCH("Free",'Model output'!R248)),ISNUMBER(SEARCH("Cannot be assessed",'Model output'!R248))),"negative","positive")</f>
        <v>negative</v>
      </c>
      <c r="X249" s="16" t="str">
        <f>IF('Model output'!S248="","",'Model output'!S248)</f>
        <v>Not identified</v>
      </c>
      <c r="Y249" t="str">
        <f>IF(OR('Model output'!S248="",ISNUMBER(SEARCH("Absent",'Model output'!S248)),ISNUMBER(SEARCH("Not identified",'Model output'!S248)),AND(ISNUMBER(SEARCH("No",'Model output'!S248)),NOT(ISNUMBER(SEARCH("carcinoma",'Model output'!S248)))),ISNUMBER(SEARCH("negative",'Model output'!S248))),"negative",IF(Z249="positive","gETE", "positive"))</f>
        <v>negative</v>
      </c>
      <c r="Z249" t="str">
        <f>IF(OR('Model output'!S248="",ISNUMBER(SEARCH("Absent",'Model output'!S248)),ISNUMBER(SEARCH("Not identified",'Model output'!S248)),ISNUMBER(SEARCH("No",'Model output'!S248)),ISNUMBER(SEARCH("Minimal",'Model output'!S248)),ISNUMBER(SEARCH("negative",'Model output'!S248))),"negative",IF(OR(ISNUMBER(SEARCH("extensive",X249)),ISNUMBER(SEARCH("skeletal muscle",X249)),ISNUMBER(SEARCH("larynx",X249)),ISNUMBER(SEARCH("trachea",X249)),ISNUMBER(SEARCH("esophagus",X249)),ISNUMBER(SEARCH("recurrent laryngeal nerve",X249))),"positive","negative"))</f>
        <v>negative</v>
      </c>
      <c r="AA249" t="str">
        <f>IF('Model output'!T248="","",IF('Model output'!T248="Not mentioned", "No", "Yes"))</f>
        <v>No</v>
      </c>
      <c r="AB249" t="str">
        <f>IF(AA249&lt;&gt;"Yes","",IF(OR('Model output'!U248="",ISNUMBER(SEARCH("Not identified",'Model output'!U248))),"",'Model output'!U248))</f>
        <v/>
      </c>
      <c r="AC249" s="1" t="str">
        <f>IF(OR('Model output'!V248="", 'Model output'!V248="No", AND(ISERROR(SEARCH("Positive",'Model output'!V248)), ISNUMBER(SEARCH("Negative",'Model output'!V248))), AND(ISNUMBER(SEARCH("Uninvolved",'Model output'!V248)),NOT(ISNUMBER(SEARCH("margins involved",'Model output'!V248)))), ISNUMBER(SEARCH("None",'Model output'!V248)), ISNUMBER(SEARCH("Free",'Model output'!V248)), ISNUMBER(SEARCH("1 mm",'Model output'!V248)), ISNUMBER(SEARCH("0.1 CM",'Model output'!V248)), ISNUMBER(SEARCH("less than 0.2 mm",'Model output'!V248)), ISNUMBER(SEARCH("less than 0.5 mm",'Model output'!V248)), ISNUMBER(SEARCH("less than 1.0 mm",'Model output'!V248)), ISNUMBER(SEARCH("noted very close",'Model output'!V248)), ISNUMBER(SEARCH("abut",'Model output'!V248)), ISNUMBER(SEARCH("not mentioned",'Model output'!V248)), ISNUMBER(SEARCH("Cannot be assessed",'Model output'!V248)), ISNUMBER(SEARCH("Not specified",'Model output'!V248)), ISNUMBER(SEARCH("Lymphocyte invasion - present",'Model output'!V248))), "negative", "positive")</f>
        <v>negative</v>
      </c>
      <c r="AE249" s="35" t="str" cm="1">
        <f t="array" aca="1" ref="AE249" ca="1">IF(OR(AC249="positive",Z249="positive",AND(OR(ISNUMBER(SEARCH("Follicular carcinoma",N249)),ISNUMBER(SEARCH("Follicular thyroid carcinoma",N249))),V249="extensive"),AND(AND(ISNUMBER(J249),J249&gt;0),AND(ISNUMBER(M249),M249&gt;3)),OR(H249="positive",AH249=1)),"high",IF(OR(ISNUMBER(SEARCH("lateral",G249,1)),ISNUMBER(SEARCH("positive",Y249,1)),ISNUMBER(SEARCH("tall",O249,1)),ISNUMBER(SEARCH("hobnail",O249,1)),ISNUMBER(SEARCH("cribriform",O249,1)),ISNUMBER(SEARCH("diffuse",O249,1)),ISNUMBER(SEARCH("columnar",O249,1)),ISNUMBER(SEARCH("solid",O249,1)),ISNUMBER(SEARCH("tall",N249,1)),ISNUMBER(SEARCH("hobnail",N249,1)),ISNUMBER(SEARCH("cribriform",N249,1)),ISNUMBER(SEARCH("diffuse",N249,1)),ISNUMBER(SEARCH("columnar",N249,1)),ISNUMBER(SEARCH("solid",N249,1)),AND(ISNUMBER(SEARCH("papillary",N249,1)),S249="positive"),AND(AND(ISNUMBER(J249),J249&gt;=5),M249=""),AND(AND(ISNUMBER(J249),J249&gt;=5),AND(ISNUMBER(M249),M249&gt;=1)),AND(ISNUMBER(SERACH("papillary",N249)),OR(Y249="positive",Z249="positive"), ISNUMBER(SEARCH("BRAF",AB249)))),"intermediate","low"))</f>
        <v>low</v>
      </c>
      <c r="AF249" s="36" t="str">
        <f t="shared" si="40"/>
        <v>2</v>
      </c>
      <c r="AG249" s="36" t="str">
        <f t="shared" si="41"/>
        <v>1a</v>
      </c>
      <c r="AH249" s="36" t="str">
        <f t="shared" si="42"/>
        <v>0</v>
      </c>
      <c r="AI249" s="42" t="str">
        <f t="shared" si="43"/>
        <v>I</v>
      </c>
      <c r="AJ249" s="39" t="s">
        <v>807</v>
      </c>
      <c r="AK249" s="41" t="s">
        <v>1122</v>
      </c>
      <c r="AL249" s="41" t="s">
        <v>651</v>
      </c>
      <c r="AM249" s="41" t="s">
        <v>1123</v>
      </c>
      <c r="AN249" s="41" t="s">
        <v>68</v>
      </c>
      <c r="AO249" s="22">
        <f t="shared" ca="1" si="44"/>
        <v>1</v>
      </c>
      <c r="AP249" s="1">
        <f t="shared" si="45"/>
        <v>1</v>
      </c>
      <c r="AQ249" s="1">
        <f t="shared" si="46"/>
        <v>1</v>
      </c>
      <c r="AR249" s="1">
        <f t="shared" si="47"/>
        <v>1</v>
      </c>
      <c r="AS249" s="14">
        <f t="shared" si="48"/>
        <v>1</v>
      </c>
    </row>
    <row r="250" spans="1:45">
      <c r="A250" t="str">
        <f>'Model output'!A249</f>
        <v>TCGA-FY-A3R7</v>
      </c>
      <c r="B250" s="33">
        <v>50</v>
      </c>
      <c r="C250" s="1" t="str">
        <f>IF(OR(ISNUMBER(SEARCH("0",'Model output'!D249)), ISNUMBER(SEARCH("1",'Model output'!D249)), ISNUMBER(SEARCH("1a",'Model output'!D249)), ISNUMBER(SEARCH("1b",'Model output'!D249)), ISNUMBER(SEARCH("2",'Model output'!D249)), ISNUMBER(SEARCH("3",'Model output'!D249)), ISNUMBER(SEARCH("4a",'Model output'!D249)), ISNUMBER(SEARCH("4b",'Model output'!D249))), IF(ISNUMBER(SEARCH("pT",'Model output'!D249)),IF(OR(ISNUMBER(SEARCH("a",'Model output'!D249)),ISNUMBER(SEARCH("b",'Model output'!D249))),MID(SUBSTITUTE('Model output'!D249," ",""),SEARCH("pT",'Model output'!D249)+2,2),MID(SUBSTITUTE('Model output'!D249," ",""),SEARCH("pT",'Model output'!D249)+2,1)),IF(ISNUMBER(SEARCH("T",'Model output'!D249)),IF(OR(ISNUMBER(SEARCH("a",'Model output'!D249)),ISNUMBER(SEARCH("b",'Model output'!D249))),MID(SUBSTITUTE('Model output'!D249," ",""),SEARCH("T",'Model output'!D249)+1,2),MID(SUBSTITUTE('Model output'!D249," ",""),SEARCH("T",'Model output'!D249)+1,1)),SUBSTITUTE('Model output'!D249," ",""))),"")</f>
        <v>3</v>
      </c>
      <c r="D250" s="1" t="str">
        <f>IF(ISNUMBER(SEARCH("lymph node",'Model output'!E249)),"1", IF(AND('Model output'!E249&lt;&gt;"",ISNUMBER('Model output'!E249),'Model output'!E249&gt;0),"1",IF(OR(ISNUMBER(SEARCH("0",'Model output'!E249)), ISNUMBER(SEARCH("1",'Model output'!E249)), ISNUMBER(SEARCH("1a",'Model output'!E249)), ISNUMBER(SEARCH("1b",'Model output'!E249)), ISNUMBER(SEARCH("X",'Model output'!E249))), IF(ISNUMBER(SEARCH("pN",'Model output'!E249)),IF(OR(ISNUMBER(SEARCH("a",'Model output'!E249)),ISNUMBER(SEARCH("b",'Model output'!E249))),MID(SUBSTITUTE('Model output'!E249," ",""),SEARCH("pN",'Model output'!E249)+2,2),MID(SUBSTITUTE('Model output'!E249," ",""),SEARCH("pN",'Model output'!E249)+2,1)),IF(ISNUMBER(SEARCH("N",'Model output'!E249)),IF(OR(ISNUMBER(SEARCH("a",'Model output'!E249)),ISNUMBER(SEARCH("b",'Model output'!E249))),MID(SUBSTITUTE('Model output'!E249," ",""),SEARCH("N",'Model output'!E249)+1,2),MID(SUBSTITUTE('Model output'!E249," ",""),SEARCH("N",'Model output'!E249)+1,1)),SUBSTITUTE('Model output'!E249," ",""))),"")))</f>
        <v>1a</v>
      </c>
      <c r="E250" s="1" t="str">
        <f>IF(OR(ISNUMBER(SEARCH("Not applicable",'Model output'!F249)), ISNUMBER(SEARCH("N/A",'Model output'!F249))),"0",IF(OR(ISNUMBER(SEARCH("0",'Model output'!F249)), ISNUMBER(SEARCH("1",'Model output'!F249)), ISNUMBER(SEARCH("X",'Model output'!F249))), IF(ISNUMBER(SEARCH("pM",'Model output'!F249)),MID(SUBSTITUTE('Model output'!F249," ",""),SEARCH("pM",'Model output'!F249)+2,1),IF(ISNUMBER(SEARCH("M",'Model output'!F249)),MID(SUBSTITUTE('Model output'!F249," ",""),SEARCH("M",'Model output'!F249)+1,1),SUBSTITUTE('Model output'!F249," ",""))),""))</f>
        <v>X</v>
      </c>
      <c r="F250" t="str">
        <f t="shared" si="49"/>
        <v>positive</v>
      </c>
      <c r="G250" t="str">
        <f>IF(OR('Model output'!G249="",AND(ISNUMBER('Model output'!J249),'Model output'!J249&lt;1)),"",IF(OR(ISNUMBER(SEARCH("lateral",'Model output'!G249)),ISNUMBER(SEARCH("cervical",'Model output'!G249)),ISNUMBER(SEARCH("jugular",'Model output'!G249)),ISNUMBER(SEARCH("left neck",'Model output'!G249)),ISNUMBER(SEARCH("left anterior neck",'Model output'!G249)),ISNUMBER(SEARCH("left posterior neck",'Model output'!G249)),ISNUMBER(SEARCH("right neck",'Model output'!G249)),ISNUMBER(SEARCH("right anterior neck",'Model output'!G249)),ISNUMBER(SEARCH("right posterior neck",'Model output'!G249)),AND(ISNUMBER(SEARCH("level",'Model output'!G249)),OR(,ISNUMBER(SEARCH("II",'Model output'!G249)),ISNUMBER(SEARCH("two",'Model output'!G249)),AND(ISNUMBER(SEARCH("2",'Model output'!G249)),NOT(ISNUMBER(SEARCH("1 of 2",'Model output'!G249)))),ISNUMBER(SEARCH("III",'Model output'!G249)),ISNUMBER(SEARCH("three",'Model output'!G249)),ISNUMBER(SEARCH("3",'Model output'!G249)),ISNUMBER(SEARCH("IV",'Model output'!G249)),ISNUMBER(SEARCH("four",'Model output'!G249)),ISNUMBER(SEARCH("4",'Model output'!G249)),ISNUMBER(SEARCH("V ",'Model output'!G249)),ISNUMBER(SEARCH("five",'Model output'!G249)),ISNUMBER(SEARCH("5",'Model output'!G249))))), "lateral", "central"))</f>
        <v>central</v>
      </c>
      <c r="H250" t="str">
        <f>IF('Model output'!H249="","negative",IF(OR(ISNUMBER(SEARCH("lymph node",'Model output'!H249)),ISNUMBER(SEARCH("gland",'Model output'!H249)),ISNUMBER(SEARCH("lobe",'Model output'!H249)),ISNUMBER(SEARCH("isthmus",'Model output'!H249)),ISNUMBER(SEARCH("mediastinum",'Model output'!H249)),ISNUMBER(SEARCH("Not mentioned",'Model output'!H249)), ISNUMBER(SEARCH("Not applicable",'Model output'!H249)), ISNUMBER(SEARCH("paratracheal",'Model output'!H249)),ISNUMBER(SEARCH("fibroadipose tissue",'Model output'!H249)),ISNUMBER(SEARCH("thyroid node",'Model output'!H249)),ISNUMBER(SEARCH("skeletal muscle",'Model output'!H249)),ISNUMBER(SEARCH("Extranodal extension",'Model output'!H249)),ISNUMBER(SEARCH("right",'Model output'!H249)),ISNUMBER(SEARCH("left",'Model output'!H249)),ISNUMBER(SEARCH("Not specified",'Model output'!H249))),"negative","positive"))</f>
        <v>negative</v>
      </c>
      <c r="I250">
        <f>IF(OR('Model output'!I249="",'Model output'!I249="Not answered",'Model output'!I249="Not mentioned"),"",IF(ISNUMBER('Model output'!I249),'Model output'!I249,1))</f>
        <v>3</v>
      </c>
      <c r="J250">
        <f>IF(OR('Model output'!J249="",'Model output'!J249="Not answered",'Model output'!J249="Not mentioned"),"",IF(AND(ISNUMBER('Model output'!J249),'Model output'!J249&lt;=I250),'Model output'!J249,IF(AND(ISNUMBER('Model output'!J249), 'Model output'!J249&gt;=DATE(2024,1,1)), MIN(DAY('Model output'!J249), MONTH('Model output'!J249), YEAR('Model output'!J249)), IF(ISNUMBER(SEARCH("0/",'Model output'!J249)),0,IF(ISNUMBER(SEARCH("/",'Model output'!J249)), VALUE(LEFT('Model output'!J249, SEARCH("/",'Model output'!J249)-1)),1)))))</f>
        <v>2</v>
      </c>
      <c r="K250" t="str" cm="1">
        <f t="array" ref="K250">IF(COUNT(FIND({0,1,2,3,4,5,6,7,8,9},'Model output'!K249))&gt;0,'Model output'!K249,"")</f>
        <v>1.1 cm</v>
      </c>
      <c r="L250" s="25" t="str">
        <f t="shared" si="51"/>
        <v>1.1cm</v>
      </c>
      <c r="M250" cm="1">
        <f t="array" ref="M250">IF(L250="","",IF(ISNUMBER(SEARCH("cm",L250)),MAX(VALUE(SUBSTITUTE(_xlfn.FILTERXML("&lt;t&gt;&lt;s&gt;"&amp;SUBSTITUTE(L250,",","&lt;/s&gt;&lt;s&gt;")&amp;"&lt;/s&gt;&lt;/t&gt;","//s"),"cm",""))),MAX(VALUE(SUBSTITUTE(_xlfn.FILTERXML("&lt;t&gt;&lt;s&gt;"&amp;SUBSTITUTE(L250,",","&lt;/s&gt;&lt;s&gt;")&amp;"&lt;/s&gt;&lt;/t&gt;","//s"),"mm","")))/10))</f>
        <v>1.1000000000000001</v>
      </c>
      <c r="N250" t="str">
        <f>IF('Model output'!L249="","",'Model output'!L249)</f>
        <v>Papillary carcinoma</v>
      </c>
      <c r="O250" t="str">
        <f>IF('Model output'!M249="","",'Model output'!M249)</f>
        <v>Classical</v>
      </c>
      <c r="P250" t="str">
        <f>IF('Model output'!N249="","",'Model output'!N249)</f>
        <v>2.0 cm</v>
      </c>
      <c r="Q250" t="str">
        <f t="shared" si="50"/>
        <v>2.0cm</v>
      </c>
      <c r="R250" cm="1">
        <f t="array" ref="R250">IF(Q250="","",IF(ISNUMBER(SEARCH("cm",Q250)),MAX(VALUE(SUBSTITUTE(_xlfn.FILTERXML("&lt;t&gt;&lt;s&gt;"&amp;SUBSTITUTE(Q250,",","&lt;/s&gt;&lt;s&gt;")&amp;"&lt;/s&gt;&lt;/t&gt;","//s"),"cm",""))),MAX(VALUE(SUBSTITUTE(_xlfn.FILTERXML("&lt;t&gt;&lt;s&gt;"&amp;SUBSTITUTE(Q250,",","&lt;/s&gt;&lt;s&gt;")&amp;"&lt;/s&gt;&lt;/t&gt;","//s"),"mm","")))/10))</f>
        <v>2</v>
      </c>
      <c r="S250" t="str">
        <f>IF(OR('Model output'!P249="",ISNUMBER(SEARCH("Not identified", 'Model output'!P249)),ISNUMBER(SEARCH("Absent",'Model output'!P249)),AND(ISNUMBER(SEARCH("No",'Model output'!P249)),NOT(ISNUMBER(SEARCH("diagnostic",'Model output'!P249)))),ISNUMBER(SEARCH("Negative",'Model output'!P249))),"negative","positive")</f>
        <v>negative</v>
      </c>
      <c r="T250">
        <f>IF('Model output'!O249="","",'Model output'!O249)</f>
        <v>2</v>
      </c>
      <c r="U250" t="str">
        <f>IF('Model output'!Q249&lt;&gt;"",'Model output'!Q249,IF('Classification result'!S250="positive",IF(ISNUMBER(SEARCH("single",'Model output'!P249)),1,IF(OR(ISNUMBER(SEARCH("&lt;4",'Model output'!P249)),ISNUMBER(SEARCH("&lt; 4",'Model output'!P249)),ISNUMBER(SEARCH("less than 4",'Model output'!P249))),"&lt;4",IF(OR(ISNUMBER(SEARCH("&gt;4",'Model output'!P249)),ISNUMBER(SEARCH("&gt; 4",'Model output'!P249)),ISNUMBER(SEARCH("4 or more",'Model output'!P249))),"&gt;4",""))), ""))</f>
        <v/>
      </c>
      <c r="V250" t="str">
        <f>IF(S250="negative","",IF(OR(ISNUMBER(SEARCH("Focal",'Model output'!P249)),'Classification result'!U250&lt;4,ISNUMBER(SEARCH("Focal",'Classification result'!U250)),ISNUMBER(SEARCH("&lt;4",'Classification result'!U250)),ISNUMBER(SEARCH("&lt; 4",'Classification result'!U250))),"minimal", IF(OR(ISNUMBER(SEARCH("Extensive",'Model output'!P249)),ISNUMBER(SEARCH("Extensive",'Classification result'!U250)),ISNUMBER(SEARCH("&gt;4",'Classification result'!U250)),ISNUMBER(SEARCH("&gt; 4",'Classification result'!U250)),ISNUMBER(SEARCH("4 or more",'Classification result'!U250))),"extensive","")))</f>
        <v/>
      </c>
      <c r="W250" t="str">
        <f>IF(OR('Model output'!R249="",ISNUMBER(SEARCH("Not identified", 'Model output'!R249)),ISNUMBER(SEARCH("Absent",'Model output'!R249)),ISNUMBER(SEARCH("No",'Model output'!R249)),ISNUMBER(SEARCH("Negative",'Model output'!R249)),ISNUMBER(SEARCH("None seen",'Model output'!R249)),ISNUMBER(SEARCH("Free",'Model output'!R249)),ISNUMBER(SEARCH("Cannot be assessed",'Model output'!R249))),"negative","positive")</f>
        <v>positive</v>
      </c>
      <c r="X250" s="16" t="str">
        <f>IF('Model output'!S249="","",'Model output'!S249)</f>
        <v>Present, minimal (in right lobe)</v>
      </c>
      <c r="Y250" t="str">
        <f>IF(OR('Model output'!S249="",ISNUMBER(SEARCH("Absent",'Model output'!S249)),ISNUMBER(SEARCH("Not identified",'Model output'!S249)),AND(ISNUMBER(SEARCH("No",'Model output'!S249)),NOT(ISNUMBER(SEARCH("carcinoma",'Model output'!S249)))),ISNUMBER(SEARCH("negative",'Model output'!S249))),"negative",IF(Z250="positive","gETE", "positive"))</f>
        <v>positive</v>
      </c>
      <c r="Z250" t="str">
        <f>IF(OR('Model output'!S249="",ISNUMBER(SEARCH("Absent",'Model output'!S249)),ISNUMBER(SEARCH("Not identified",'Model output'!S249)),ISNUMBER(SEARCH("No",'Model output'!S249)),ISNUMBER(SEARCH("Minimal",'Model output'!S249)),ISNUMBER(SEARCH("negative",'Model output'!S249))),"negative",IF(OR(ISNUMBER(SEARCH("extensive",X250)),ISNUMBER(SEARCH("skeletal muscle",X250)),ISNUMBER(SEARCH("larynx",X250)),ISNUMBER(SEARCH("trachea",X250)),ISNUMBER(SEARCH("esophagus",X250)),ISNUMBER(SEARCH("recurrent laryngeal nerve",X250))),"positive","negative"))</f>
        <v>negative</v>
      </c>
      <c r="AA250" t="str">
        <f>IF('Model output'!T249="","",IF('Model output'!T249="Not mentioned", "No", "Yes"))</f>
        <v>No</v>
      </c>
      <c r="AB250" t="str">
        <f>IF(AA250&lt;&gt;"Yes","",IF(OR('Model output'!U249="",ISNUMBER(SEARCH("Not identified",'Model output'!U249))),"",'Model output'!U249))</f>
        <v/>
      </c>
      <c r="AC250" s="1" t="str">
        <f>IF(OR('Model output'!V249="", 'Model output'!V249="No", AND(ISERROR(SEARCH("Positive",'Model output'!V249)), ISNUMBER(SEARCH("Negative",'Model output'!V249))), AND(ISNUMBER(SEARCH("Uninvolved",'Model output'!V249)),NOT(ISNUMBER(SEARCH("margins involved",'Model output'!V249)))), ISNUMBER(SEARCH("None",'Model output'!V249)), ISNUMBER(SEARCH("Free",'Model output'!V249)), ISNUMBER(SEARCH("1 mm",'Model output'!V249)), ISNUMBER(SEARCH("0.1 CM",'Model output'!V249)), ISNUMBER(SEARCH("less than 0.2 mm",'Model output'!V249)), ISNUMBER(SEARCH("less than 0.5 mm",'Model output'!V249)), ISNUMBER(SEARCH("less than 1.0 mm",'Model output'!V249)), ISNUMBER(SEARCH("noted very close",'Model output'!V249)), ISNUMBER(SEARCH("abut",'Model output'!V249)), ISNUMBER(SEARCH("not mentioned",'Model output'!V249)), ISNUMBER(SEARCH("Cannot be assessed",'Model output'!V249)), ISNUMBER(SEARCH("Not specified",'Model output'!V249)), ISNUMBER(SEARCH("Lymphocyte invasion - present",'Model output'!V249))), "negative", "positive")</f>
        <v>negative</v>
      </c>
      <c r="AE250" s="35" t="str" cm="1">
        <f t="array" aca="1" ref="AE250" ca="1">IF(OR(AC250="positive",Z250="positive",AND(OR(ISNUMBER(SEARCH("Follicular carcinoma",N250)),ISNUMBER(SEARCH("Follicular thyroid carcinoma",N250))),V250="extensive"),AND(AND(ISNUMBER(J250),J250&gt;0),AND(ISNUMBER(M250),M250&gt;3)),OR(H250="positive",AH250=1)),"high",IF(OR(ISNUMBER(SEARCH("lateral",G250,1)),ISNUMBER(SEARCH("positive",Y250,1)),ISNUMBER(SEARCH("tall",O250,1)),ISNUMBER(SEARCH("hobnail",O250,1)),ISNUMBER(SEARCH("cribriform",O250,1)),ISNUMBER(SEARCH("diffuse",O250,1)),ISNUMBER(SEARCH("columnar",O250,1)),ISNUMBER(SEARCH("solid",O250,1)),ISNUMBER(SEARCH("tall",N250,1)),ISNUMBER(SEARCH("hobnail",N250,1)),ISNUMBER(SEARCH("cribriform",N250,1)),ISNUMBER(SEARCH("diffuse",N250,1)),ISNUMBER(SEARCH("columnar",N250,1)),ISNUMBER(SEARCH("solid",N250,1)),AND(ISNUMBER(SEARCH("papillary",N250,1)),S250="positive"),AND(AND(ISNUMBER(J250),J250&gt;=5),M250=""),AND(AND(ISNUMBER(J250),J250&gt;=5),AND(ISNUMBER(M250),M250&gt;=1)),AND(ISNUMBER(SERACH("papillary",N250)),OR(Y250="positive",Z250="positive"), ISNUMBER(SEARCH("BRAF",AB250)))),"intermediate","low"))</f>
        <v>intermediate</v>
      </c>
      <c r="AF250" s="36" t="str">
        <f t="shared" si="40"/>
        <v>1b</v>
      </c>
      <c r="AG250" s="36" t="str">
        <f t="shared" si="41"/>
        <v>1a</v>
      </c>
      <c r="AH250" s="36" t="str">
        <f t="shared" si="42"/>
        <v>0</v>
      </c>
      <c r="AI250" s="42" t="str">
        <f t="shared" si="43"/>
        <v>I</v>
      </c>
      <c r="AJ250" s="39" t="s">
        <v>809</v>
      </c>
      <c r="AK250" s="41" t="s">
        <v>1119</v>
      </c>
      <c r="AL250" s="41" t="s">
        <v>651</v>
      </c>
      <c r="AM250" s="41" t="s">
        <v>1123</v>
      </c>
      <c r="AN250" s="41" t="s">
        <v>68</v>
      </c>
      <c r="AO250" s="22">
        <f t="shared" ca="1" si="44"/>
        <v>1</v>
      </c>
      <c r="AP250" s="1">
        <f t="shared" si="45"/>
        <v>1</v>
      </c>
      <c r="AQ250" s="1">
        <f t="shared" si="46"/>
        <v>1</v>
      </c>
      <c r="AR250" s="1">
        <f t="shared" si="47"/>
        <v>1</v>
      </c>
      <c r="AS250" s="14">
        <f t="shared" si="48"/>
        <v>1</v>
      </c>
    </row>
    <row r="251" spans="1:45">
      <c r="A251" t="str">
        <f>'Model output'!A250</f>
        <v>TCGA-FY-A3R8</v>
      </c>
      <c r="B251" s="33">
        <v>62</v>
      </c>
      <c r="C251" s="1" t="str">
        <f>IF(OR(ISNUMBER(SEARCH("0",'Model output'!D250)), ISNUMBER(SEARCH("1",'Model output'!D250)), ISNUMBER(SEARCH("1a",'Model output'!D250)), ISNUMBER(SEARCH("1b",'Model output'!D250)), ISNUMBER(SEARCH("2",'Model output'!D250)), ISNUMBER(SEARCH("3",'Model output'!D250)), ISNUMBER(SEARCH("4a",'Model output'!D250)), ISNUMBER(SEARCH("4b",'Model output'!D250))), IF(ISNUMBER(SEARCH("pT",'Model output'!D250)),IF(OR(ISNUMBER(SEARCH("a",'Model output'!D250)),ISNUMBER(SEARCH("b",'Model output'!D250))),MID(SUBSTITUTE('Model output'!D250," ",""),SEARCH("pT",'Model output'!D250)+2,2),MID(SUBSTITUTE('Model output'!D250," ",""),SEARCH("pT",'Model output'!D250)+2,1)),IF(ISNUMBER(SEARCH("T",'Model output'!D250)),IF(OR(ISNUMBER(SEARCH("a",'Model output'!D250)),ISNUMBER(SEARCH("b",'Model output'!D250))),MID(SUBSTITUTE('Model output'!D250," ",""),SEARCH("T",'Model output'!D250)+1,2),MID(SUBSTITUTE('Model output'!D250," ",""),SEARCH("T",'Model output'!D250)+1,1)),SUBSTITUTE('Model output'!D250," ",""))),"")</f>
        <v>1b</v>
      </c>
      <c r="D251" s="1" t="str">
        <f>IF(ISNUMBER(SEARCH("lymph node",'Model output'!E250)),"1", IF(AND('Model output'!E250&lt;&gt;"",ISNUMBER('Model output'!E250),'Model output'!E250&gt;0),"1",IF(OR(ISNUMBER(SEARCH("0",'Model output'!E250)), ISNUMBER(SEARCH("1",'Model output'!E250)), ISNUMBER(SEARCH("1a",'Model output'!E250)), ISNUMBER(SEARCH("1b",'Model output'!E250)), ISNUMBER(SEARCH("X",'Model output'!E250))), IF(ISNUMBER(SEARCH("pN",'Model output'!E250)),IF(OR(ISNUMBER(SEARCH("a",'Model output'!E250)),ISNUMBER(SEARCH("b",'Model output'!E250))),MID(SUBSTITUTE('Model output'!E250," ",""),SEARCH("pN",'Model output'!E250)+2,2),MID(SUBSTITUTE('Model output'!E250," ",""),SEARCH("pN",'Model output'!E250)+2,1)),IF(ISNUMBER(SEARCH("N",'Model output'!E250)),IF(OR(ISNUMBER(SEARCH("a",'Model output'!E250)),ISNUMBER(SEARCH("b",'Model output'!E250))),MID(SUBSTITUTE('Model output'!E250," ",""),SEARCH("N",'Model output'!E250)+1,2),MID(SUBSTITUTE('Model output'!E250," ",""),SEARCH("N",'Model output'!E250)+1,1)),SUBSTITUTE('Model output'!E250," ",""))),"")))</f>
        <v>X</v>
      </c>
      <c r="E251" s="1" t="str">
        <f>IF(OR(ISNUMBER(SEARCH("Not applicable",'Model output'!F250)), ISNUMBER(SEARCH("N/A",'Model output'!F250))),"0",IF(OR(ISNUMBER(SEARCH("0",'Model output'!F250)), ISNUMBER(SEARCH("1",'Model output'!F250)), ISNUMBER(SEARCH("X",'Model output'!F250))), IF(ISNUMBER(SEARCH("pM",'Model output'!F250)),MID(SUBSTITUTE('Model output'!F250," ",""),SEARCH("pM",'Model output'!F250)+2,1),IF(ISNUMBER(SEARCH("M",'Model output'!F250)),MID(SUBSTITUTE('Model output'!F250," ",""),SEARCH("M",'Model output'!F250)+1,1),SUBSTITUTE('Model output'!F250," ",""))),""))</f>
        <v>0</v>
      </c>
      <c r="F251" t="str">
        <f t="shared" si="49"/>
        <v>positive</v>
      </c>
      <c r="G251" t="str">
        <f>IF(OR('Model output'!G250="",AND(ISNUMBER('Model output'!J250),'Model output'!J250&lt;1)),"",IF(OR(ISNUMBER(SEARCH("lateral",'Model output'!G250)),ISNUMBER(SEARCH("cervical",'Model output'!G250)),ISNUMBER(SEARCH("jugular",'Model output'!G250)),ISNUMBER(SEARCH("left neck",'Model output'!G250)),ISNUMBER(SEARCH("left anterior neck",'Model output'!G250)),ISNUMBER(SEARCH("left posterior neck",'Model output'!G250)),ISNUMBER(SEARCH("right neck",'Model output'!G250)),ISNUMBER(SEARCH("right anterior neck",'Model output'!G250)),ISNUMBER(SEARCH("right posterior neck",'Model output'!G250)),AND(ISNUMBER(SEARCH("level",'Model output'!G250)),OR(,ISNUMBER(SEARCH("II",'Model output'!G250)),ISNUMBER(SEARCH("two",'Model output'!G250)),AND(ISNUMBER(SEARCH("2",'Model output'!G250)),NOT(ISNUMBER(SEARCH("1 of 2",'Model output'!G250)))),ISNUMBER(SEARCH("III",'Model output'!G250)),ISNUMBER(SEARCH("three",'Model output'!G250)),ISNUMBER(SEARCH("3",'Model output'!G250)),ISNUMBER(SEARCH("IV",'Model output'!G250)),ISNUMBER(SEARCH("four",'Model output'!G250)),ISNUMBER(SEARCH("4",'Model output'!G250)),ISNUMBER(SEARCH("V ",'Model output'!G250)),ISNUMBER(SEARCH("five",'Model output'!G250)),ISNUMBER(SEARCH("5",'Model output'!G250))))), "lateral", "central"))</f>
        <v>central</v>
      </c>
      <c r="H251" t="str">
        <f>IF('Model output'!H250="","negative",IF(OR(ISNUMBER(SEARCH("lymph node",'Model output'!H250)),ISNUMBER(SEARCH("gland",'Model output'!H250)),ISNUMBER(SEARCH("lobe",'Model output'!H250)),ISNUMBER(SEARCH("isthmus",'Model output'!H250)),ISNUMBER(SEARCH("mediastinum",'Model output'!H250)),ISNUMBER(SEARCH("Not mentioned",'Model output'!H250)), ISNUMBER(SEARCH("Not applicable",'Model output'!H250)), ISNUMBER(SEARCH("paratracheal",'Model output'!H250)),ISNUMBER(SEARCH("fibroadipose tissue",'Model output'!H250)),ISNUMBER(SEARCH("thyroid node",'Model output'!H250)),ISNUMBER(SEARCH("skeletal muscle",'Model output'!H250)),ISNUMBER(SEARCH("Extranodal extension",'Model output'!H250)),ISNUMBER(SEARCH("right",'Model output'!H250)),ISNUMBER(SEARCH("left",'Model output'!H250)),ISNUMBER(SEARCH("Not specified",'Model output'!H250))),"negative","positive"))</f>
        <v>negative</v>
      </c>
      <c r="I251">
        <f>IF(OR('Model output'!I250="",'Model output'!I250="Not answered",'Model output'!I250="Not mentioned"),"",IF(ISNUMBER('Model output'!I250),'Model output'!I250,1))</f>
        <v>2</v>
      </c>
      <c r="J251">
        <f>IF(OR('Model output'!J250="",'Model output'!J250="Not answered",'Model output'!J250="Not mentioned"),"",IF(AND(ISNUMBER('Model output'!J250),'Model output'!J250&lt;=I251),'Model output'!J250,IF(AND(ISNUMBER('Model output'!J250), 'Model output'!J250&gt;=DATE(2024,1,1)), MIN(DAY('Model output'!J250), MONTH('Model output'!J250), YEAR('Model output'!J250)), IF(ISNUMBER(SEARCH("0/",'Model output'!J250)),0,IF(ISNUMBER(SEARCH("/",'Model output'!J250)), VALUE(LEFT('Model output'!J250, SEARCH("/",'Model output'!J250)-1)),1)))))</f>
        <v>1</v>
      </c>
      <c r="K251" t="str" cm="1">
        <f t="array" ref="K251">IF(COUNT(FIND({0,1,2,3,4,5,6,7,8,9},'Model output'!K250))&gt;0,'Model output'!K250,"")</f>
        <v/>
      </c>
      <c r="L251" s="25" t="str">
        <f t="shared" si="51"/>
        <v/>
      </c>
      <c r="M251" t="str" cm="1">
        <f t="array" ref="M251">IF(L251="","",IF(ISNUMBER(SEARCH("cm",L251)),MAX(VALUE(SUBSTITUTE(_xlfn.FILTERXML("&lt;t&gt;&lt;s&gt;"&amp;SUBSTITUTE(L251,",","&lt;/s&gt;&lt;s&gt;")&amp;"&lt;/s&gt;&lt;/t&gt;","//s"),"cm",""))),MAX(VALUE(SUBSTITUTE(_xlfn.FILTERXML("&lt;t&gt;&lt;s&gt;"&amp;SUBSTITUTE(L251,",","&lt;/s&gt;&lt;s&gt;")&amp;"&lt;/s&gt;&lt;/t&gt;","//s"),"mm","")))/10))</f>
        <v/>
      </c>
      <c r="N251" t="str">
        <f>IF('Model output'!L250="","",'Model output'!L250)</f>
        <v>Papillary Thyroid Carcinoma</v>
      </c>
      <c r="O251" t="str">
        <f>IF('Model output'!M250="","",'Model output'!M250)</f>
        <v>Classical Variant</v>
      </c>
      <c r="P251" t="str">
        <f>IF('Model output'!N250="","",'Model output'!N250)</f>
        <v>1.7 cm</v>
      </c>
      <c r="Q251" t="str">
        <f t="shared" si="50"/>
        <v>1.7cm</v>
      </c>
      <c r="R251" cm="1">
        <f t="array" ref="R251">IF(Q251="","",IF(ISNUMBER(SEARCH("cm",Q251)),MAX(VALUE(SUBSTITUTE(_xlfn.FILTERXML("&lt;t&gt;&lt;s&gt;"&amp;SUBSTITUTE(Q251,",","&lt;/s&gt;&lt;s&gt;")&amp;"&lt;/s&gt;&lt;/t&gt;","//s"),"cm",""))),MAX(VALUE(SUBSTITUTE(_xlfn.FILTERXML("&lt;t&gt;&lt;s&gt;"&amp;SUBSTITUTE(Q251,",","&lt;/s&gt;&lt;s&gt;")&amp;"&lt;/s&gt;&lt;/t&gt;","//s"),"mm","")))/10))</f>
        <v>1.7</v>
      </c>
      <c r="S251" t="str">
        <f>IF(OR('Model output'!P250="",ISNUMBER(SEARCH("Not identified", 'Model output'!P250)),ISNUMBER(SEARCH("Absent",'Model output'!P250)),AND(ISNUMBER(SEARCH("No",'Model output'!P250)),NOT(ISNUMBER(SEARCH("diagnostic",'Model output'!P250)))),ISNUMBER(SEARCH("Negative",'Model output'!P250))),"negative","positive")</f>
        <v>negative</v>
      </c>
      <c r="T251">
        <f>IF('Model output'!O250="","",'Model output'!O250)</f>
        <v>1</v>
      </c>
      <c r="U251" t="str">
        <f>IF('Model output'!Q250&lt;&gt;"",'Model output'!Q250,IF('Classification result'!S251="positive",IF(ISNUMBER(SEARCH("single",'Model output'!P250)),1,IF(OR(ISNUMBER(SEARCH("&lt;4",'Model output'!P250)),ISNUMBER(SEARCH("&lt; 4",'Model output'!P250)),ISNUMBER(SEARCH("less than 4",'Model output'!P250))),"&lt;4",IF(OR(ISNUMBER(SEARCH("&gt;4",'Model output'!P250)),ISNUMBER(SEARCH("&gt; 4",'Model output'!P250)),ISNUMBER(SEARCH("4 or more",'Model output'!P250))),"&gt;4",""))), ""))</f>
        <v/>
      </c>
      <c r="V251" t="str">
        <f>IF(S251="negative","",IF(OR(ISNUMBER(SEARCH("Focal",'Model output'!P250)),'Classification result'!U251&lt;4,ISNUMBER(SEARCH("Focal",'Classification result'!U251)),ISNUMBER(SEARCH("&lt;4",'Classification result'!U251)),ISNUMBER(SEARCH("&lt; 4",'Classification result'!U251))),"minimal", IF(OR(ISNUMBER(SEARCH("Extensive",'Model output'!P250)),ISNUMBER(SEARCH("Extensive",'Classification result'!U251)),ISNUMBER(SEARCH("&gt;4",'Classification result'!U251)),ISNUMBER(SEARCH("&gt; 4",'Classification result'!U251)),ISNUMBER(SEARCH("4 or more",'Classification result'!U251))),"extensive","")))</f>
        <v/>
      </c>
      <c r="W251" t="str">
        <f>IF(OR('Model output'!R250="",ISNUMBER(SEARCH("Not identified", 'Model output'!R250)),ISNUMBER(SEARCH("Absent",'Model output'!R250)),ISNUMBER(SEARCH("No",'Model output'!R250)),ISNUMBER(SEARCH("Negative",'Model output'!R250)),ISNUMBER(SEARCH("None seen",'Model output'!R250)),ISNUMBER(SEARCH("Free",'Model output'!R250)),ISNUMBER(SEARCH("Cannot be assessed",'Model output'!R250))),"negative","positive")</f>
        <v>positive</v>
      </c>
      <c r="X251" s="16" t="str">
        <f>IF('Model output'!S250="","",'Model output'!S250)</f>
        <v>Present</v>
      </c>
      <c r="Y251" t="str">
        <f>IF(OR('Model output'!S250="",ISNUMBER(SEARCH("Absent",'Model output'!S250)),ISNUMBER(SEARCH("Not identified",'Model output'!S250)),AND(ISNUMBER(SEARCH("No",'Model output'!S250)),NOT(ISNUMBER(SEARCH("carcinoma",'Model output'!S250)))),ISNUMBER(SEARCH("negative",'Model output'!S250))),"negative",IF(Z251="positive","gETE", "positive"))</f>
        <v>positive</v>
      </c>
      <c r="Z251" t="str">
        <f>IF(OR('Model output'!S250="",ISNUMBER(SEARCH("Absent",'Model output'!S250)),ISNUMBER(SEARCH("Not identified",'Model output'!S250)),ISNUMBER(SEARCH("No",'Model output'!S250)),ISNUMBER(SEARCH("Minimal",'Model output'!S250)),ISNUMBER(SEARCH("negative",'Model output'!S250))),"negative",IF(OR(ISNUMBER(SEARCH("extensive",X251)),ISNUMBER(SEARCH("skeletal muscle",X251)),ISNUMBER(SEARCH("larynx",X251)),ISNUMBER(SEARCH("trachea",X251)),ISNUMBER(SEARCH("esophagus",X251)),ISNUMBER(SEARCH("recurrent laryngeal nerve",X251))),"positive","negative"))</f>
        <v>negative</v>
      </c>
      <c r="AA251" t="str">
        <f>IF('Model output'!T250="","",IF('Model output'!T250="Not mentioned", "No", "Yes"))</f>
        <v>Yes</v>
      </c>
      <c r="AB251" t="str">
        <f>IF(AA251&lt;&gt;"Yes","",IF(OR('Model output'!U250="",ISNUMBER(SEARCH("Not identified",'Model output'!U250))),"",'Model output'!U250))</f>
        <v/>
      </c>
      <c r="AC251" s="1" t="str">
        <f>IF(OR('Model output'!V250="", 'Model output'!V250="No", AND(ISERROR(SEARCH("Positive",'Model output'!V250)), ISNUMBER(SEARCH("Negative",'Model output'!V250))), AND(ISNUMBER(SEARCH("Uninvolved",'Model output'!V250)),NOT(ISNUMBER(SEARCH("margins involved",'Model output'!V250)))), ISNUMBER(SEARCH("None",'Model output'!V250)), ISNUMBER(SEARCH("Free",'Model output'!V250)), ISNUMBER(SEARCH("1 mm",'Model output'!V250)), ISNUMBER(SEARCH("0.1 CM",'Model output'!V250)), ISNUMBER(SEARCH("less than 0.2 mm",'Model output'!V250)), ISNUMBER(SEARCH("less than 0.5 mm",'Model output'!V250)), ISNUMBER(SEARCH("less than 1.0 mm",'Model output'!V250)), ISNUMBER(SEARCH("noted very close",'Model output'!V250)), ISNUMBER(SEARCH("abut",'Model output'!V250)), ISNUMBER(SEARCH("not mentioned",'Model output'!V250)), ISNUMBER(SEARCH("Cannot be assessed",'Model output'!V250)), ISNUMBER(SEARCH("Not specified",'Model output'!V250)), ISNUMBER(SEARCH("Lymphocyte invasion - present",'Model output'!V250))), "negative", "positive")</f>
        <v>negative</v>
      </c>
      <c r="AE251" s="35" t="str" cm="1">
        <f t="array" aca="1" ref="AE251" ca="1">IF(OR(AC251="positive",Z251="positive",AND(OR(ISNUMBER(SEARCH("Follicular carcinoma",N251)),ISNUMBER(SEARCH("Follicular thyroid carcinoma",N251))),V251="extensive"),AND(AND(ISNUMBER(J251),J251&gt;0),AND(ISNUMBER(M251),M251&gt;3)),OR(H251="positive",AH251=1)),"high",IF(OR(ISNUMBER(SEARCH("lateral",G251,1)),ISNUMBER(SEARCH("positive",Y251,1)),ISNUMBER(SEARCH("tall",O251,1)),ISNUMBER(SEARCH("hobnail",O251,1)),ISNUMBER(SEARCH("cribriform",O251,1)),ISNUMBER(SEARCH("diffuse",O251,1)),ISNUMBER(SEARCH("columnar",O251,1)),ISNUMBER(SEARCH("solid",O251,1)),ISNUMBER(SEARCH("tall",N251,1)),ISNUMBER(SEARCH("hobnail",N251,1)),ISNUMBER(SEARCH("cribriform",N251,1)),ISNUMBER(SEARCH("diffuse",N251,1)),ISNUMBER(SEARCH("columnar",N251,1)),ISNUMBER(SEARCH("solid",N251,1)),AND(ISNUMBER(SEARCH("papillary",N251,1)),S251="positive"),AND(AND(ISNUMBER(J251),J251&gt;=5),M251=""),AND(AND(ISNUMBER(J251),J251&gt;=5),AND(ISNUMBER(M251),M251&gt;=1)),AND(ISNUMBER(SERACH("papillary",N251)),OR(Y251="positive",Z251="positive"), ISNUMBER(SEARCH("BRAF",AB251)))),"intermediate","low"))</f>
        <v>intermediate</v>
      </c>
      <c r="AF251" s="36" t="str">
        <f t="shared" si="40"/>
        <v>1b</v>
      </c>
      <c r="AG251" s="36" t="str">
        <f t="shared" si="41"/>
        <v>1a</v>
      </c>
      <c r="AH251" s="36" t="str">
        <f t="shared" si="42"/>
        <v>0</v>
      </c>
      <c r="AI251" s="42" t="str">
        <f t="shared" si="43"/>
        <v>II</v>
      </c>
      <c r="AJ251" s="39" t="s">
        <v>805</v>
      </c>
      <c r="AK251" s="41" t="s">
        <v>1118</v>
      </c>
      <c r="AL251" s="41" t="s">
        <v>1123</v>
      </c>
      <c r="AM251" s="41" t="s">
        <v>1123</v>
      </c>
      <c r="AN251" s="41" t="s">
        <v>1121</v>
      </c>
      <c r="AO251" s="22">
        <f t="shared" ca="1" si="44"/>
        <v>0</v>
      </c>
      <c r="AP251" s="1">
        <f t="shared" si="45"/>
        <v>0</v>
      </c>
      <c r="AQ251" s="1">
        <f t="shared" si="46"/>
        <v>0</v>
      </c>
      <c r="AR251" s="1">
        <f t="shared" si="47"/>
        <v>1</v>
      </c>
      <c r="AS251" s="14">
        <f t="shared" si="48"/>
        <v>1</v>
      </c>
    </row>
    <row r="252" spans="1:45">
      <c r="A252" t="str">
        <f>'Model output'!A251</f>
        <v>TCGA-FY-A3R9</v>
      </c>
      <c r="B252" s="33">
        <v>66</v>
      </c>
      <c r="C252" s="1" t="str">
        <f>IF(OR(ISNUMBER(SEARCH("0",'Model output'!D251)), ISNUMBER(SEARCH("1",'Model output'!D251)), ISNUMBER(SEARCH("1a",'Model output'!D251)), ISNUMBER(SEARCH("1b",'Model output'!D251)), ISNUMBER(SEARCH("2",'Model output'!D251)), ISNUMBER(SEARCH("3",'Model output'!D251)), ISNUMBER(SEARCH("4a",'Model output'!D251)), ISNUMBER(SEARCH("4b",'Model output'!D251))), IF(ISNUMBER(SEARCH("pT",'Model output'!D251)),IF(OR(ISNUMBER(SEARCH("a",'Model output'!D251)),ISNUMBER(SEARCH("b",'Model output'!D251))),MID(SUBSTITUTE('Model output'!D251," ",""),SEARCH("pT",'Model output'!D251)+2,2),MID(SUBSTITUTE('Model output'!D251," ",""),SEARCH("pT",'Model output'!D251)+2,1)),IF(ISNUMBER(SEARCH("T",'Model output'!D251)),IF(OR(ISNUMBER(SEARCH("a",'Model output'!D251)),ISNUMBER(SEARCH("b",'Model output'!D251))),MID(SUBSTITUTE('Model output'!D251," ",""),SEARCH("T",'Model output'!D251)+1,2),MID(SUBSTITUTE('Model output'!D251," ",""),SEARCH("T",'Model output'!D251)+1,1)),SUBSTITUTE('Model output'!D251," ",""))),"")</f>
        <v>1</v>
      </c>
      <c r="D252" s="1" t="str">
        <f>IF(ISNUMBER(SEARCH("lymph node",'Model output'!E251)),"1", IF(AND('Model output'!E251&lt;&gt;"",ISNUMBER('Model output'!E251),'Model output'!E251&gt;0),"1",IF(OR(ISNUMBER(SEARCH("0",'Model output'!E251)), ISNUMBER(SEARCH("1",'Model output'!E251)), ISNUMBER(SEARCH("1a",'Model output'!E251)), ISNUMBER(SEARCH("1b",'Model output'!E251)), ISNUMBER(SEARCH("X",'Model output'!E251))), IF(ISNUMBER(SEARCH("pN",'Model output'!E251)),IF(OR(ISNUMBER(SEARCH("a",'Model output'!E251)),ISNUMBER(SEARCH("b",'Model output'!E251))),MID(SUBSTITUTE('Model output'!E251," ",""),SEARCH("pN",'Model output'!E251)+2,2),MID(SUBSTITUTE('Model output'!E251," ",""),SEARCH("pN",'Model output'!E251)+2,1)),IF(ISNUMBER(SEARCH("N",'Model output'!E251)),IF(OR(ISNUMBER(SEARCH("a",'Model output'!E251)),ISNUMBER(SEARCH("b",'Model output'!E251))),MID(SUBSTITUTE('Model output'!E251," ",""),SEARCH("N",'Model output'!E251)+1,2),MID(SUBSTITUTE('Model output'!E251," ",""),SEARCH("N",'Model output'!E251)+1,1)),SUBSTITUTE('Model output'!E251," ",""))),"")))</f>
        <v>0</v>
      </c>
      <c r="E252" s="1" t="str">
        <f>IF(OR(ISNUMBER(SEARCH("Not applicable",'Model output'!F251)), ISNUMBER(SEARCH("N/A",'Model output'!F251))),"0",IF(OR(ISNUMBER(SEARCH("0",'Model output'!F251)), ISNUMBER(SEARCH("1",'Model output'!F251)), ISNUMBER(SEARCH("X",'Model output'!F251))), IF(ISNUMBER(SEARCH("pM",'Model output'!F251)),MID(SUBSTITUTE('Model output'!F251," ",""),SEARCH("pM",'Model output'!F251)+2,1),IF(ISNUMBER(SEARCH("M",'Model output'!F251)),MID(SUBSTITUTE('Model output'!F251," ",""),SEARCH("M",'Model output'!F251)+1,1),SUBSTITUTE('Model output'!F251," ",""))),""))</f>
        <v>0</v>
      </c>
      <c r="F252" t="str">
        <f t="shared" si="49"/>
        <v>negative</v>
      </c>
      <c r="G252" t="str">
        <f>IF(OR('Model output'!G251="",AND(ISNUMBER('Model output'!J251),'Model output'!J251&lt;1)),"",IF(OR(ISNUMBER(SEARCH("lateral",'Model output'!G251)),ISNUMBER(SEARCH("cervical",'Model output'!G251)),ISNUMBER(SEARCH("jugular",'Model output'!G251)),ISNUMBER(SEARCH("left neck",'Model output'!G251)),ISNUMBER(SEARCH("left anterior neck",'Model output'!G251)),ISNUMBER(SEARCH("left posterior neck",'Model output'!G251)),ISNUMBER(SEARCH("right neck",'Model output'!G251)),ISNUMBER(SEARCH("right anterior neck",'Model output'!G251)),ISNUMBER(SEARCH("right posterior neck",'Model output'!G251)),AND(ISNUMBER(SEARCH("level",'Model output'!G251)),OR(,ISNUMBER(SEARCH("II",'Model output'!G251)),ISNUMBER(SEARCH("two",'Model output'!G251)),AND(ISNUMBER(SEARCH("2",'Model output'!G251)),NOT(ISNUMBER(SEARCH("1 of 2",'Model output'!G251)))),ISNUMBER(SEARCH("III",'Model output'!G251)),ISNUMBER(SEARCH("three",'Model output'!G251)),ISNUMBER(SEARCH("3",'Model output'!G251)),ISNUMBER(SEARCH("IV",'Model output'!G251)),ISNUMBER(SEARCH("four",'Model output'!G251)),ISNUMBER(SEARCH("4",'Model output'!G251)),ISNUMBER(SEARCH("V ",'Model output'!G251)),ISNUMBER(SEARCH("five",'Model output'!G251)),ISNUMBER(SEARCH("5",'Model output'!G251))))), "lateral", "central"))</f>
        <v/>
      </c>
      <c r="H252" t="str">
        <f>IF('Model output'!H251="","negative",IF(OR(ISNUMBER(SEARCH("lymph node",'Model output'!H251)),ISNUMBER(SEARCH("gland",'Model output'!H251)),ISNUMBER(SEARCH("lobe",'Model output'!H251)),ISNUMBER(SEARCH("isthmus",'Model output'!H251)),ISNUMBER(SEARCH("mediastinum",'Model output'!H251)),ISNUMBER(SEARCH("Not mentioned",'Model output'!H251)), ISNUMBER(SEARCH("Not applicable",'Model output'!H251)), ISNUMBER(SEARCH("paratracheal",'Model output'!H251)),ISNUMBER(SEARCH("fibroadipose tissue",'Model output'!H251)),ISNUMBER(SEARCH("thyroid node",'Model output'!H251)),ISNUMBER(SEARCH("skeletal muscle",'Model output'!H251)),ISNUMBER(SEARCH("Extranodal extension",'Model output'!H251)),ISNUMBER(SEARCH("right",'Model output'!H251)),ISNUMBER(SEARCH("left",'Model output'!H251)),ISNUMBER(SEARCH("Not specified",'Model output'!H251))),"negative","positive"))</f>
        <v>negative</v>
      </c>
      <c r="I252">
        <f>IF(OR('Model output'!I251="",'Model output'!I251="Not answered",'Model output'!I251="Not mentioned"),"",IF(ISNUMBER('Model output'!I251),'Model output'!I251,1))</f>
        <v>1</v>
      </c>
      <c r="J252">
        <f>IF(OR('Model output'!J251="",'Model output'!J251="Not answered",'Model output'!J251="Not mentioned"),"",IF(AND(ISNUMBER('Model output'!J251),'Model output'!J251&lt;=I252),'Model output'!J251,IF(AND(ISNUMBER('Model output'!J251), 'Model output'!J251&gt;=DATE(2024,1,1)), MIN(DAY('Model output'!J251), MONTH('Model output'!J251), YEAR('Model output'!J251)), IF(ISNUMBER(SEARCH("0/",'Model output'!J251)),0,IF(ISNUMBER(SEARCH("/",'Model output'!J251)), VALUE(LEFT('Model output'!J251, SEARCH("/",'Model output'!J251)-1)),1)))))</f>
        <v>0</v>
      </c>
      <c r="K252" t="str" cm="1">
        <f t="array" ref="K252">IF(COUNT(FIND({0,1,2,3,4,5,6,7,8,9},'Model output'!K251))&gt;0,'Model output'!K251,"")</f>
        <v/>
      </c>
      <c r="L252" s="25" t="str">
        <f t="shared" si="51"/>
        <v/>
      </c>
      <c r="M252" t="str" cm="1">
        <f t="array" ref="M252">IF(L252="","",IF(ISNUMBER(SEARCH("cm",L252)),MAX(VALUE(SUBSTITUTE(_xlfn.FILTERXML("&lt;t&gt;&lt;s&gt;"&amp;SUBSTITUTE(L252,",","&lt;/s&gt;&lt;s&gt;")&amp;"&lt;/s&gt;&lt;/t&gt;","//s"),"cm",""))),MAX(VALUE(SUBSTITUTE(_xlfn.FILTERXML("&lt;t&gt;&lt;s&gt;"&amp;SUBSTITUTE(L252,",","&lt;/s&gt;&lt;s&gt;")&amp;"&lt;/s&gt;&lt;/t&gt;","//s"),"mm","")))/10))</f>
        <v/>
      </c>
      <c r="N252" t="str">
        <f>IF('Model output'!L251="","",'Model output'!L251)</f>
        <v>Papillary carcinoma</v>
      </c>
      <c r="O252" t="str">
        <f>IF('Model output'!M251="","",'Model output'!M251)</f>
        <v>Classical (usual) (60%), Follicular variant (40%)</v>
      </c>
      <c r="P252" t="str">
        <f>IF('Model output'!N251="","",'Model output'!N251)</f>
        <v>0.7 cm</v>
      </c>
      <c r="Q252" t="str">
        <f t="shared" si="50"/>
        <v>0.7cm</v>
      </c>
      <c r="R252" cm="1">
        <f t="array" ref="R252">IF(Q252="","",IF(ISNUMBER(SEARCH("cm",Q252)),MAX(VALUE(SUBSTITUTE(_xlfn.FILTERXML("&lt;t&gt;&lt;s&gt;"&amp;SUBSTITUTE(Q252,",","&lt;/s&gt;&lt;s&gt;")&amp;"&lt;/s&gt;&lt;/t&gt;","//s"),"cm",""))),MAX(VALUE(SUBSTITUTE(_xlfn.FILTERXML("&lt;t&gt;&lt;s&gt;"&amp;SUBSTITUTE(Q252,",","&lt;/s&gt;&lt;s&gt;")&amp;"&lt;/s&gt;&lt;/t&gt;","//s"),"mm","")))/10))</f>
        <v>0.7</v>
      </c>
      <c r="S252" t="str">
        <f>IF(OR('Model output'!P251="",ISNUMBER(SEARCH("Not identified", 'Model output'!P251)),ISNUMBER(SEARCH("Absent",'Model output'!P251)),AND(ISNUMBER(SEARCH("No",'Model output'!P251)),NOT(ISNUMBER(SEARCH("diagnostic",'Model output'!P251)))),ISNUMBER(SEARCH("Negative",'Model output'!P251))),"negative","positive")</f>
        <v>negative</v>
      </c>
      <c r="T252">
        <f>IF('Model output'!O251="","",'Model output'!O251)</f>
        <v>6</v>
      </c>
      <c r="U252" t="str">
        <f>IF('Model output'!Q251&lt;&gt;"",'Model output'!Q251,IF('Classification result'!S252="positive",IF(ISNUMBER(SEARCH("single",'Model output'!P251)),1,IF(OR(ISNUMBER(SEARCH("&lt;4",'Model output'!P251)),ISNUMBER(SEARCH("&lt; 4",'Model output'!P251)),ISNUMBER(SEARCH("less than 4",'Model output'!P251))),"&lt;4",IF(OR(ISNUMBER(SEARCH("&gt;4",'Model output'!P251)),ISNUMBER(SEARCH("&gt; 4",'Model output'!P251)),ISNUMBER(SEARCH("4 or more",'Model output'!P251))),"&gt;4",""))), ""))</f>
        <v/>
      </c>
      <c r="V252" t="str">
        <f>IF(S252="negative","",IF(OR(ISNUMBER(SEARCH("Focal",'Model output'!P251)),'Classification result'!U252&lt;4,ISNUMBER(SEARCH("Focal",'Classification result'!U252)),ISNUMBER(SEARCH("&lt;4",'Classification result'!U252)),ISNUMBER(SEARCH("&lt; 4",'Classification result'!U252))),"minimal", IF(OR(ISNUMBER(SEARCH("Extensive",'Model output'!P251)),ISNUMBER(SEARCH("Extensive",'Classification result'!U252)),ISNUMBER(SEARCH("&gt;4",'Classification result'!U252)),ISNUMBER(SEARCH("&gt; 4",'Classification result'!U252)),ISNUMBER(SEARCH("4 or more",'Classification result'!U252))),"extensive","")))</f>
        <v/>
      </c>
      <c r="W252" t="str">
        <f>IF(OR('Model output'!R251="",ISNUMBER(SEARCH("Not identified", 'Model output'!R251)),ISNUMBER(SEARCH("Absent",'Model output'!R251)),ISNUMBER(SEARCH("No",'Model output'!R251)),ISNUMBER(SEARCH("Negative",'Model output'!R251)),ISNUMBER(SEARCH("None seen",'Model output'!R251)),ISNUMBER(SEARCH("Free",'Model output'!R251)),ISNUMBER(SEARCH("Cannot be assessed",'Model output'!R251))),"negative","positive")</f>
        <v>positive</v>
      </c>
      <c r="X252" s="16" t="str">
        <f>IF('Model output'!S251="","",'Model output'!S251)</f>
        <v>Not identified</v>
      </c>
      <c r="Y252" t="str">
        <f>IF(OR('Model output'!S251="",ISNUMBER(SEARCH("Absent",'Model output'!S251)),ISNUMBER(SEARCH("Not identified",'Model output'!S251)),AND(ISNUMBER(SEARCH("No",'Model output'!S251)),NOT(ISNUMBER(SEARCH("carcinoma",'Model output'!S251)))),ISNUMBER(SEARCH("negative",'Model output'!S251))),"negative",IF(Z252="positive","gETE", "positive"))</f>
        <v>negative</v>
      </c>
      <c r="Z252" t="str">
        <f>IF(OR('Model output'!S251="",ISNUMBER(SEARCH("Absent",'Model output'!S251)),ISNUMBER(SEARCH("Not identified",'Model output'!S251)),ISNUMBER(SEARCH("No",'Model output'!S251)),ISNUMBER(SEARCH("Minimal",'Model output'!S251)),ISNUMBER(SEARCH("negative",'Model output'!S251))),"negative",IF(OR(ISNUMBER(SEARCH("extensive",X252)),ISNUMBER(SEARCH("skeletal muscle",X252)),ISNUMBER(SEARCH("larynx",X252)),ISNUMBER(SEARCH("trachea",X252)),ISNUMBER(SEARCH("esophagus",X252)),ISNUMBER(SEARCH("recurrent laryngeal nerve",X252))),"positive","negative"))</f>
        <v>negative</v>
      </c>
      <c r="AA252" t="str">
        <f>IF('Model output'!T251="","",IF('Model output'!T251="Not mentioned", "No", "Yes"))</f>
        <v/>
      </c>
      <c r="AB252" t="str">
        <f>IF(AA252&lt;&gt;"Yes","",IF(OR('Model output'!U251="",ISNUMBER(SEARCH("Not identified",'Model output'!U251))),"",'Model output'!U251))</f>
        <v/>
      </c>
      <c r="AC252" s="1" t="str">
        <f>IF(OR('Model output'!V251="", 'Model output'!V251="No", AND(ISERROR(SEARCH("Positive",'Model output'!V251)), ISNUMBER(SEARCH("Negative",'Model output'!V251))), AND(ISNUMBER(SEARCH("Uninvolved",'Model output'!V251)),NOT(ISNUMBER(SEARCH("margins involved",'Model output'!V251)))), ISNUMBER(SEARCH("None",'Model output'!V251)), ISNUMBER(SEARCH("Free",'Model output'!V251)), ISNUMBER(SEARCH("1 mm",'Model output'!V251)), ISNUMBER(SEARCH("0.1 CM",'Model output'!V251)), ISNUMBER(SEARCH("less than 0.2 mm",'Model output'!V251)), ISNUMBER(SEARCH("less than 0.5 mm",'Model output'!V251)), ISNUMBER(SEARCH("less than 1.0 mm",'Model output'!V251)), ISNUMBER(SEARCH("noted very close",'Model output'!V251)), ISNUMBER(SEARCH("abut",'Model output'!V251)), ISNUMBER(SEARCH("not mentioned",'Model output'!V251)), ISNUMBER(SEARCH("Cannot be assessed",'Model output'!V251)), ISNUMBER(SEARCH("Not specified",'Model output'!V251)), ISNUMBER(SEARCH("Lymphocyte invasion - present",'Model output'!V251))), "negative", "positive")</f>
        <v>negative</v>
      </c>
      <c r="AE252" s="35" t="str" cm="1">
        <f t="array" aca="1" ref="AE252" ca="1">IF(OR(AC252="positive",Z252="positive",AND(OR(ISNUMBER(SEARCH("Follicular carcinoma",N252)),ISNUMBER(SEARCH("Follicular thyroid carcinoma",N252))),V252="extensive"),AND(AND(ISNUMBER(J252),J252&gt;0),AND(ISNUMBER(M252),M252&gt;3)),OR(H252="positive",AH252=1)),"high",IF(OR(ISNUMBER(SEARCH("lateral",G252,1)),ISNUMBER(SEARCH("positive",Y252,1)),ISNUMBER(SEARCH("tall",O252,1)),ISNUMBER(SEARCH("hobnail",O252,1)),ISNUMBER(SEARCH("cribriform",O252,1)),ISNUMBER(SEARCH("diffuse",O252,1)),ISNUMBER(SEARCH("columnar",O252,1)),ISNUMBER(SEARCH("solid",O252,1)),ISNUMBER(SEARCH("tall",N252,1)),ISNUMBER(SEARCH("hobnail",N252,1)),ISNUMBER(SEARCH("cribriform",N252,1)),ISNUMBER(SEARCH("diffuse",N252,1)),ISNUMBER(SEARCH("columnar",N252,1)),ISNUMBER(SEARCH("solid",N252,1)),AND(ISNUMBER(SEARCH("papillary",N252,1)),S252="positive"),AND(AND(ISNUMBER(J252),J252&gt;=5),M252=""),AND(AND(ISNUMBER(J252),J252&gt;=5),AND(ISNUMBER(M252),M252&gt;=1)),AND(ISNUMBER(SERACH("papillary",N252)),OR(Y252="positive",Z252="positive"), ISNUMBER(SEARCH("BRAF",AB252)))),"intermediate","low"))</f>
        <v>low</v>
      </c>
      <c r="AF252" s="36" t="str">
        <f t="shared" si="40"/>
        <v>1a</v>
      </c>
      <c r="AG252" s="36" t="str">
        <f t="shared" si="41"/>
        <v>0</v>
      </c>
      <c r="AH252" s="36" t="str">
        <f t="shared" si="42"/>
        <v>0</v>
      </c>
      <c r="AI252" s="42" t="str">
        <f t="shared" si="43"/>
        <v>I</v>
      </c>
      <c r="AJ252" s="39" t="s">
        <v>807</v>
      </c>
      <c r="AK252" s="41" t="s">
        <v>651</v>
      </c>
      <c r="AL252" s="41" t="s">
        <v>1120</v>
      </c>
      <c r="AM252" s="41" t="s">
        <v>1123</v>
      </c>
      <c r="AN252" s="41" t="s">
        <v>68</v>
      </c>
      <c r="AO252" s="22">
        <f t="shared" ca="1" si="44"/>
        <v>1</v>
      </c>
      <c r="AP252" s="1">
        <f t="shared" si="45"/>
        <v>1</v>
      </c>
      <c r="AQ252" s="1">
        <f t="shared" si="46"/>
        <v>1</v>
      </c>
      <c r="AR252" s="1">
        <f t="shared" si="47"/>
        <v>1</v>
      </c>
      <c r="AS252" s="14">
        <f t="shared" si="48"/>
        <v>1</v>
      </c>
    </row>
    <row r="253" spans="1:45">
      <c r="A253" t="str">
        <f>'Model output'!A252</f>
        <v>TCGA-FY-A3RA</v>
      </c>
      <c r="B253" s="33">
        <v>21</v>
      </c>
      <c r="C253" s="1" t="str">
        <f>IF(OR(ISNUMBER(SEARCH("0",'Model output'!D252)), ISNUMBER(SEARCH("1",'Model output'!D252)), ISNUMBER(SEARCH("1a",'Model output'!D252)), ISNUMBER(SEARCH("1b",'Model output'!D252)), ISNUMBER(SEARCH("2",'Model output'!D252)), ISNUMBER(SEARCH("3",'Model output'!D252)), ISNUMBER(SEARCH("4a",'Model output'!D252)), ISNUMBER(SEARCH("4b",'Model output'!D252))), IF(ISNUMBER(SEARCH("pT",'Model output'!D252)),IF(OR(ISNUMBER(SEARCH("a",'Model output'!D252)),ISNUMBER(SEARCH("b",'Model output'!D252))),MID(SUBSTITUTE('Model output'!D252," ",""),SEARCH("pT",'Model output'!D252)+2,2),MID(SUBSTITUTE('Model output'!D252," ",""),SEARCH("pT",'Model output'!D252)+2,1)),IF(ISNUMBER(SEARCH("T",'Model output'!D252)),IF(OR(ISNUMBER(SEARCH("a",'Model output'!D252)),ISNUMBER(SEARCH("b",'Model output'!D252))),MID(SUBSTITUTE('Model output'!D252," ",""),SEARCH("T",'Model output'!D252)+1,2),MID(SUBSTITUTE('Model output'!D252," ",""),SEARCH("T",'Model output'!D252)+1,1)),SUBSTITUTE('Model output'!D252," ",""))),"")</f>
        <v>2</v>
      </c>
      <c r="D253" s="1" t="str">
        <f>IF(ISNUMBER(SEARCH("lymph node",'Model output'!E252)),"1", IF(AND('Model output'!E252&lt;&gt;"",ISNUMBER('Model output'!E252),'Model output'!E252&gt;0),"1",IF(OR(ISNUMBER(SEARCH("0",'Model output'!E252)), ISNUMBER(SEARCH("1",'Model output'!E252)), ISNUMBER(SEARCH("1a",'Model output'!E252)), ISNUMBER(SEARCH("1b",'Model output'!E252)), ISNUMBER(SEARCH("X",'Model output'!E252))), IF(ISNUMBER(SEARCH("pN",'Model output'!E252)),IF(OR(ISNUMBER(SEARCH("a",'Model output'!E252)),ISNUMBER(SEARCH("b",'Model output'!E252))),MID(SUBSTITUTE('Model output'!E252," ",""),SEARCH("pN",'Model output'!E252)+2,2),MID(SUBSTITUTE('Model output'!E252," ",""),SEARCH("pN",'Model output'!E252)+2,1)),IF(ISNUMBER(SEARCH("N",'Model output'!E252)),IF(OR(ISNUMBER(SEARCH("a",'Model output'!E252)),ISNUMBER(SEARCH("b",'Model output'!E252))),MID(SUBSTITUTE('Model output'!E252," ",""),SEARCH("N",'Model output'!E252)+1,2),MID(SUBSTITUTE('Model output'!E252," ",""),SEARCH("N",'Model output'!E252)+1,1)),SUBSTITUTE('Model output'!E252," ",""))),"")))</f>
        <v>x</v>
      </c>
      <c r="E253" s="1" t="str">
        <f>IF(OR(ISNUMBER(SEARCH("Not applicable",'Model output'!F252)), ISNUMBER(SEARCH("N/A",'Model output'!F252))),"0",IF(OR(ISNUMBER(SEARCH("0",'Model output'!F252)), ISNUMBER(SEARCH("1",'Model output'!F252)), ISNUMBER(SEARCH("X",'Model output'!F252))), IF(ISNUMBER(SEARCH("pM",'Model output'!F252)),MID(SUBSTITUTE('Model output'!F252," ",""),SEARCH("pM",'Model output'!F252)+2,1),IF(ISNUMBER(SEARCH("M",'Model output'!F252)),MID(SUBSTITUTE('Model output'!F252," ",""),SEARCH("M",'Model output'!F252)+1,1),SUBSTITUTE('Model output'!F252," ",""))),""))</f>
        <v>0</v>
      </c>
      <c r="F253" t="str">
        <f t="shared" si="49"/>
        <v>negative</v>
      </c>
      <c r="G253" t="str">
        <f>IF(OR('Model output'!G252="",AND(ISNUMBER('Model output'!J252),'Model output'!J252&lt;1)),"",IF(OR(ISNUMBER(SEARCH("lateral",'Model output'!G252)),ISNUMBER(SEARCH("cervical",'Model output'!G252)),ISNUMBER(SEARCH("jugular",'Model output'!G252)),ISNUMBER(SEARCH("left neck",'Model output'!G252)),ISNUMBER(SEARCH("left anterior neck",'Model output'!G252)),ISNUMBER(SEARCH("left posterior neck",'Model output'!G252)),ISNUMBER(SEARCH("right neck",'Model output'!G252)),ISNUMBER(SEARCH("right anterior neck",'Model output'!G252)),ISNUMBER(SEARCH("right posterior neck",'Model output'!G252)),AND(ISNUMBER(SEARCH("level",'Model output'!G252)),OR(,ISNUMBER(SEARCH("II",'Model output'!G252)),ISNUMBER(SEARCH("two",'Model output'!G252)),AND(ISNUMBER(SEARCH("2",'Model output'!G252)),NOT(ISNUMBER(SEARCH("1 of 2",'Model output'!G252)))),ISNUMBER(SEARCH("III",'Model output'!G252)),ISNUMBER(SEARCH("three",'Model output'!G252)),ISNUMBER(SEARCH("3",'Model output'!G252)),ISNUMBER(SEARCH("IV",'Model output'!G252)),ISNUMBER(SEARCH("four",'Model output'!G252)),ISNUMBER(SEARCH("4",'Model output'!G252)),ISNUMBER(SEARCH("V ",'Model output'!G252)),ISNUMBER(SEARCH("five",'Model output'!G252)),ISNUMBER(SEARCH("5",'Model output'!G252))))), "lateral", "central"))</f>
        <v/>
      </c>
      <c r="H253" t="str">
        <f>IF('Model output'!H252="","negative",IF(OR(ISNUMBER(SEARCH("lymph node",'Model output'!H252)),ISNUMBER(SEARCH("gland",'Model output'!H252)),ISNUMBER(SEARCH("lobe",'Model output'!H252)),ISNUMBER(SEARCH("isthmus",'Model output'!H252)),ISNUMBER(SEARCH("mediastinum",'Model output'!H252)),ISNUMBER(SEARCH("Not mentioned",'Model output'!H252)), ISNUMBER(SEARCH("Not applicable",'Model output'!H252)), ISNUMBER(SEARCH("paratracheal",'Model output'!H252)),ISNUMBER(SEARCH("fibroadipose tissue",'Model output'!H252)),ISNUMBER(SEARCH("thyroid node",'Model output'!H252)),ISNUMBER(SEARCH("skeletal muscle",'Model output'!H252)),ISNUMBER(SEARCH("Extranodal extension",'Model output'!H252)),ISNUMBER(SEARCH("right",'Model output'!H252)),ISNUMBER(SEARCH("left",'Model output'!H252)),ISNUMBER(SEARCH("Not specified",'Model output'!H252))),"negative","positive"))</f>
        <v>negative</v>
      </c>
      <c r="I253" t="str">
        <f>IF(OR('Model output'!I252="",'Model output'!I252="Not answered",'Model output'!I252="Not mentioned"),"",IF(ISNUMBER('Model output'!I252),'Model output'!I252,1))</f>
        <v/>
      </c>
      <c r="J253" t="str">
        <f>IF(OR('Model output'!J252="",'Model output'!J252="Not answered",'Model output'!J252="Not mentioned"),"",IF(AND(ISNUMBER('Model output'!J252),'Model output'!J252&lt;=I253),'Model output'!J252,IF(AND(ISNUMBER('Model output'!J252), 'Model output'!J252&gt;=DATE(2024,1,1)), MIN(DAY('Model output'!J252), MONTH('Model output'!J252), YEAR('Model output'!J252)), IF(ISNUMBER(SEARCH("0/",'Model output'!J252)),0,IF(ISNUMBER(SEARCH("/",'Model output'!J252)), VALUE(LEFT('Model output'!J252, SEARCH("/",'Model output'!J252)-1)),1)))))</f>
        <v/>
      </c>
      <c r="K253" t="str" cm="1">
        <f t="array" ref="K253">IF(COUNT(FIND({0,1,2,3,4,5,6,7,8,9},'Model output'!K252))&gt;0,'Model output'!K252,"")</f>
        <v/>
      </c>
      <c r="L253" s="25" t="str">
        <f t="shared" si="51"/>
        <v/>
      </c>
      <c r="M253" t="str" cm="1">
        <f t="array" ref="M253">IF(L253="","",IF(ISNUMBER(SEARCH("cm",L253)),MAX(VALUE(SUBSTITUTE(_xlfn.FILTERXML("&lt;t&gt;&lt;s&gt;"&amp;SUBSTITUTE(L253,",","&lt;/s&gt;&lt;s&gt;")&amp;"&lt;/s&gt;&lt;/t&gt;","//s"),"cm",""))),MAX(VALUE(SUBSTITUTE(_xlfn.FILTERXML("&lt;t&gt;&lt;s&gt;"&amp;SUBSTITUTE(L253,",","&lt;/s&gt;&lt;s&gt;")&amp;"&lt;/s&gt;&lt;/t&gt;","//s"),"mm","")))/10))</f>
        <v/>
      </c>
      <c r="N253" t="str">
        <f>IF('Model output'!L252="","",'Model output'!L252)</f>
        <v>Papillary carcinoma</v>
      </c>
      <c r="O253" t="str">
        <f>IF('Model output'!M252="","",'Model output'!M252)</f>
        <v/>
      </c>
      <c r="P253" t="str">
        <f>IF('Model output'!N252="","",'Model output'!N252)</f>
        <v>4 cm</v>
      </c>
      <c r="Q253" t="str">
        <f t="shared" si="50"/>
        <v>4cm</v>
      </c>
      <c r="R253" cm="1">
        <f t="array" ref="R253">IF(Q253="","",IF(ISNUMBER(SEARCH("cm",Q253)),MAX(VALUE(SUBSTITUTE(_xlfn.FILTERXML("&lt;t&gt;&lt;s&gt;"&amp;SUBSTITUTE(Q253,",","&lt;/s&gt;&lt;s&gt;")&amp;"&lt;/s&gt;&lt;/t&gt;","//s"),"cm",""))),MAX(VALUE(SUBSTITUTE(_xlfn.FILTERXML("&lt;t&gt;&lt;s&gt;"&amp;SUBSTITUTE(Q253,",","&lt;/s&gt;&lt;s&gt;")&amp;"&lt;/s&gt;&lt;/t&gt;","//s"),"mm","")))/10))</f>
        <v>4</v>
      </c>
      <c r="S253" t="str">
        <f>IF(OR('Model output'!P252="",ISNUMBER(SEARCH("Not identified", 'Model output'!P252)),ISNUMBER(SEARCH("Absent",'Model output'!P252)),AND(ISNUMBER(SEARCH("No",'Model output'!P252)),NOT(ISNUMBER(SEARCH("diagnostic",'Model output'!P252)))),ISNUMBER(SEARCH("Negative",'Model output'!P252))),"negative","positive")</f>
        <v>negative</v>
      </c>
      <c r="T253">
        <f>IF('Model output'!O252="","",'Model output'!O252)</f>
        <v>1</v>
      </c>
      <c r="U253" t="str">
        <f>IF('Model output'!Q252&lt;&gt;"",'Model output'!Q252,IF('Classification result'!S253="positive",IF(ISNUMBER(SEARCH("single",'Model output'!P252)),1,IF(OR(ISNUMBER(SEARCH("&lt;4",'Model output'!P252)),ISNUMBER(SEARCH("&lt; 4",'Model output'!P252)),ISNUMBER(SEARCH("less than 4",'Model output'!P252))),"&lt;4",IF(OR(ISNUMBER(SEARCH("&gt;4",'Model output'!P252)),ISNUMBER(SEARCH("&gt; 4",'Model output'!P252)),ISNUMBER(SEARCH("4 or more",'Model output'!P252))),"&gt;4",""))), ""))</f>
        <v/>
      </c>
      <c r="V253" t="str">
        <f>IF(S253="negative","",IF(OR(ISNUMBER(SEARCH("Focal",'Model output'!P252)),'Classification result'!U253&lt;4,ISNUMBER(SEARCH("Focal",'Classification result'!U253)),ISNUMBER(SEARCH("&lt;4",'Classification result'!U253)),ISNUMBER(SEARCH("&lt; 4",'Classification result'!U253))),"minimal", IF(OR(ISNUMBER(SEARCH("Extensive",'Model output'!P252)),ISNUMBER(SEARCH("Extensive",'Classification result'!U253)),ISNUMBER(SEARCH("&gt;4",'Classification result'!U253)),ISNUMBER(SEARCH("&gt; 4",'Classification result'!U253)),ISNUMBER(SEARCH("4 or more",'Classification result'!U253))),"extensive","")))</f>
        <v/>
      </c>
      <c r="W253" t="str">
        <f>IF(OR('Model output'!R252="",ISNUMBER(SEARCH("Not identified", 'Model output'!R252)),ISNUMBER(SEARCH("Absent",'Model output'!R252)),ISNUMBER(SEARCH("No",'Model output'!R252)),ISNUMBER(SEARCH("Negative",'Model output'!R252)),ISNUMBER(SEARCH("None seen",'Model output'!R252)),ISNUMBER(SEARCH("Free",'Model output'!R252)),ISNUMBER(SEARCH("Cannot be assessed",'Model output'!R252))),"negative","positive")</f>
        <v>positive</v>
      </c>
      <c r="X253" s="16" t="str">
        <f>IF('Model output'!S252="","",'Model output'!S252)</f>
        <v>Not identified</v>
      </c>
      <c r="Y253" t="str">
        <f>IF(OR('Model output'!S252="",ISNUMBER(SEARCH("Absent",'Model output'!S252)),ISNUMBER(SEARCH("Not identified",'Model output'!S252)),AND(ISNUMBER(SEARCH("No",'Model output'!S252)),NOT(ISNUMBER(SEARCH("carcinoma",'Model output'!S252)))),ISNUMBER(SEARCH("negative",'Model output'!S252))),"negative",IF(Z253="positive","gETE", "positive"))</f>
        <v>negative</v>
      </c>
      <c r="Z253" t="str">
        <f>IF(OR('Model output'!S252="",ISNUMBER(SEARCH("Absent",'Model output'!S252)),ISNUMBER(SEARCH("Not identified",'Model output'!S252)),ISNUMBER(SEARCH("No",'Model output'!S252)),ISNUMBER(SEARCH("Minimal",'Model output'!S252)),ISNUMBER(SEARCH("negative",'Model output'!S252))),"negative",IF(OR(ISNUMBER(SEARCH("extensive",X253)),ISNUMBER(SEARCH("skeletal muscle",X253)),ISNUMBER(SEARCH("larynx",X253)),ISNUMBER(SEARCH("trachea",X253)),ISNUMBER(SEARCH("esophagus",X253)),ISNUMBER(SEARCH("recurrent laryngeal nerve",X253))),"positive","negative"))</f>
        <v>negative</v>
      </c>
      <c r="AA253" t="str">
        <f>IF('Model output'!T252="","",IF('Model output'!T252="Not mentioned", "No", "Yes"))</f>
        <v/>
      </c>
      <c r="AB253" t="str">
        <f>IF(AA253&lt;&gt;"Yes","",IF(OR('Model output'!U252="",ISNUMBER(SEARCH("Not identified",'Model output'!U252))),"",'Model output'!U252))</f>
        <v/>
      </c>
      <c r="AC253" s="1" t="str">
        <f>IF(OR('Model output'!V252="", 'Model output'!V252="No", AND(ISERROR(SEARCH("Positive",'Model output'!V252)), ISNUMBER(SEARCH("Negative",'Model output'!V252))), AND(ISNUMBER(SEARCH("Uninvolved",'Model output'!V252)),NOT(ISNUMBER(SEARCH("margins involved",'Model output'!V252)))), ISNUMBER(SEARCH("None",'Model output'!V252)), ISNUMBER(SEARCH("Free",'Model output'!V252)), ISNUMBER(SEARCH("1 mm",'Model output'!V252)), ISNUMBER(SEARCH("0.1 CM",'Model output'!V252)), ISNUMBER(SEARCH("less than 0.2 mm",'Model output'!V252)), ISNUMBER(SEARCH("less than 0.5 mm",'Model output'!V252)), ISNUMBER(SEARCH("less than 1.0 mm",'Model output'!V252)), ISNUMBER(SEARCH("noted very close",'Model output'!V252)), ISNUMBER(SEARCH("abut",'Model output'!V252)), ISNUMBER(SEARCH("not mentioned",'Model output'!V252)), ISNUMBER(SEARCH("Cannot be assessed",'Model output'!V252)), ISNUMBER(SEARCH("Not specified",'Model output'!V252)), ISNUMBER(SEARCH("Lymphocyte invasion - present",'Model output'!V252))), "negative", "positive")</f>
        <v>negative</v>
      </c>
      <c r="AE253" s="35" t="str" cm="1">
        <f t="array" aca="1" ref="AE253" ca="1">IF(OR(AC253="positive",Z253="positive",AND(OR(ISNUMBER(SEARCH("Follicular carcinoma",N253)),ISNUMBER(SEARCH("Follicular thyroid carcinoma",N253))),V253="extensive"),AND(AND(ISNUMBER(J253),J253&gt;0),AND(ISNUMBER(M253),M253&gt;3)),OR(H253="positive",AH253=1)),"high",IF(OR(ISNUMBER(SEARCH("lateral",G253,1)),ISNUMBER(SEARCH("positive",Y253,1)),ISNUMBER(SEARCH("tall",O253,1)),ISNUMBER(SEARCH("hobnail",O253,1)),ISNUMBER(SEARCH("cribriform",O253,1)),ISNUMBER(SEARCH("diffuse",O253,1)),ISNUMBER(SEARCH("columnar",O253,1)),ISNUMBER(SEARCH("solid",O253,1)),ISNUMBER(SEARCH("tall",N253,1)),ISNUMBER(SEARCH("hobnail",N253,1)),ISNUMBER(SEARCH("cribriform",N253,1)),ISNUMBER(SEARCH("diffuse",N253,1)),ISNUMBER(SEARCH("columnar",N253,1)),ISNUMBER(SEARCH("solid",N253,1)),AND(ISNUMBER(SEARCH("papillary",N253,1)),S253="positive"),AND(AND(ISNUMBER(J253),J253&gt;=5),M253=""),AND(AND(ISNUMBER(J253),J253&gt;=5),AND(ISNUMBER(M253),M253&gt;=1)),AND(ISNUMBER(SERACH("papillary",N253)),OR(Y253="positive",Z253="positive"), ISNUMBER(SEARCH("BRAF",AB253)))),"intermediate","low"))</f>
        <v>low</v>
      </c>
      <c r="AF253" s="36" t="str">
        <f t="shared" si="40"/>
        <v>2</v>
      </c>
      <c r="AG253" s="36" t="str">
        <f t="shared" si="41"/>
        <v>0</v>
      </c>
      <c r="AH253" s="36" t="str">
        <f t="shared" si="42"/>
        <v>0</v>
      </c>
      <c r="AI253" s="42" t="str">
        <f t="shared" si="43"/>
        <v>I</v>
      </c>
      <c r="AJ253" s="39" t="s">
        <v>807</v>
      </c>
      <c r="AK253" s="41" t="s">
        <v>1122</v>
      </c>
      <c r="AL253" s="41" t="s">
        <v>1123</v>
      </c>
      <c r="AM253" s="41" t="s">
        <v>1123</v>
      </c>
      <c r="AN253" s="41" t="s">
        <v>68</v>
      </c>
      <c r="AO253" s="22">
        <f t="shared" ca="1" si="44"/>
        <v>1</v>
      </c>
      <c r="AP253" s="1">
        <f t="shared" si="45"/>
        <v>1</v>
      </c>
      <c r="AQ253" s="1">
        <f t="shared" si="46"/>
        <v>1</v>
      </c>
      <c r="AR253" s="1">
        <f t="shared" si="47"/>
        <v>1</v>
      </c>
      <c r="AS253" s="14">
        <f t="shared" si="48"/>
        <v>1</v>
      </c>
    </row>
    <row r="254" spans="1:45">
      <c r="A254" t="str">
        <f>'Model output'!A253</f>
        <v>TCGA-FY-A3TY</v>
      </c>
      <c r="B254" s="33">
        <v>61</v>
      </c>
      <c r="C254" s="1" t="str">
        <f>IF(OR(ISNUMBER(SEARCH("0",'Model output'!D253)), ISNUMBER(SEARCH("1",'Model output'!D253)), ISNUMBER(SEARCH("1a",'Model output'!D253)), ISNUMBER(SEARCH("1b",'Model output'!D253)), ISNUMBER(SEARCH("2",'Model output'!D253)), ISNUMBER(SEARCH("3",'Model output'!D253)), ISNUMBER(SEARCH("4a",'Model output'!D253)), ISNUMBER(SEARCH("4b",'Model output'!D253))), IF(ISNUMBER(SEARCH("pT",'Model output'!D253)),IF(OR(ISNUMBER(SEARCH("a",'Model output'!D253)),ISNUMBER(SEARCH("b",'Model output'!D253))),MID(SUBSTITUTE('Model output'!D253," ",""),SEARCH("pT",'Model output'!D253)+2,2),MID(SUBSTITUTE('Model output'!D253," ",""),SEARCH("pT",'Model output'!D253)+2,1)),IF(ISNUMBER(SEARCH("T",'Model output'!D253)),IF(OR(ISNUMBER(SEARCH("a",'Model output'!D253)),ISNUMBER(SEARCH("b",'Model output'!D253))),MID(SUBSTITUTE('Model output'!D253," ",""),SEARCH("T",'Model output'!D253)+1,2),MID(SUBSTITUTE('Model output'!D253," ",""),SEARCH("T",'Model output'!D253)+1,1)),SUBSTITUTE('Model output'!D253," ",""))),"")</f>
        <v>3</v>
      </c>
      <c r="D254" s="1" t="str">
        <f>IF(ISNUMBER(SEARCH("lymph node",'Model output'!E253)),"1", IF(AND('Model output'!E253&lt;&gt;"",ISNUMBER('Model output'!E253),'Model output'!E253&gt;0),"1",IF(OR(ISNUMBER(SEARCH("0",'Model output'!E253)), ISNUMBER(SEARCH("1",'Model output'!E253)), ISNUMBER(SEARCH("1a",'Model output'!E253)), ISNUMBER(SEARCH("1b",'Model output'!E253)), ISNUMBER(SEARCH("X",'Model output'!E253))), IF(ISNUMBER(SEARCH("pN",'Model output'!E253)),IF(OR(ISNUMBER(SEARCH("a",'Model output'!E253)),ISNUMBER(SEARCH("b",'Model output'!E253))),MID(SUBSTITUTE('Model output'!E253," ",""),SEARCH("pN",'Model output'!E253)+2,2),MID(SUBSTITUTE('Model output'!E253," ",""),SEARCH("pN",'Model output'!E253)+2,1)),IF(ISNUMBER(SEARCH("N",'Model output'!E253)),IF(OR(ISNUMBER(SEARCH("a",'Model output'!E253)),ISNUMBER(SEARCH("b",'Model output'!E253))),MID(SUBSTITUTE('Model output'!E253," ",""),SEARCH("N",'Model output'!E253)+1,2),MID(SUBSTITUTE('Model output'!E253," ",""),SEARCH("N",'Model output'!E253)+1,1)),SUBSTITUTE('Model output'!E253," ",""))),"")))</f>
        <v>0</v>
      </c>
      <c r="E254" s="1" t="str">
        <f>IF(OR(ISNUMBER(SEARCH("Not applicable",'Model output'!F253)), ISNUMBER(SEARCH("N/A",'Model output'!F253))),"0",IF(OR(ISNUMBER(SEARCH("0",'Model output'!F253)), ISNUMBER(SEARCH("1",'Model output'!F253)), ISNUMBER(SEARCH("X",'Model output'!F253))), IF(ISNUMBER(SEARCH("pM",'Model output'!F253)),MID(SUBSTITUTE('Model output'!F253," ",""),SEARCH("pM",'Model output'!F253)+2,1),IF(ISNUMBER(SEARCH("M",'Model output'!F253)),MID(SUBSTITUTE('Model output'!F253," ",""),SEARCH("M",'Model output'!F253)+1,1),SUBSTITUTE('Model output'!F253," ",""))),""))</f>
        <v>X</v>
      </c>
      <c r="F254" t="str">
        <f t="shared" si="49"/>
        <v>negative</v>
      </c>
      <c r="G254" t="str">
        <f>IF(OR('Model output'!G253="",AND(ISNUMBER('Model output'!J253),'Model output'!J253&lt;1)),"",IF(OR(ISNUMBER(SEARCH("lateral",'Model output'!G253)),ISNUMBER(SEARCH("cervical",'Model output'!G253)),ISNUMBER(SEARCH("jugular",'Model output'!G253)),ISNUMBER(SEARCH("left neck",'Model output'!G253)),ISNUMBER(SEARCH("left anterior neck",'Model output'!G253)),ISNUMBER(SEARCH("left posterior neck",'Model output'!G253)),ISNUMBER(SEARCH("right neck",'Model output'!G253)),ISNUMBER(SEARCH("right anterior neck",'Model output'!G253)),ISNUMBER(SEARCH("right posterior neck",'Model output'!G253)),AND(ISNUMBER(SEARCH("level",'Model output'!G253)),OR(,ISNUMBER(SEARCH("II",'Model output'!G253)),ISNUMBER(SEARCH("two",'Model output'!G253)),AND(ISNUMBER(SEARCH("2",'Model output'!G253)),NOT(ISNUMBER(SEARCH("1 of 2",'Model output'!G253)))),ISNUMBER(SEARCH("III",'Model output'!G253)),ISNUMBER(SEARCH("three",'Model output'!G253)),ISNUMBER(SEARCH("3",'Model output'!G253)),ISNUMBER(SEARCH("IV",'Model output'!G253)),ISNUMBER(SEARCH("four",'Model output'!G253)),ISNUMBER(SEARCH("4",'Model output'!G253)),ISNUMBER(SEARCH("V ",'Model output'!G253)),ISNUMBER(SEARCH("five",'Model output'!G253)),ISNUMBER(SEARCH("5",'Model output'!G253))))), "lateral", "central"))</f>
        <v/>
      </c>
      <c r="H254" t="str">
        <f>IF('Model output'!H253="","negative",IF(OR(ISNUMBER(SEARCH("lymph node",'Model output'!H253)),ISNUMBER(SEARCH("gland",'Model output'!H253)),ISNUMBER(SEARCH("lobe",'Model output'!H253)),ISNUMBER(SEARCH("isthmus",'Model output'!H253)),ISNUMBER(SEARCH("mediastinum",'Model output'!H253)),ISNUMBER(SEARCH("Not mentioned",'Model output'!H253)), ISNUMBER(SEARCH("Not applicable",'Model output'!H253)), ISNUMBER(SEARCH("paratracheal",'Model output'!H253)),ISNUMBER(SEARCH("fibroadipose tissue",'Model output'!H253)),ISNUMBER(SEARCH("thyroid node",'Model output'!H253)),ISNUMBER(SEARCH("skeletal muscle",'Model output'!H253)),ISNUMBER(SEARCH("Extranodal extension",'Model output'!H253)),ISNUMBER(SEARCH("right",'Model output'!H253)),ISNUMBER(SEARCH("left",'Model output'!H253)),ISNUMBER(SEARCH("Not specified",'Model output'!H253))),"negative","positive"))</f>
        <v>negative</v>
      </c>
      <c r="I254">
        <f>IF(OR('Model output'!I253="",'Model output'!I253="Not answered",'Model output'!I253="Not mentioned"),"",IF(ISNUMBER('Model output'!I253),'Model output'!I253,1))</f>
        <v>6</v>
      </c>
      <c r="J254">
        <f>IF(OR('Model output'!J253="",'Model output'!J253="Not answered",'Model output'!J253="Not mentioned"),"",IF(AND(ISNUMBER('Model output'!J253),'Model output'!J253&lt;=I254),'Model output'!J253,IF(AND(ISNUMBER('Model output'!J253), 'Model output'!J253&gt;=DATE(2024,1,1)), MIN(DAY('Model output'!J253), MONTH('Model output'!J253), YEAR('Model output'!J253)), IF(ISNUMBER(SEARCH("0/",'Model output'!J253)),0,IF(ISNUMBER(SEARCH("/",'Model output'!J253)), VALUE(LEFT('Model output'!J253, SEARCH("/",'Model output'!J253)-1)),1)))))</f>
        <v>0</v>
      </c>
      <c r="K254" t="str" cm="1">
        <f t="array" ref="K254">IF(COUNT(FIND({0,1,2,3,4,5,6,7,8,9},'Model output'!K253))&gt;0,'Model output'!K253,"")</f>
        <v/>
      </c>
      <c r="L254" s="25" t="str">
        <f t="shared" si="51"/>
        <v/>
      </c>
      <c r="M254" t="str" cm="1">
        <f t="array" ref="M254">IF(L254="","",IF(ISNUMBER(SEARCH("cm",L254)),MAX(VALUE(SUBSTITUTE(_xlfn.FILTERXML("&lt;t&gt;&lt;s&gt;"&amp;SUBSTITUTE(L254,",","&lt;/s&gt;&lt;s&gt;")&amp;"&lt;/s&gt;&lt;/t&gt;","//s"),"cm",""))),MAX(VALUE(SUBSTITUTE(_xlfn.FILTERXML("&lt;t&gt;&lt;s&gt;"&amp;SUBSTITUTE(L254,",","&lt;/s&gt;&lt;s&gt;")&amp;"&lt;/s&gt;&lt;/t&gt;","//s"),"mm","")))/10))</f>
        <v/>
      </c>
      <c r="N254" t="str">
        <f>IF('Model output'!L253="","",'Model output'!L253)</f>
        <v>Papillary carcinoma</v>
      </c>
      <c r="O254" t="str">
        <f>IF('Model output'!M253="","",'Model output'!M253)</f>
        <v>Classical</v>
      </c>
      <c r="P254" t="str">
        <f>IF('Model output'!N253="","",'Model output'!N253)</f>
        <v>4.2 cm</v>
      </c>
      <c r="Q254" t="str">
        <f t="shared" si="50"/>
        <v>4.2cm</v>
      </c>
      <c r="R254" cm="1">
        <f t="array" ref="R254">IF(Q254="","",IF(ISNUMBER(SEARCH("cm",Q254)),MAX(VALUE(SUBSTITUTE(_xlfn.FILTERXML("&lt;t&gt;&lt;s&gt;"&amp;SUBSTITUTE(Q254,",","&lt;/s&gt;&lt;s&gt;")&amp;"&lt;/s&gt;&lt;/t&gt;","//s"),"cm",""))),MAX(VALUE(SUBSTITUTE(_xlfn.FILTERXML("&lt;t&gt;&lt;s&gt;"&amp;SUBSTITUTE(Q254,",","&lt;/s&gt;&lt;s&gt;")&amp;"&lt;/s&gt;&lt;/t&gt;","//s"),"mm","")))/10))</f>
        <v>4.2</v>
      </c>
      <c r="S254" t="str">
        <f>IF(OR('Model output'!P253="",ISNUMBER(SEARCH("Not identified", 'Model output'!P253)),ISNUMBER(SEARCH("Absent",'Model output'!P253)),AND(ISNUMBER(SEARCH("No",'Model output'!P253)),NOT(ISNUMBER(SEARCH("diagnostic",'Model output'!P253)))),ISNUMBER(SEARCH("Negative",'Model output'!P253))),"negative","positive")</f>
        <v>negative</v>
      </c>
      <c r="T254">
        <f>IF('Model output'!O253="","",'Model output'!O253)</f>
        <v>1</v>
      </c>
      <c r="U254" t="str">
        <f>IF('Model output'!Q253&lt;&gt;"",'Model output'!Q253,IF('Classification result'!S254="positive",IF(ISNUMBER(SEARCH("single",'Model output'!P253)),1,IF(OR(ISNUMBER(SEARCH("&lt;4",'Model output'!P253)),ISNUMBER(SEARCH("&lt; 4",'Model output'!P253)),ISNUMBER(SEARCH("less than 4",'Model output'!P253))),"&lt;4",IF(OR(ISNUMBER(SEARCH("&gt;4",'Model output'!P253)),ISNUMBER(SEARCH("&gt; 4",'Model output'!P253)),ISNUMBER(SEARCH("4 or more",'Model output'!P253))),"&gt;4",""))), ""))</f>
        <v/>
      </c>
      <c r="V254" t="str">
        <f>IF(S254="negative","",IF(OR(ISNUMBER(SEARCH("Focal",'Model output'!P253)),'Classification result'!U254&lt;4,ISNUMBER(SEARCH("Focal",'Classification result'!U254)),ISNUMBER(SEARCH("&lt;4",'Classification result'!U254)),ISNUMBER(SEARCH("&lt; 4",'Classification result'!U254))),"minimal", IF(OR(ISNUMBER(SEARCH("Extensive",'Model output'!P253)),ISNUMBER(SEARCH("Extensive",'Classification result'!U254)),ISNUMBER(SEARCH("&gt;4",'Classification result'!U254)),ISNUMBER(SEARCH("&gt; 4",'Classification result'!U254)),ISNUMBER(SEARCH("4 or more",'Classification result'!U254))),"extensive","")))</f>
        <v/>
      </c>
      <c r="W254" t="str">
        <f>IF(OR('Model output'!R253="",ISNUMBER(SEARCH("Not identified", 'Model output'!R253)),ISNUMBER(SEARCH("Absent",'Model output'!R253)),ISNUMBER(SEARCH("No",'Model output'!R253)),ISNUMBER(SEARCH("Negative",'Model output'!R253)),ISNUMBER(SEARCH("None seen",'Model output'!R253)),ISNUMBER(SEARCH("Free",'Model output'!R253)),ISNUMBER(SEARCH("Cannot be assessed",'Model output'!R253))),"negative","positive")</f>
        <v>positive</v>
      </c>
      <c r="X254" s="16" t="str">
        <f>IF('Model output'!S253="","",'Model output'!S253)</f>
        <v>Present</v>
      </c>
      <c r="Y254" t="str">
        <f>IF(OR('Model output'!S253="",ISNUMBER(SEARCH("Absent",'Model output'!S253)),ISNUMBER(SEARCH("Not identified",'Model output'!S253)),AND(ISNUMBER(SEARCH("No",'Model output'!S253)),NOT(ISNUMBER(SEARCH("carcinoma",'Model output'!S253)))),ISNUMBER(SEARCH("negative",'Model output'!S253))),"negative",IF(Z254="positive","gETE", "positive"))</f>
        <v>positive</v>
      </c>
      <c r="Z254" t="str">
        <f>IF(OR('Model output'!S253="",ISNUMBER(SEARCH("Absent",'Model output'!S253)),ISNUMBER(SEARCH("Not identified",'Model output'!S253)),ISNUMBER(SEARCH("No",'Model output'!S253)),ISNUMBER(SEARCH("Minimal",'Model output'!S253)),ISNUMBER(SEARCH("negative",'Model output'!S253))),"negative",IF(OR(ISNUMBER(SEARCH("extensive",X254)),ISNUMBER(SEARCH("skeletal muscle",X254)),ISNUMBER(SEARCH("larynx",X254)),ISNUMBER(SEARCH("trachea",X254)),ISNUMBER(SEARCH("esophagus",X254)),ISNUMBER(SEARCH("recurrent laryngeal nerve",X254))),"positive","negative"))</f>
        <v>negative</v>
      </c>
      <c r="AA254" t="str">
        <f>IF('Model output'!T253="","",IF('Model output'!T253="Not mentioned", "No", "Yes"))</f>
        <v/>
      </c>
      <c r="AB254" t="str">
        <f>IF(AA254&lt;&gt;"Yes","",IF(OR('Model output'!U253="",ISNUMBER(SEARCH("Not identified",'Model output'!U253))),"",'Model output'!U253))</f>
        <v/>
      </c>
      <c r="AC254" s="1" t="str">
        <f>IF(OR('Model output'!V253="", 'Model output'!V253="No", AND(ISERROR(SEARCH("Positive",'Model output'!V253)), ISNUMBER(SEARCH("Negative",'Model output'!V253))), AND(ISNUMBER(SEARCH("Uninvolved",'Model output'!V253)),NOT(ISNUMBER(SEARCH("margins involved",'Model output'!V253)))), ISNUMBER(SEARCH("None",'Model output'!V253)), ISNUMBER(SEARCH("Free",'Model output'!V253)), ISNUMBER(SEARCH("1 mm",'Model output'!V253)), ISNUMBER(SEARCH("0.1 CM",'Model output'!V253)), ISNUMBER(SEARCH("less than 0.2 mm",'Model output'!V253)), ISNUMBER(SEARCH("less than 0.5 mm",'Model output'!V253)), ISNUMBER(SEARCH("less than 1.0 mm",'Model output'!V253)), ISNUMBER(SEARCH("noted very close",'Model output'!V253)), ISNUMBER(SEARCH("abut",'Model output'!V253)), ISNUMBER(SEARCH("not mentioned",'Model output'!V253)), ISNUMBER(SEARCH("Cannot be assessed",'Model output'!V253)), ISNUMBER(SEARCH("Not specified",'Model output'!V253)), ISNUMBER(SEARCH("Lymphocyte invasion - present",'Model output'!V253))), "negative", "positive")</f>
        <v>negative</v>
      </c>
      <c r="AE254" s="35" t="str" cm="1">
        <f t="array" aca="1" ref="AE254" ca="1">IF(OR(AC254="positive",Z254="positive",AND(OR(ISNUMBER(SEARCH("Follicular carcinoma",N254)),ISNUMBER(SEARCH("Follicular thyroid carcinoma",N254))),V254="extensive"),AND(AND(ISNUMBER(J254),J254&gt;0),AND(ISNUMBER(M254),M254&gt;3)),OR(H254="positive",AH254=1)),"high",IF(OR(ISNUMBER(SEARCH("lateral",G254,1)),ISNUMBER(SEARCH("positive",Y254,1)),ISNUMBER(SEARCH("tall",O254,1)),ISNUMBER(SEARCH("hobnail",O254,1)),ISNUMBER(SEARCH("cribriform",O254,1)),ISNUMBER(SEARCH("diffuse",O254,1)),ISNUMBER(SEARCH("columnar",O254,1)),ISNUMBER(SEARCH("solid",O254,1)),ISNUMBER(SEARCH("tall",N254,1)),ISNUMBER(SEARCH("hobnail",N254,1)),ISNUMBER(SEARCH("cribriform",N254,1)),ISNUMBER(SEARCH("diffuse",N254,1)),ISNUMBER(SEARCH("columnar",N254,1)),ISNUMBER(SEARCH("solid",N254,1)),AND(ISNUMBER(SEARCH("papillary",N254,1)),S254="positive"),AND(AND(ISNUMBER(J254),J254&gt;=5),M254=""),AND(AND(ISNUMBER(J254),J254&gt;=5),AND(ISNUMBER(M254),M254&gt;=1)),AND(ISNUMBER(SERACH("papillary",N254)),OR(Y254="positive",Z254="positive"), ISNUMBER(SEARCH("BRAF",AB254)))),"intermediate","low"))</f>
        <v>intermediate</v>
      </c>
      <c r="AF254" s="36" t="str">
        <f t="shared" si="40"/>
        <v>3a</v>
      </c>
      <c r="AG254" s="36" t="str">
        <f t="shared" si="41"/>
        <v>0</v>
      </c>
      <c r="AH254" s="36" t="str">
        <f t="shared" si="42"/>
        <v>0</v>
      </c>
      <c r="AI254" s="42" t="str">
        <f t="shared" si="43"/>
        <v>II</v>
      </c>
      <c r="AJ254" s="39" t="s">
        <v>805</v>
      </c>
      <c r="AK254" s="41" t="s">
        <v>1118</v>
      </c>
      <c r="AL254" s="41" t="s">
        <v>1120</v>
      </c>
      <c r="AM254" s="41" t="s">
        <v>1123</v>
      </c>
      <c r="AN254" s="41" t="s">
        <v>1121</v>
      </c>
      <c r="AO254" s="22">
        <f t="shared" ca="1" si="44"/>
        <v>0</v>
      </c>
      <c r="AP254" s="1">
        <f t="shared" si="45"/>
        <v>0</v>
      </c>
      <c r="AQ254" s="1">
        <f t="shared" si="46"/>
        <v>1</v>
      </c>
      <c r="AR254" s="1">
        <f t="shared" si="47"/>
        <v>1</v>
      </c>
      <c r="AS254" s="14">
        <f t="shared" si="48"/>
        <v>1</v>
      </c>
    </row>
    <row r="255" spans="1:45">
      <c r="A255" t="str">
        <f>'Model output'!A254</f>
        <v>TCGA-FY-A3W9</v>
      </c>
      <c r="B255" s="33">
        <v>66</v>
      </c>
      <c r="C255" s="1" t="str">
        <f>IF(OR(ISNUMBER(SEARCH("0",'Model output'!D254)), ISNUMBER(SEARCH("1",'Model output'!D254)), ISNUMBER(SEARCH("1a",'Model output'!D254)), ISNUMBER(SEARCH("1b",'Model output'!D254)), ISNUMBER(SEARCH("2",'Model output'!D254)), ISNUMBER(SEARCH("3",'Model output'!D254)), ISNUMBER(SEARCH("4a",'Model output'!D254)), ISNUMBER(SEARCH("4b",'Model output'!D254))), IF(ISNUMBER(SEARCH("pT",'Model output'!D254)),IF(OR(ISNUMBER(SEARCH("a",'Model output'!D254)),ISNUMBER(SEARCH("b",'Model output'!D254))),MID(SUBSTITUTE('Model output'!D254," ",""),SEARCH("pT",'Model output'!D254)+2,2),MID(SUBSTITUTE('Model output'!D254," ",""),SEARCH("pT",'Model output'!D254)+2,1)),IF(ISNUMBER(SEARCH("T",'Model output'!D254)),IF(OR(ISNUMBER(SEARCH("a",'Model output'!D254)),ISNUMBER(SEARCH("b",'Model output'!D254))),MID(SUBSTITUTE('Model output'!D254," ",""),SEARCH("T",'Model output'!D254)+1,2),MID(SUBSTITUTE('Model output'!D254," ",""),SEARCH("T",'Model output'!D254)+1,1)),SUBSTITUTE('Model output'!D254," ",""))),"")</f>
        <v>2</v>
      </c>
      <c r="D255" s="1" t="str">
        <f>IF(ISNUMBER(SEARCH("lymph node",'Model output'!E254)),"1", IF(AND('Model output'!E254&lt;&gt;"",ISNUMBER('Model output'!E254),'Model output'!E254&gt;0),"1",IF(OR(ISNUMBER(SEARCH("0",'Model output'!E254)), ISNUMBER(SEARCH("1",'Model output'!E254)), ISNUMBER(SEARCH("1a",'Model output'!E254)), ISNUMBER(SEARCH("1b",'Model output'!E254)), ISNUMBER(SEARCH("X",'Model output'!E254))), IF(ISNUMBER(SEARCH("pN",'Model output'!E254)),IF(OR(ISNUMBER(SEARCH("a",'Model output'!E254)),ISNUMBER(SEARCH("b",'Model output'!E254))),MID(SUBSTITUTE('Model output'!E254," ",""),SEARCH("pN",'Model output'!E254)+2,2),MID(SUBSTITUTE('Model output'!E254," ",""),SEARCH("pN",'Model output'!E254)+2,1)),IF(ISNUMBER(SEARCH("N",'Model output'!E254)),IF(OR(ISNUMBER(SEARCH("a",'Model output'!E254)),ISNUMBER(SEARCH("b",'Model output'!E254))),MID(SUBSTITUTE('Model output'!E254," ",""),SEARCH("N",'Model output'!E254)+1,2),MID(SUBSTITUTE('Model output'!E254," ",""),SEARCH("N",'Model output'!E254)+1,1)),SUBSTITUTE('Model output'!E254," ",""))),"")))</f>
        <v>0</v>
      </c>
      <c r="E255" s="1" t="str">
        <f>IF(OR(ISNUMBER(SEARCH("Not applicable",'Model output'!F254)), ISNUMBER(SEARCH("N/A",'Model output'!F254))),"0",IF(OR(ISNUMBER(SEARCH("0",'Model output'!F254)), ISNUMBER(SEARCH("1",'Model output'!F254)), ISNUMBER(SEARCH("X",'Model output'!F254))), IF(ISNUMBER(SEARCH("pM",'Model output'!F254)),MID(SUBSTITUTE('Model output'!F254," ",""),SEARCH("pM",'Model output'!F254)+2,1),IF(ISNUMBER(SEARCH("M",'Model output'!F254)),MID(SUBSTITUTE('Model output'!F254," ",""),SEARCH("M",'Model output'!F254)+1,1),SUBSTITUTE('Model output'!F254," ",""))),""))</f>
        <v>0</v>
      </c>
      <c r="F255" t="str">
        <f t="shared" si="49"/>
        <v>positive</v>
      </c>
      <c r="G255" t="str">
        <f>IF(OR('Model output'!G254="",AND(ISNUMBER('Model output'!J254),'Model output'!J254&lt;1)),"",IF(OR(ISNUMBER(SEARCH("lateral",'Model output'!G254)),ISNUMBER(SEARCH("cervical",'Model output'!G254)),ISNUMBER(SEARCH("jugular",'Model output'!G254)),ISNUMBER(SEARCH("left neck",'Model output'!G254)),ISNUMBER(SEARCH("left anterior neck",'Model output'!G254)),ISNUMBER(SEARCH("left posterior neck",'Model output'!G254)),ISNUMBER(SEARCH("right neck",'Model output'!G254)),ISNUMBER(SEARCH("right anterior neck",'Model output'!G254)),ISNUMBER(SEARCH("right posterior neck",'Model output'!G254)),AND(ISNUMBER(SEARCH("level",'Model output'!G254)),OR(,ISNUMBER(SEARCH("II",'Model output'!G254)),ISNUMBER(SEARCH("two",'Model output'!G254)),AND(ISNUMBER(SEARCH("2",'Model output'!G254)),NOT(ISNUMBER(SEARCH("1 of 2",'Model output'!G254)))),ISNUMBER(SEARCH("III",'Model output'!G254)),ISNUMBER(SEARCH("three",'Model output'!G254)),ISNUMBER(SEARCH("3",'Model output'!G254)),ISNUMBER(SEARCH("IV",'Model output'!G254)),ISNUMBER(SEARCH("four",'Model output'!G254)),ISNUMBER(SEARCH("4",'Model output'!G254)),ISNUMBER(SEARCH("V ",'Model output'!G254)),ISNUMBER(SEARCH("five",'Model output'!G254)),ISNUMBER(SEARCH("5",'Model output'!G254))))), "lateral", "central"))</f>
        <v/>
      </c>
      <c r="H255" t="str">
        <f>IF('Model output'!H254="","negative",IF(OR(ISNUMBER(SEARCH("lymph node",'Model output'!H254)),ISNUMBER(SEARCH("gland",'Model output'!H254)),ISNUMBER(SEARCH("lobe",'Model output'!H254)),ISNUMBER(SEARCH("isthmus",'Model output'!H254)),ISNUMBER(SEARCH("mediastinum",'Model output'!H254)),ISNUMBER(SEARCH("Not mentioned",'Model output'!H254)), ISNUMBER(SEARCH("Not applicable",'Model output'!H254)), ISNUMBER(SEARCH("paratracheal",'Model output'!H254)),ISNUMBER(SEARCH("fibroadipose tissue",'Model output'!H254)),ISNUMBER(SEARCH("thyroid node",'Model output'!H254)),ISNUMBER(SEARCH("skeletal muscle",'Model output'!H254)),ISNUMBER(SEARCH("Extranodal extension",'Model output'!H254)),ISNUMBER(SEARCH("right",'Model output'!H254)),ISNUMBER(SEARCH("left",'Model output'!H254)),ISNUMBER(SEARCH("Not specified",'Model output'!H254))),"negative","positive"))</f>
        <v>negative</v>
      </c>
      <c r="I255">
        <f>IF(OR('Model output'!I254="",'Model output'!I254="Not answered",'Model output'!I254="Not mentioned"),"",IF(ISNUMBER('Model output'!I254),'Model output'!I254,1))</f>
        <v>1</v>
      </c>
      <c r="J255">
        <f>IF(OR('Model output'!J254="",'Model output'!J254="Not answered",'Model output'!J254="Not mentioned"),"",IF(AND(ISNUMBER('Model output'!J254),'Model output'!J254&lt;=I255),'Model output'!J254,IF(AND(ISNUMBER('Model output'!J254), 'Model output'!J254&gt;=DATE(2024,1,1)), MIN(DAY('Model output'!J254), MONTH('Model output'!J254), YEAR('Model output'!J254)), IF(ISNUMBER(SEARCH("0/",'Model output'!J254)),0,IF(ISNUMBER(SEARCH("/",'Model output'!J254)), VALUE(LEFT('Model output'!J254, SEARCH("/",'Model output'!J254)-1)),1)))))</f>
        <v>1</v>
      </c>
      <c r="K255" t="str" cm="1">
        <f t="array" ref="K255">IF(COUNT(FIND({0,1,2,3,4,5,6,7,8,9},'Model output'!K254))&gt;0,'Model output'!K254,"")</f>
        <v/>
      </c>
      <c r="L255" s="25" t="str">
        <f t="shared" si="51"/>
        <v/>
      </c>
      <c r="M255" t="str" cm="1">
        <f t="array" ref="M255">IF(L255="","",IF(ISNUMBER(SEARCH("cm",L255)),MAX(VALUE(SUBSTITUTE(_xlfn.FILTERXML("&lt;t&gt;&lt;s&gt;"&amp;SUBSTITUTE(L255,",","&lt;/s&gt;&lt;s&gt;")&amp;"&lt;/s&gt;&lt;/t&gt;","//s"),"cm",""))),MAX(VALUE(SUBSTITUTE(_xlfn.FILTERXML("&lt;t&gt;&lt;s&gt;"&amp;SUBSTITUTE(L255,",","&lt;/s&gt;&lt;s&gt;")&amp;"&lt;/s&gt;&lt;/t&gt;","//s"),"mm","")))/10))</f>
        <v/>
      </c>
      <c r="N255" t="str">
        <f>IF('Model output'!L254="","",'Model output'!L254)</f>
        <v>Papillary thyroid carcinoma, follicular variant</v>
      </c>
      <c r="O255" t="str">
        <f>IF('Model output'!M254="","",'Model output'!M254)</f>
        <v>Not mentioned</v>
      </c>
      <c r="P255" t="str">
        <f>IF('Model output'!N254="","",'Model output'!N254)</f>
        <v>2.3 cm</v>
      </c>
      <c r="Q255" t="str">
        <f t="shared" si="50"/>
        <v>2.3cm</v>
      </c>
      <c r="R255" cm="1">
        <f t="array" ref="R255">IF(Q255="","",IF(ISNUMBER(SEARCH("cm",Q255)),MAX(VALUE(SUBSTITUTE(_xlfn.FILTERXML("&lt;t&gt;&lt;s&gt;"&amp;SUBSTITUTE(Q255,",","&lt;/s&gt;&lt;s&gt;")&amp;"&lt;/s&gt;&lt;/t&gt;","//s"),"cm",""))),MAX(VALUE(SUBSTITUTE(_xlfn.FILTERXML("&lt;t&gt;&lt;s&gt;"&amp;SUBSTITUTE(Q255,",","&lt;/s&gt;&lt;s&gt;")&amp;"&lt;/s&gt;&lt;/t&gt;","//s"),"mm","")))/10))</f>
        <v>2.2999999999999998</v>
      </c>
      <c r="S255" t="str">
        <f>IF(OR('Model output'!P254="",ISNUMBER(SEARCH("Not identified", 'Model output'!P254)),ISNUMBER(SEARCH("Absent",'Model output'!P254)),AND(ISNUMBER(SEARCH("No",'Model output'!P254)),NOT(ISNUMBER(SEARCH("diagnostic",'Model output'!P254)))),ISNUMBER(SEARCH("Negative",'Model output'!P254))),"negative","positive")</f>
        <v>negative</v>
      </c>
      <c r="T255" t="str">
        <f>IF('Model output'!O254="","",'Model output'!O254)</f>
        <v>Multiple</v>
      </c>
      <c r="U255" t="str">
        <f>IF('Model output'!Q254&lt;&gt;"",'Model output'!Q254,IF('Classification result'!S255="positive",IF(ISNUMBER(SEARCH("single",'Model output'!P254)),1,IF(OR(ISNUMBER(SEARCH("&lt;4",'Model output'!P254)),ISNUMBER(SEARCH("&lt; 4",'Model output'!P254)),ISNUMBER(SEARCH("less than 4",'Model output'!P254))),"&lt;4",IF(OR(ISNUMBER(SEARCH("&gt;4",'Model output'!P254)),ISNUMBER(SEARCH("&gt; 4",'Model output'!P254)),ISNUMBER(SEARCH("4 or more",'Model output'!P254))),"&gt;4",""))), ""))</f>
        <v/>
      </c>
      <c r="V255" t="str">
        <f>IF(S255="negative","",IF(OR(ISNUMBER(SEARCH("Focal",'Model output'!P254)),'Classification result'!U255&lt;4,ISNUMBER(SEARCH("Focal",'Classification result'!U255)),ISNUMBER(SEARCH("&lt;4",'Classification result'!U255)),ISNUMBER(SEARCH("&lt; 4",'Classification result'!U255))),"minimal", IF(OR(ISNUMBER(SEARCH("Extensive",'Model output'!P254)),ISNUMBER(SEARCH("Extensive",'Classification result'!U255)),ISNUMBER(SEARCH("&gt;4",'Classification result'!U255)),ISNUMBER(SEARCH("&gt; 4",'Classification result'!U255)),ISNUMBER(SEARCH("4 or more",'Classification result'!U255))),"extensive","")))</f>
        <v/>
      </c>
      <c r="W255" t="str">
        <f>IF(OR('Model output'!R254="",ISNUMBER(SEARCH("Not identified", 'Model output'!R254)),ISNUMBER(SEARCH("Absent",'Model output'!R254)),ISNUMBER(SEARCH("No",'Model output'!R254)),ISNUMBER(SEARCH("Negative",'Model output'!R254)),ISNUMBER(SEARCH("None seen",'Model output'!R254)),ISNUMBER(SEARCH("Free",'Model output'!R254)),ISNUMBER(SEARCH("Cannot be assessed",'Model output'!R254))),"negative","positive")</f>
        <v>positive</v>
      </c>
      <c r="X255" s="16" t="str">
        <f>IF('Model output'!S254="","",'Model output'!S254)</f>
        <v>Not identified</v>
      </c>
      <c r="Y255" t="str">
        <f>IF(OR('Model output'!S254="",ISNUMBER(SEARCH("Absent",'Model output'!S254)),ISNUMBER(SEARCH("Not identified",'Model output'!S254)),AND(ISNUMBER(SEARCH("No",'Model output'!S254)),NOT(ISNUMBER(SEARCH("carcinoma",'Model output'!S254)))),ISNUMBER(SEARCH("negative",'Model output'!S254))),"negative",IF(Z255="positive","gETE", "positive"))</f>
        <v>negative</v>
      </c>
      <c r="Z255" t="str">
        <f>IF(OR('Model output'!S254="",ISNUMBER(SEARCH("Absent",'Model output'!S254)),ISNUMBER(SEARCH("Not identified",'Model output'!S254)),ISNUMBER(SEARCH("No",'Model output'!S254)),ISNUMBER(SEARCH("Minimal",'Model output'!S254)),ISNUMBER(SEARCH("negative",'Model output'!S254))),"negative",IF(OR(ISNUMBER(SEARCH("extensive",X255)),ISNUMBER(SEARCH("skeletal muscle",X255)),ISNUMBER(SEARCH("larynx",X255)),ISNUMBER(SEARCH("trachea",X255)),ISNUMBER(SEARCH("esophagus",X255)),ISNUMBER(SEARCH("recurrent laryngeal nerve",X255))),"positive","negative"))</f>
        <v>negative</v>
      </c>
      <c r="AA255" t="str">
        <f>IF('Model output'!T254="","",IF('Model output'!T254="Not mentioned", "No", "Yes"))</f>
        <v>No</v>
      </c>
      <c r="AB255" t="str">
        <f>IF(AA255&lt;&gt;"Yes","",IF(OR('Model output'!U254="",ISNUMBER(SEARCH("Not identified",'Model output'!U254))),"",'Model output'!U254))</f>
        <v/>
      </c>
      <c r="AC255" s="1" t="str">
        <f>IF(OR('Model output'!V254="", 'Model output'!V254="No", AND(ISERROR(SEARCH("Positive",'Model output'!V254)), ISNUMBER(SEARCH("Negative",'Model output'!V254))), AND(ISNUMBER(SEARCH("Uninvolved",'Model output'!V254)),NOT(ISNUMBER(SEARCH("margins involved",'Model output'!V254)))), ISNUMBER(SEARCH("None",'Model output'!V254)), ISNUMBER(SEARCH("Free",'Model output'!V254)), ISNUMBER(SEARCH("1 mm",'Model output'!V254)), ISNUMBER(SEARCH("0.1 CM",'Model output'!V254)), ISNUMBER(SEARCH("less than 0.2 mm",'Model output'!V254)), ISNUMBER(SEARCH("less than 0.5 mm",'Model output'!V254)), ISNUMBER(SEARCH("less than 1.0 mm",'Model output'!V254)), ISNUMBER(SEARCH("noted very close",'Model output'!V254)), ISNUMBER(SEARCH("abut",'Model output'!V254)), ISNUMBER(SEARCH("not mentioned",'Model output'!V254)), ISNUMBER(SEARCH("Cannot be assessed",'Model output'!V254)), ISNUMBER(SEARCH("Not specified",'Model output'!V254)), ISNUMBER(SEARCH("Lymphocyte invasion - present",'Model output'!V254))), "negative", "positive")</f>
        <v>positive</v>
      </c>
      <c r="AE255" s="35" t="str" cm="1">
        <f t="array" ref="AE255">IF(OR(AC255="positive",Z255="positive",AND(OR(ISNUMBER(SEARCH("Follicular carcinoma",N255)),ISNUMBER(SEARCH("Follicular thyroid carcinoma",N255))),V255="extensive"),AND(AND(ISNUMBER(J255),J255&gt;0),AND(ISNUMBER(M255),M255&gt;3)),OR(H255="positive",AH255=1)),"high",IF(OR(ISNUMBER(SEARCH("lateral",G255,1)),ISNUMBER(SEARCH("positive",Y255,1)),ISNUMBER(SEARCH("tall",O255,1)),ISNUMBER(SEARCH("hobnail",O255,1)),ISNUMBER(SEARCH("cribriform",O255,1)),ISNUMBER(SEARCH("diffuse",O255,1)),ISNUMBER(SEARCH("columnar",O255,1)),ISNUMBER(SEARCH("solid",O255,1)),ISNUMBER(SEARCH("tall",N255,1)),ISNUMBER(SEARCH("hobnail",N255,1)),ISNUMBER(SEARCH("cribriform",N255,1)),ISNUMBER(SEARCH("diffuse",N255,1)),ISNUMBER(SEARCH("columnar",N255,1)),ISNUMBER(SEARCH("solid",N255,1)),AND(ISNUMBER(SEARCH("papillary",N255,1)),S255="positive"),AND(AND(ISNUMBER(J255),J255&gt;=5),M255=""),AND(AND(ISNUMBER(J255),J255&gt;=5),AND(ISNUMBER(M255),M255&gt;=1)),AND(ISNUMBER(SERACH("papillary",N255)),OR(Y255="positive",Z255="positive"), ISNUMBER(SEARCH("BRAF",AB255)))),"intermediate","low"))</f>
        <v>high</v>
      </c>
      <c r="AF255" s="36" t="str">
        <f t="shared" ref="AF255:AF291" si="52">IF(AND(Z255="positive",OR(ISNUMBER(SEARCH("prevertebral",X255,1)),ISNUMBER(SEARCH("fascia",X255,1)),ISNUMBER(SEARCH("carotid artery",X255,1)),ISNUMBER(SEARCH("mediastinal",X255,1)))),"4b",
IF(AND(Z255="positive",OR(ISNUMBER(SEARCH("larynx",X255,1)),ISNUMBER(SEARCH("trachea",X255,1)),ISNUMBER(SEARCH("esophagus",X255,1)),ISNUMBER(SEARCH("recurrent laryngeal nerve",X255,1)),
ISNUMBER(SEARCH("RLN",X255,1)))),"4a",
IF(OR(Z255="positive",ISNUMBER(SEARCH("strap",X255,1)),ISNUMBER(SEARCH("sternothyroid",X255,1)),ISNUMBER(SEARCH("sternohyoid",X255,1)),ISNUMBER(SEARCH("thyrohyoid",X255,1)),ISNUMBER(SEARCH("omohyoid",X255,1))),"3b",
IF(AND(C255&lt;&gt;"", N255=""),C255,
IF(OR(AND(R255&lt;&gt;"",R255&gt;4)),"3a",
IF(AND(R255&lt;&gt;"", R255&lt;=4,R255&gt;2),"2",
IF(AND(R255&lt;&gt;"",R255&lt;=2,R255&gt;1),"1b",
IF(AND(R255&lt;&gt;"",R255&lt;=1),"1a","x"
))))))))</f>
        <v>2</v>
      </c>
      <c r="AG255" s="36" t="str">
        <f t="shared" ref="AG255:AG291" si="53">IF(AND(ISNUMBER(J255),J255&gt;0),
IF(G255="lateral", "1b", "1a"),"0")</f>
        <v>1a</v>
      </c>
      <c r="AH255" s="36" t="str">
        <f t="shared" si="42"/>
        <v>0</v>
      </c>
      <c r="AI255" s="42" t="str">
        <f t="shared" si="43"/>
        <v>II</v>
      </c>
      <c r="AJ255" s="39" t="s">
        <v>805</v>
      </c>
      <c r="AK255" s="41" t="s">
        <v>1122</v>
      </c>
      <c r="AL255" s="41" t="s">
        <v>1120</v>
      </c>
      <c r="AM255" s="41" t="s">
        <v>1123</v>
      </c>
      <c r="AN255" s="41" t="s">
        <v>68</v>
      </c>
      <c r="AO255" s="22">
        <f t="shared" si="44"/>
        <v>1</v>
      </c>
      <c r="AP255" s="1">
        <f t="shared" si="45"/>
        <v>1</v>
      </c>
      <c r="AQ255" s="1">
        <f t="shared" si="46"/>
        <v>0</v>
      </c>
      <c r="AR255" s="1">
        <f t="shared" si="47"/>
        <v>1</v>
      </c>
      <c r="AS255" s="14">
        <f t="shared" si="48"/>
        <v>0</v>
      </c>
    </row>
    <row r="256" spans="1:45">
      <c r="A256" t="str">
        <f>'Model output'!A255</f>
        <v>TCGA-FY-A3WA</v>
      </c>
      <c r="B256" s="33">
        <v>52</v>
      </c>
      <c r="C256" s="1" t="str">
        <f>IF(OR(ISNUMBER(SEARCH("0",'Model output'!D255)), ISNUMBER(SEARCH("1",'Model output'!D255)), ISNUMBER(SEARCH("1a",'Model output'!D255)), ISNUMBER(SEARCH("1b",'Model output'!D255)), ISNUMBER(SEARCH("2",'Model output'!D255)), ISNUMBER(SEARCH("3",'Model output'!D255)), ISNUMBER(SEARCH("4a",'Model output'!D255)), ISNUMBER(SEARCH("4b",'Model output'!D255))), IF(ISNUMBER(SEARCH("pT",'Model output'!D255)),IF(OR(ISNUMBER(SEARCH("a",'Model output'!D255)),ISNUMBER(SEARCH("b",'Model output'!D255))),MID(SUBSTITUTE('Model output'!D255," ",""),SEARCH("pT",'Model output'!D255)+2,2),MID(SUBSTITUTE('Model output'!D255," ",""),SEARCH("pT",'Model output'!D255)+2,1)),IF(ISNUMBER(SEARCH("T",'Model output'!D255)),IF(OR(ISNUMBER(SEARCH("a",'Model output'!D255)),ISNUMBER(SEARCH("b",'Model output'!D255))),MID(SUBSTITUTE('Model output'!D255," ",""),SEARCH("T",'Model output'!D255)+1,2),MID(SUBSTITUTE('Model output'!D255," ",""),SEARCH("T",'Model output'!D255)+1,1)),SUBSTITUTE('Model output'!D255," ",""))),"")</f>
        <v>1</v>
      </c>
      <c r="D256" s="1" t="str">
        <f>IF(ISNUMBER(SEARCH("lymph node",'Model output'!E255)),"1", IF(AND('Model output'!E255&lt;&gt;"",ISNUMBER('Model output'!E255),'Model output'!E255&gt;0),"1",IF(OR(ISNUMBER(SEARCH("0",'Model output'!E255)), ISNUMBER(SEARCH("1",'Model output'!E255)), ISNUMBER(SEARCH("1a",'Model output'!E255)), ISNUMBER(SEARCH("1b",'Model output'!E255)), ISNUMBER(SEARCH("X",'Model output'!E255))), IF(ISNUMBER(SEARCH("pN",'Model output'!E255)),IF(OR(ISNUMBER(SEARCH("a",'Model output'!E255)),ISNUMBER(SEARCH("b",'Model output'!E255))),MID(SUBSTITUTE('Model output'!E255," ",""),SEARCH("pN",'Model output'!E255)+2,2),MID(SUBSTITUTE('Model output'!E255," ",""),SEARCH("pN",'Model output'!E255)+2,1)),IF(ISNUMBER(SEARCH("N",'Model output'!E255)),IF(OR(ISNUMBER(SEARCH("a",'Model output'!E255)),ISNUMBER(SEARCH("b",'Model output'!E255))),MID(SUBSTITUTE('Model output'!E255," ",""),SEARCH("N",'Model output'!E255)+1,2),MID(SUBSTITUTE('Model output'!E255," ",""),SEARCH("N",'Model output'!E255)+1,1)),SUBSTITUTE('Model output'!E255," ",""))),"")))</f>
        <v>X</v>
      </c>
      <c r="E256" s="1" t="str">
        <f>IF(OR(ISNUMBER(SEARCH("Not applicable",'Model output'!F255)), ISNUMBER(SEARCH("N/A",'Model output'!F255))),"0",IF(OR(ISNUMBER(SEARCH("0",'Model output'!F255)), ISNUMBER(SEARCH("1",'Model output'!F255)), ISNUMBER(SEARCH("X",'Model output'!F255))), IF(ISNUMBER(SEARCH("pM",'Model output'!F255)),MID(SUBSTITUTE('Model output'!F255," ",""),SEARCH("pM",'Model output'!F255)+2,1),IF(ISNUMBER(SEARCH("M",'Model output'!F255)),MID(SUBSTITUTE('Model output'!F255," ",""),SEARCH("M",'Model output'!F255)+1,1),SUBSTITUTE('Model output'!F255," ",""))),""))</f>
        <v>0</v>
      </c>
      <c r="F256" t="str">
        <f t="shared" si="49"/>
        <v>positive</v>
      </c>
      <c r="G256" t="str">
        <f>IF(OR('Model output'!G255="",AND(ISNUMBER('Model output'!J255),'Model output'!J255&lt;1)),"",IF(OR(ISNUMBER(SEARCH("lateral",'Model output'!G255)),ISNUMBER(SEARCH("cervical",'Model output'!G255)),ISNUMBER(SEARCH("jugular",'Model output'!G255)),ISNUMBER(SEARCH("left neck",'Model output'!G255)),ISNUMBER(SEARCH("left anterior neck",'Model output'!G255)),ISNUMBER(SEARCH("left posterior neck",'Model output'!G255)),ISNUMBER(SEARCH("right neck",'Model output'!G255)),ISNUMBER(SEARCH("right anterior neck",'Model output'!G255)),ISNUMBER(SEARCH("right posterior neck",'Model output'!G255)),AND(ISNUMBER(SEARCH("level",'Model output'!G255)),OR(,ISNUMBER(SEARCH("II",'Model output'!G255)),ISNUMBER(SEARCH("two",'Model output'!G255)),AND(ISNUMBER(SEARCH("2",'Model output'!G255)),NOT(ISNUMBER(SEARCH("1 of 2",'Model output'!G255)))),ISNUMBER(SEARCH("III",'Model output'!G255)),ISNUMBER(SEARCH("three",'Model output'!G255)),ISNUMBER(SEARCH("3",'Model output'!G255)),ISNUMBER(SEARCH("IV",'Model output'!G255)),ISNUMBER(SEARCH("four",'Model output'!G255)),ISNUMBER(SEARCH("4",'Model output'!G255)),ISNUMBER(SEARCH("V ",'Model output'!G255)),ISNUMBER(SEARCH("five",'Model output'!G255)),ISNUMBER(SEARCH("5",'Model output'!G255))))), "lateral", "central"))</f>
        <v/>
      </c>
      <c r="H256" t="str">
        <f>IF('Model output'!H255="","negative",IF(OR(ISNUMBER(SEARCH("lymph node",'Model output'!H255)),ISNUMBER(SEARCH("gland",'Model output'!H255)),ISNUMBER(SEARCH("lobe",'Model output'!H255)),ISNUMBER(SEARCH("isthmus",'Model output'!H255)),ISNUMBER(SEARCH("mediastinum",'Model output'!H255)),ISNUMBER(SEARCH("Not mentioned",'Model output'!H255)), ISNUMBER(SEARCH("Not applicable",'Model output'!H255)), ISNUMBER(SEARCH("paratracheal",'Model output'!H255)),ISNUMBER(SEARCH("fibroadipose tissue",'Model output'!H255)),ISNUMBER(SEARCH("thyroid node",'Model output'!H255)),ISNUMBER(SEARCH("skeletal muscle",'Model output'!H255)),ISNUMBER(SEARCH("Extranodal extension",'Model output'!H255)),ISNUMBER(SEARCH("right",'Model output'!H255)),ISNUMBER(SEARCH("left",'Model output'!H255)),ISNUMBER(SEARCH("Not specified",'Model output'!H255))),"negative","positive"))</f>
        <v>negative</v>
      </c>
      <c r="I256" t="str">
        <f>IF(OR('Model output'!I255="",'Model output'!I255="Not answered",'Model output'!I255="Not mentioned"),"",IF(ISNUMBER('Model output'!I255),'Model output'!I255,1))</f>
        <v/>
      </c>
      <c r="J256">
        <f>IF(OR('Model output'!J255="",'Model output'!J255="Not answered",'Model output'!J255="Not mentioned"),"",IF(AND(ISNUMBER('Model output'!J255),'Model output'!J255&lt;=I256),'Model output'!J255,IF(AND(ISNUMBER('Model output'!J255), 'Model output'!J255&gt;=DATE(2024,1,1)), MIN(DAY('Model output'!J255), MONTH('Model output'!J255), YEAR('Model output'!J255)), IF(ISNUMBER(SEARCH("0/",'Model output'!J255)),0,IF(ISNUMBER(SEARCH("/",'Model output'!J255)), VALUE(LEFT('Model output'!J255, SEARCH("/",'Model output'!J255)-1)),1)))))</f>
        <v>1</v>
      </c>
      <c r="K256" t="str" cm="1">
        <f t="array" ref="K256">IF(COUNT(FIND({0,1,2,3,4,5,6,7,8,9},'Model output'!K255))&gt;0,'Model output'!K255,"")</f>
        <v>0.5 cm</v>
      </c>
      <c r="L256" s="25" t="str">
        <f t="shared" si="51"/>
        <v>0.5cm</v>
      </c>
      <c r="M256" cm="1">
        <f t="array" ref="M256">IF(L256="","",IF(ISNUMBER(SEARCH("cm",L256)),MAX(VALUE(SUBSTITUTE(_xlfn.FILTERXML("&lt;t&gt;&lt;s&gt;"&amp;SUBSTITUTE(L256,",","&lt;/s&gt;&lt;s&gt;")&amp;"&lt;/s&gt;&lt;/t&gt;","//s"),"cm",""))),MAX(VALUE(SUBSTITUTE(_xlfn.FILTERXML("&lt;t&gt;&lt;s&gt;"&amp;SUBSTITUTE(L256,",","&lt;/s&gt;&lt;s&gt;")&amp;"&lt;/s&gt;&lt;/t&gt;","//s"),"mm","")))/10))</f>
        <v>0.5</v>
      </c>
      <c r="N256" t="str">
        <f>IF('Model output'!L255="","",'Model output'!L255)</f>
        <v>Follicular variant of papillary thyroid microcarcinoma</v>
      </c>
      <c r="O256" t="str">
        <f>IF('Model output'!M255="","",'Model output'!M255)</f>
        <v/>
      </c>
      <c r="P256" t="str">
        <f>IF('Model output'!N255="","",'Model output'!N255)</f>
        <v>2.1 cm</v>
      </c>
      <c r="Q256" t="str">
        <f t="shared" si="50"/>
        <v>2.1cm</v>
      </c>
      <c r="R256" cm="1">
        <f t="array" ref="R256">IF(Q256="","",IF(ISNUMBER(SEARCH("cm",Q256)),MAX(VALUE(SUBSTITUTE(_xlfn.FILTERXML("&lt;t&gt;&lt;s&gt;"&amp;SUBSTITUTE(Q256,",","&lt;/s&gt;&lt;s&gt;")&amp;"&lt;/s&gt;&lt;/t&gt;","//s"),"cm",""))),MAX(VALUE(SUBSTITUTE(_xlfn.FILTERXML("&lt;t&gt;&lt;s&gt;"&amp;SUBSTITUTE(Q256,",","&lt;/s&gt;&lt;s&gt;")&amp;"&lt;/s&gt;&lt;/t&gt;","//s"),"mm","")))/10))</f>
        <v>2.1</v>
      </c>
      <c r="S256" t="str">
        <f>IF(OR('Model output'!P255="",ISNUMBER(SEARCH("Not identified", 'Model output'!P255)),ISNUMBER(SEARCH("Absent",'Model output'!P255)),AND(ISNUMBER(SEARCH("No",'Model output'!P255)),NOT(ISNUMBER(SEARCH("diagnostic",'Model output'!P255)))),ISNUMBER(SEARCH("Negative",'Model output'!P255))),"negative","positive")</f>
        <v>negative</v>
      </c>
      <c r="T256">
        <f>IF('Model output'!O255="","",'Model output'!O255)</f>
        <v>1</v>
      </c>
      <c r="U256" t="str">
        <f>IF('Model output'!Q255&lt;&gt;"",'Model output'!Q255,IF('Classification result'!S256="positive",IF(ISNUMBER(SEARCH("single",'Model output'!P255)),1,IF(OR(ISNUMBER(SEARCH("&lt;4",'Model output'!P255)),ISNUMBER(SEARCH("&lt; 4",'Model output'!P255)),ISNUMBER(SEARCH("less than 4",'Model output'!P255))),"&lt;4",IF(OR(ISNUMBER(SEARCH("&gt;4",'Model output'!P255)),ISNUMBER(SEARCH("&gt; 4",'Model output'!P255)),ISNUMBER(SEARCH("4 or more",'Model output'!P255))),"&gt;4",""))), ""))</f>
        <v>Not mentioned</v>
      </c>
      <c r="V256" t="str">
        <f>IF(S256="negative","",IF(OR(ISNUMBER(SEARCH("Focal",'Model output'!P255)),'Classification result'!U256&lt;4,ISNUMBER(SEARCH("Focal",'Classification result'!U256)),ISNUMBER(SEARCH("&lt;4",'Classification result'!U256)),ISNUMBER(SEARCH("&lt; 4",'Classification result'!U256))),"minimal", IF(OR(ISNUMBER(SEARCH("Extensive",'Model output'!P255)),ISNUMBER(SEARCH("Extensive",'Classification result'!U256)),ISNUMBER(SEARCH("&gt;4",'Classification result'!U256)),ISNUMBER(SEARCH("&gt; 4",'Classification result'!U256)),ISNUMBER(SEARCH("4 or more",'Classification result'!U256))),"extensive","")))</f>
        <v/>
      </c>
      <c r="W256" t="str">
        <f>IF(OR('Model output'!R255="",ISNUMBER(SEARCH("Not identified", 'Model output'!R255)),ISNUMBER(SEARCH("Absent",'Model output'!R255)),ISNUMBER(SEARCH("No",'Model output'!R255)),ISNUMBER(SEARCH("Negative",'Model output'!R255)),ISNUMBER(SEARCH("None seen",'Model output'!R255)),ISNUMBER(SEARCH("Free",'Model output'!R255)),ISNUMBER(SEARCH("Cannot be assessed",'Model output'!R255))),"negative","positive")</f>
        <v>negative</v>
      </c>
      <c r="X256" s="16" t="str">
        <f>IF('Model output'!S255="","",'Model output'!S255)</f>
        <v>Not mentioned</v>
      </c>
      <c r="Y256" t="str">
        <f>IF(OR('Model output'!S255="",ISNUMBER(SEARCH("Absent",'Model output'!S255)),ISNUMBER(SEARCH("Not identified",'Model output'!S255)),AND(ISNUMBER(SEARCH("No",'Model output'!S255)),NOT(ISNUMBER(SEARCH("carcinoma",'Model output'!S255)))),ISNUMBER(SEARCH("negative",'Model output'!S255))),"negative",IF(Z256="positive","gETE", "positive"))</f>
        <v>negative</v>
      </c>
      <c r="Z256" t="str">
        <f>IF(OR('Model output'!S255="",ISNUMBER(SEARCH("Absent",'Model output'!S255)),ISNUMBER(SEARCH("Not identified",'Model output'!S255)),ISNUMBER(SEARCH("No",'Model output'!S255)),ISNUMBER(SEARCH("Minimal",'Model output'!S255)),ISNUMBER(SEARCH("negative",'Model output'!S255))),"negative",IF(OR(ISNUMBER(SEARCH("extensive",X256)),ISNUMBER(SEARCH("skeletal muscle",X256)),ISNUMBER(SEARCH("larynx",X256)),ISNUMBER(SEARCH("trachea",X256)),ISNUMBER(SEARCH("esophagus",X256)),ISNUMBER(SEARCH("recurrent laryngeal nerve",X256))),"positive","negative"))</f>
        <v>negative</v>
      </c>
      <c r="AA256" t="str">
        <f>IF('Model output'!T255="","",IF('Model output'!T255="Not mentioned", "No", "Yes"))</f>
        <v>No</v>
      </c>
      <c r="AB256" t="str">
        <f>IF(AA256&lt;&gt;"Yes","",IF(OR('Model output'!U255="",ISNUMBER(SEARCH("Not identified",'Model output'!U255))),"",'Model output'!U255))</f>
        <v/>
      </c>
      <c r="AC256" s="1" t="str">
        <f>IF(OR('Model output'!V255="", 'Model output'!V255="No", AND(ISERROR(SEARCH("Positive",'Model output'!V255)), ISNUMBER(SEARCH("Negative",'Model output'!V255))), AND(ISNUMBER(SEARCH("Uninvolved",'Model output'!V255)),NOT(ISNUMBER(SEARCH("margins involved",'Model output'!V255)))), ISNUMBER(SEARCH("None",'Model output'!V255)), ISNUMBER(SEARCH("Free",'Model output'!V255)), ISNUMBER(SEARCH("1 mm",'Model output'!V255)), ISNUMBER(SEARCH("0.1 CM",'Model output'!V255)), ISNUMBER(SEARCH("less than 0.2 mm",'Model output'!V255)), ISNUMBER(SEARCH("less than 0.5 mm",'Model output'!V255)), ISNUMBER(SEARCH("less than 1.0 mm",'Model output'!V255)), ISNUMBER(SEARCH("noted very close",'Model output'!V255)), ISNUMBER(SEARCH("abut",'Model output'!V255)), ISNUMBER(SEARCH("not mentioned",'Model output'!V255)), ISNUMBER(SEARCH("Cannot be assessed",'Model output'!V255)), ISNUMBER(SEARCH("Not specified",'Model output'!V255)), ISNUMBER(SEARCH("Lymphocyte invasion - present",'Model output'!V255))), "negative", "positive")</f>
        <v>negative</v>
      </c>
      <c r="AE256" s="35" t="str" cm="1">
        <f t="array" aca="1" ref="AE256" ca="1">IF(OR(AC256="positive",Z256="positive",AND(OR(ISNUMBER(SEARCH("Follicular carcinoma",N256)),ISNUMBER(SEARCH("Follicular thyroid carcinoma",N256))),V256="extensive"),AND(AND(ISNUMBER(J256),J256&gt;0),AND(ISNUMBER(M256),M256&gt;3)),OR(H256="positive",AH256=1)),"high",IF(OR(ISNUMBER(SEARCH("lateral",G256,1)),ISNUMBER(SEARCH("positive",Y256,1)),ISNUMBER(SEARCH("tall",O256,1)),ISNUMBER(SEARCH("hobnail",O256,1)),ISNUMBER(SEARCH("cribriform",O256,1)),ISNUMBER(SEARCH("diffuse",O256,1)),ISNUMBER(SEARCH("columnar",O256,1)),ISNUMBER(SEARCH("solid",O256,1)),ISNUMBER(SEARCH("tall",N256,1)),ISNUMBER(SEARCH("hobnail",N256,1)),ISNUMBER(SEARCH("cribriform",N256,1)),ISNUMBER(SEARCH("diffuse",N256,1)),ISNUMBER(SEARCH("columnar",N256,1)),ISNUMBER(SEARCH("solid",N256,1)),AND(ISNUMBER(SEARCH("papillary",N256,1)),S256="positive"),AND(AND(ISNUMBER(J256),J256&gt;=5),M256=""),AND(AND(ISNUMBER(J256),J256&gt;=5),AND(ISNUMBER(M256),M256&gt;=1)),AND(ISNUMBER(SERACH("papillary",N256)),OR(Y256="positive",Z256="positive"), ISNUMBER(SEARCH("BRAF",AB256)))),"intermediate","low"))</f>
        <v>low</v>
      </c>
      <c r="AF256" s="36" t="str">
        <f t="shared" si="52"/>
        <v>2</v>
      </c>
      <c r="AG256" s="36" t="str">
        <f t="shared" si="53"/>
        <v>1a</v>
      </c>
      <c r="AH256" s="36" t="str">
        <f t="shared" ref="AH256:AH291" si="54">IF(OR(H256="unknown"),"x",IF(H256="negative","0","1"))</f>
        <v>0</v>
      </c>
      <c r="AI256" s="42" t="str">
        <f t="shared" ref="AI256:AI291" si="55">IF(AND(B256&lt;55,AH256="0"),"I",
IF(AND(B256&lt;55,AH256="1"),"II",
IF(AH256="1","IVB",
IF(AND(AF256="4b",AH256="0"),"IVA",
IF(AND(AF256="4a",AH256="0"),"III",
IF(AND(OR(AF256="3a",AF256="3b",AF256="3"),AH256="0"),"II",
IF(AND(AF256="2",OR(AG256="1",AG256="1a",AG256="1b"),AH256="0"),"II",
IF(AND(OR(AF256="1a",AF256="1b",AF256="1"),OR(AG256="1",AG256="1a",AG256="1b"),AH256="0"),"II","I"
))))))))</f>
        <v>I</v>
      </c>
      <c r="AJ256" s="39" t="s">
        <v>807</v>
      </c>
      <c r="AK256" s="41" t="s">
        <v>651</v>
      </c>
      <c r="AL256" s="41" t="s">
        <v>1123</v>
      </c>
      <c r="AM256" s="41" t="s">
        <v>1123</v>
      </c>
      <c r="AN256" s="41" t="s">
        <v>68</v>
      </c>
      <c r="AO256" s="22">
        <f t="shared" ca="1" si="44"/>
        <v>1</v>
      </c>
      <c r="AP256" s="1">
        <f t="shared" si="45"/>
        <v>0</v>
      </c>
      <c r="AQ256" s="1">
        <f t="shared" si="46"/>
        <v>0</v>
      </c>
      <c r="AR256" s="1">
        <f t="shared" si="47"/>
        <v>1</v>
      </c>
      <c r="AS256" s="14">
        <f t="shared" si="48"/>
        <v>1</v>
      </c>
    </row>
    <row r="257" spans="1:45">
      <c r="A257" t="str">
        <f>'Model output'!A256</f>
        <v>TCGA-FY-A3YR</v>
      </c>
      <c r="B257" s="33">
        <v>64</v>
      </c>
      <c r="C257" s="1" t="str">
        <f>IF(OR(ISNUMBER(SEARCH("0",'Model output'!D256)), ISNUMBER(SEARCH("1",'Model output'!D256)), ISNUMBER(SEARCH("1a",'Model output'!D256)), ISNUMBER(SEARCH("1b",'Model output'!D256)), ISNUMBER(SEARCH("2",'Model output'!D256)), ISNUMBER(SEARCH("3",'Model output'!D256)), ISNUMBER(SEARCH("4a",'Model output'!D256)), ISNUMBER(SEARCH("4b",'Model output'!D256))), IF(ISNUMBER(SEARCH("pT",'Model output'!D256)),IF(OR(ISNUMBER(SEARCH("a",'Model output'!D256)),ISNUMBER(SEARCH("b",'Model output'!D256))),MID(SUBSTITUTE('Model output'!D256," ",""),SEARCH("pT",'Model output'!D256)+2,2),MID(SUBSTITUTE('Model output'!D256," ",""),SEARCH("pT",'Model output'!D256)+2,1)),IF(ISNUMBER(SEARCH("T",'Model output'!D256)),IF(OR(ISNUMBER(SEARCH("a",'Model output'!D256)),ISNUMBER(SEARCH("b",'Model output'!D256))),MID(SUBSTITUTE('Model output'!D256," ",""),SEARCH("T",'Model output'!D256)+1,2),MID(SUBSTITUTE('Model output'!D256," ",""),SEARCH("T",'Model output'!D256)+1,1)),SUBSTITUTE('Model output'!D256," ",""))),"")</f>
        <v>3</v>
      </c>
      <c r="D257" s="1" t="str">
        <f>IF(ISNUMBER(SEARCH("lymph node",'Model output'!E256)),"1", IF(AND('Model output'!E256&lt;&gt;"",ISNUMBER('Model output'!E256),'Model output'!E256&gt;0),"1",IF(OR(ISNUMBER(SEARCH("0",'Model output'!E256)), ISNUMBER(SEARCH("1",'Model output'!E256)), ISNUMBER(SEARCH("1a",'Model output'!E256)), ISNUMBER(SEARCH("1b",'Model output'!E256)), ISNUMBER(SEARCH("X",'Model output'!E256))), IF(ISNUMBER(SEARCH("pN",'Model output'!E256)),IF(OR(ISNUMBER(SEARCH("a",'Model output'!E256)),ISNUMBER(SEARCH("b",'Model output'!E256))),MID(SUBSTITUTE('Model output'!E256," ",""),SEARCH("pN",'Model output'!E256)+2,2),MID(SUBSTITUTE('Model output'!E256," ",""),SEARCH("pN",'Model output'!E256)+2,1)),IF(ISNUMBER(SEARCH("N",'Model output'!E256)),IF(OR(ISNUMBER(SEARCH("a",'Model output'!E256)),ISNUMBER(SEARCH("b",'Model output'!E256))),MID(SUBSTITUTE('Model output'!E256," ",""),SEARCH("N",'Model output'!E256)+1,2),MID(SUBSTITUTE('Model output'!E256," ",""),SEARCH("N",'Model output'!E256)+1,1)),SUBSTITUTE('Model output'!E256," ",""))),"")))</f>
        <v>1a</v>
      </c>
      <c r="E257" s="1" t="str">
        <f>IF(OR(ISNUMBER(SEARCH("Not applicable",'Model output'!F256)), ISNUMBER(SEARCH("N/A",'Model output'!F256))),"0",IF(OR(ISNUMBER(SEARCH("0",'Model output'!F256)), ISNUMBER(SEARCH("1",'Model output'!F256)), ISNUMBER(SEARCH("X",'Model output'!F256))), IF(ISNUMBER(SEARCH("pM",'Model output'!F256)),MID(SUBSTITUTE('Model output'!F256," ",""),SEARCH("pM",'Model output'!F256)+2,1),IF(ISNUMBER(SEARCH("M",'Model output'!F256)),MID(SUBSTITUTE('Model output'!F256," ",""),SEARCH("M",'Model output'!F256)+1,1),SUBSTITUTE('Model output'!F256," ",""))),""))</f>
        <v/>
      </c>
      <c r="F257" t="str">
        <f t="shared" si="49"/>
        <v>positive</v>
      </c>
      <c r="G257" t="str">
        <f>IF(OR('Model output'!G256="",AND(ISNUMBER('Model output'!J256),'Model output'!J256&lt;1)),"",IF(OR(ISNUMBER(SEARCH("lateral",'Model output'!G256)),ISNUMBER(SEARCH("cervical",'Model output'!G256)),ISNUMBER(SEARCH("jugular",'Model output'!G256)),ISNUMBER(SEARCH("left neck",'Model output'!G256)),ISNUMBER(SEARCH("left anterior neck",'Model output'!G256)),ISNUMBER(SEARCH("left posterior neck",'Model output'!G256)),ISNUMBER(SEARCH("right neck",'Model output'!G256)),ISNUMBER(SEARCH("right anterior neck",'Model output'!G256)),ISNUMBER(SEARCH("right posterior neck",'Model output'!G256)),AND(ISNUMBER(SEARCH("level",'Model output'!G256)),OR(,ISNUMBER(SEARCH("II",'Model output'!G256)),ISNUMBER(SEARCH("two",'Model output'!G256)),AND(ISNUMBER(SEARCH("2",'Model output'!G256)),NOT(ISNUMBER(SEARCH("1 of 2",'Model output'!G256)))),ISNUMBER(SEARCH("III",'Model output'!G256)),ISNUMBER(SEARCH("three",'Model output'!G256)),ISNUMBER(SEARCH("3",'Model output'!G256)),ISNUMBER(SEARCH("IV",'Model output'!G256)),ISNUMBER(SEARCH("four",'Model output'!G256)),ISNUMBER(SEARCH("4",'Model output'!G256)),ISNUMBER(SEARCH("V ",'Model output'!G256)),ISNUMBER(SEARCH("five",'Model output'!G256)),ISNUMBER(SEARCH("5",'Model output'!G256))))), "lateral", "central"))</f>
        <v>central</v>
      </c>
      <c r="H257" t="str">
        <f>IF('Model output'!H256="","negative",IF(OR(ISNUMBER(SEARCH("lymph node",'Model output'!H256)),ISNUMBER(SEARCH("gland",'Model output'!H256)),ISNUMBER(SEARCH("lobe",'Model output'!H256)),ISNUMBER(SEARCH("isthmus",'Model output'!H256)),ISNUMBER(SEARCH("mediastinum",'Model output'!H256)),ISNUMBER(SEARCH("Not mentioned",'Model output'!H256)), ISNUMBER(SEARCH("Not applicable",'Model output'!H256)), ISNUMBER(SEARCH("paratracheal",'Model output'!H256)),ISNUMBER(SEARCH("fibroadipose tissue",'Model output'!H256)),ISNUMBER(SEARCH("thyroid node",'Model output'!H256)),ISNUMBER(SEARCH("skeletal muscle",'Model output'!H256)),ISNUMBER(SEARCH("Extranodal extension",'Model output'!H256)),ISNUMBER(SEARCH("right",'Model output'!H256)),ISNUMBER(SEARCH("left",'Model output'!H256)),ISNUMBER(SEARCH("Not specified",'Model output'!H256))),"negative","positive"))</f>
        <v>negative</v>
      </c>
      <c r="I257">
        <f>IF(OR('Model output'!I256="",'Model output'!I256="Not answered",'Model output'!I256="Not mentioned"),"",IF(ISNUMBER('Model output'!I256),'Model output'!I256,1))</f>
        <v>11</v>
      </c>
      <c r="J257">
        <f>IF(OR('Model output'!J256="",'Model output'!J256="Not answered",'Model output'!J256="Not mentioned"),"",IF(AND(ISNUMBER('Model output'!J256),'Model output'!J256&lt;=I257),'Model output'!J256,IF(AND(ISNUMBER('Model output'!J256), 'Model output'!J256&gt;=DATE(2024,1,1)), MIN(DAY('Model output'!J256), MONTH('Model output'!J256), YEAR('Model output'!J256)), IF(ISNUMBER(SEARCH("0/",'Model output'!J256)),0,IF(ISNUMBER(SEARCH("/",'Model output'!J256)), VALUE(LEFT('Model output'!J256, SEARCH("/",'Model output'!J256)-1)),1)))))</f>
        <v>4</v>
      </c>
      <c r="K257" t="str" cm="1">
        <f t="array" ref="K257">IF(COUNT(FIND({0,1,2,3,4,5,6,7,8,9},'Model output'!K256))&gt;0,'Model output'!K256,"")</f>
        <v/>
      </c>
      <c r="L257" s="25" t="str">
        <f t="shared" si="51"/>
        <v/>
      </c>
      <c r="M257" t="str" cm="1">
        <f t="array" ref="M257">IF(L257="","",IF(ISNUMBER(SEARCH("cm",L257)),MAX(VALUE(SUBSTITUTE(_xlfn.FILTERXML("&lt;t&gt;&lt;s&gt;"&amp;SUBSTITUTE(L257,",","&lt;/s&gt;&lt;s&gt;")&amp;"&lt;/s&gt;&lt;/t&gt;","//s"),"cm",""))),MAX(VALUE(SUBSTITUTE(_xlfn.FILTERXML("&lt;t&gt;&lt;s&gt;"&amp;SUBSTITUTE(L257,",","&lt;/s&gt;&lt;s&gt;")&amp;"&lt;/s&gt;&lt;/t&gt;","//s"),"mm","")))/10))</f>
        <v/>
      </c>
      <c r="N257" t="str">
        <f>IF('Model output'!L256="","",'Model output'!L256)</f>
        <v>Papillary thyroid carcinoma</v>
      </c>
      <c r="O257" t="str">
        <f>IF('Model output'!M256="","",'Model output'!M256)</f>
        <v>classical variant</v>
      </c>
      <c r="P257" t="str">
        <f>IF('Model output'!N256="","",'Model output'!N256)</f>
        <v>1.7 cm</v>
      </c>
      <c r="Q257" t="str">
        <f t="shared" si="50"/>
        <v>1.7cm</v>
      </c>
      <c r="R257" cm="1">
        <f t="array" ref="R257">IF(Q257="","",IF(ISNUMBER(SEARCH("cm",Q257)),MAX(VALUE(SUBSTITUTE(_xlfn.FILTERXML("&lt;t&gt;&lt;s&gt;"&amp;SUBSTITUTE(Q257,",","&lt;/s&gt;&lt;s&gt;")&amp;"&lt;/s&gt;&lt;/t&gt;","//s"),"cm",""))),MAX(VALUE(SUBSTITUTE(_xlfn.FILTERXML("&lt;t&gt;&lt;s&gt;"&amp;SUBSTITUTE(Q257,",","&lt;/s&gt;&lt;s&gt;")&amp;"&lt;/s&gt;&lt;/t&gt;","//s"),"mm","")))/10))</f>
        <v>1.7</v>
      </c>
      <c r="S257" t="str">
        <f>IF(OR('Model output'!P256="",ISNUMBER(SEARCH("Not identified", 'Model output'!P256)),ISNUMBER(SEARCH("Absent",'Model output'!P256)),AND(ISNUMBER(SEARCH("No",'Model output'!P256)),NOT(ISNUMBER(SEARCH("diagnostic",'Model output'!P256)))),ISNUMBER(SEARCH("Negative",'Model output'!P256))),"negative","positive")</f>
        <v>negative</v>
      </c>
      <c r="T257">
        <f>IF('Model output'!O256="","",'Model output'!O256)</f>
        <v>1</v>
      </c>
      <c r="U257" t="str">
        <f>IF('Model output'!Q256&lt;&gt;"",'Model output'!Q256,IF('Classification result'!S257="positive",IF(ISNUMBER(SEARCH("single",'Model output'!P256)),1,IF(OR(ISNUMBER(SEARCH("&lt;4",'Model output'!P256)),ISNUMBER(SEARCH("&lt; 4",'Model output'!P256)),ISNUMBER(SEARCH("less than 4",'Model output'!P256))),"&lt;4",IF(OR(ISNUMBER(SEARCH("&gt;4",'Model output'!P256)),ISNUMBER(SEARCH("&gt; 4",'Model output'!P256)),ISNUMBER(SEARCH("4 or more",'Model output'!P256))),"&gt;4",""))), ""))</f>
        <v/>
      </c>
      <c r="V257" t="str">
        <f>IF(S257="negative","",IF(OR(ISNUMBER(SEARCH("Focal",'Model output'!P256)),'Classification result'!U257&lt;4,ISNUMBER(SEARCH("Focal",'Classification result'!U257)),ISNUMBER(SEARCH("&lt;4",'Classification result'!U257)),ISNUMBER(SEARCH("&lt; 4",'Classification result'!U257))),"minimal", IF(OR(ISNUMBER(SEARCH("Extensive",'Model output'!P256)),ISNUMBER(SEARCH("Extensive",'Classification result'!U257)),ISNUMBER(SEARCH("&gt;4",'Classification result'!U257)),ISNUMBER(SEARCH("&gt; 4",'Classification result'!U257)),ISNUMBER(SEARCH("4 or more",'Classification result'!U257))),"extensive","")))</f>
        <v/>
      </c>
      <c r="W257" t="str">
        <f>IF(OR('Model output'!R256="",ISNUMBER(SEARCH("Not identified", 'Model output'!R256)),ISNUMBER(SEARCH("Absent",'Model output'!R256)),ISNUMBER(SEARCH("No",'Model output'!R256)),ISNUMBER(SEARCH("Negative",'Model output'!R256)),ISNUMBER(SEARCH("None seen",'Model output'!R256)),ISNUMBER(SEARCH("Free",'Model output'!R256)),ISNUMBER(SEARCH("Cannot be assessed",'Model output'!R256))),"negative","positive")</f>
        <v>negative</v>
      </c>
      <c r="X257" s="16" t="str">
        <f>IF('Model output'!S256="","",'Model output'!S256)</f>
        <v>Minimal, extending into perithyroidal adipose tissue</v>
      </c>
      <c r="Y257" t="str">
        <f>IF(OR('Model output'!S256="",ISNUMBER(SEARCH("Absent",'Model output'!S256)),ISNUMBER(SEARCH("Not identified",'Model output'!S256)),AND(ISNUMBER(SEARCH("No",'Model output'!S256)),NOT(ISNUMBER(SEARCH("carcinoma",'Model output'!S256)))),ISNUMBER(SEARCH("negative",'Model output'!S256))),"negative",IF(Z257="positive","gETE", "positive"))</f>
        <v>positive</v>
      </c>
      <c r="Z257" t="str">
        <f>IF(OR('Model output'!S256="",ISNUMBER(SEARCH("Absent",'Model output'!S256)),ISNUMBER(SEARCH("Not identified",'Model output'!S256)),ISNUMBER(SEARCH("No",'Model output'!S256)),ISNUMBER(SEARCH("Minimal",'Model output'!S256)),ISNUMBER(SEARCH("negative",'Model output'!S256))),"negative",IF(OR(ISNUMBER(SEARCH("extensive",X257)),ISNUMBER(SEARCH("skeletal muscle",X257)),ISNUMBER(SEARCH("larynx",X257)),ISNUMBER(SEARCH("trachea",X257)),ISNUMBER(SEARCH("esophagus",X257)),ISNUMBER(SEARCH("recurrent laryngeal nerve",X257))),"positive","negative"))</f>
        <v>negative</v>
      </c>
      <c r="AA257" t="str">
        <f>IF('Model output'!T256="","",IF('Model output'!T256="Not mentioned", "No", "Yes"))</f>
        <v>No</v>
      </c>
      <c r="AB257" t="str">
        <f>IF(AA257&lt;&gt;"Yes","",IF(OR('Model output'!U256="",ISNUMBER(SEARCH("Not identified",'Model output'!U256))),"",'Model output'!U256))</f>
        <v/>
      </c>
      <c r="AC257" s="1" t="str">
        <f>IF(OR('Model output'!V256="", 'Model output'!V256="No", AND(ISERROR(SEARCH("Positive",'Model output'!V256)), ISNUMBER(SEARCH("Negative",'Model output'!V256))), AND(ISNUMBER(SEARCH("Uninvolved",'Model output'!V256)),NOT(ISNUMBER(SEARCH("margins involved",'Model output'!V256)))), ISNUMBER(SEARCH("None",'Model output'!V256)), ISNUMBER(SEARCH("Free",'Model output'!V256)), ISNUMBER(SEARCH("1 mm",'Model output'!V256)), ISNUMBER(SEARCH("0.1 CM",'Model output'!V256)), ISNUMBER(SEARCH("less than 0.2 mm",'Model output'!V256)), ISNUMBER(SEARCH("less than 0.5 mm",'Model output'!V256)), ISNUMBER(SEARCH("less than 1.0 mm",'Model output'!V256)), ISNUMBER(SEARCH("noted very close",'Model output'!V256)), ISNUMBER(SEARCH("abut",'Model output'!V256)), ISNUMBER(SEARCH("not mentioned",'Model output'!V256)), ISNUMBER(SEARCH("Cannot be assessed",'Model output'!V256)), ISNUMBER(SEARCH("Not specified",'Model output'!V256)), ISNUMBER(SEARCH("Lymphocyte invasion - present",'Model output'!V256))), "negative", "positive")</f>
        <v>negative</v>
      </c>
      <c r="AE257" s="35" t="str" cm="1">
        <f t="array" aca="1" ref="AE257" ca="1">IF(OR(AC257="positive",Z257="positive",AND(OR(ISNUMBER(SEARCH("Follicular carcinoma",N257)),ISNUMBER(SEARCH("Follicular thyroid carcinoma",N257))),V257="extensive"),AND(AND(ISNUMBER(J257),J257&gt;0),AND(ISNUMBER(M257),M257&gt;3)),OR(H257="positive",AH257=1)),"high",IF(OR(ISNUMBER(SEARCH("lateral",G257,1)),ISNUMBER(SEARCH("positive",Y257,1)),ISNUMBER(SEARCH("tall",O257,1)),ISNUMBER(SEARCH("hobnail",O257,1)),ISNUMBER(SEARCH("cribriform",O257,1)),ISNUMBER(SEARCH("diffuse",O257,1)),ISNUMBER(SEARCH("columnar",O257,1)),ISNUMBER(SEARCH("solid",O257,1)),ISNUMBER(SEARCH("tall",N257,1)),ISNUMBER(SEARCH("hobnail",N257,1)),ISNUMBER(SEARCH("cribriform",N257,1)),ISNUMBER(SEARCH("diffuse",N257,1)),ISNUMBER(SEARCH("columnar",N257,1)),ISNUMBER(SEARCH("solid",N257,1)),AND(ISNUMBER(SEARCH("papillary",N257,1)),S257="positive"),AND(AND(ISNUMBER(J257),J257&gt;=5),M257=""),AND(AND(ISNUMBER(J257),J257&gt;=5),AND(ISNUMBER(M257),M257&gt;=1)),AND(ISNUMBER(SERACH("papillary",N257)),OR(Y257="positive",Z257="positive"), ISNUMBER(SEARCH("BRAF",AB257)))),"intermediate","low"))</f>
        <v>intermediate</v>
      </c>
      <c r="AF257" s="36" t="str">
        <f t="shared" si="52"/>
        <v>1b</v>
      </c>
      <c r="AG257" s="36" t="str">
        <f t="shared" si="53"/>
        <v>1a</v>
      </c>
      <c r="AH257" s="36" t="str">
        <f t="shared" si="54"/>
        <v>0</v>
      </c>
      <c r="AI257" s="42" t="str">
        <f t="shared" si="55"/>
        <v>II</v>
      </c>
      <c r="AJ257" s="39" t="s">
        <v>809</v>
      </c>
      <c r="AK257" s="41" t="s">
        <v>1119</v>
      </c>
      <c r="AL257" s="41" t="s">
        <v>651</v>
      </c>
      <c r="AM257" s="41" t="s">
        <v>1123</v>
      </c>
      <c r="AN257" s="41" t="s">
        <v>1121</v>
      </c>
      <c r="AO257" s="22">
        <f t="shared" ca="1" si="44"/>
        <v>1</v>
      </c>
      <c r="AP257" s="1">
        <f t="shared" si="45"/>
        <v>1</v>
      </c>
      <c r="AQ257" s="1">
        <f t="shared" si="46"/>
        <v>1</v>
      </c>
      <c r="AR257" s="1">
        <f t="shared" si="47"/>
        <v>1</v>
      </c>
      <c r="AS257" s="14">
        <f t="shared" si="48"/>
        <v>1</v>
      </c>
    </row>
    <row r="258" spans="1:45">
      <c r="A258" t="str">
        <f>'Model output'!A257</f>
        <v>TCGA-FY-A40M</v>
      </c>
      <c r="B258" s="33">
        <v>51</v>
      </c>
      <c r="C258" s="1" t="str">
        <f>IF(OR(ISNUMBER(SEARCH("0",'Model output'!D257)), ISNUMBER(SEARCH("1",'Model output'!D257)), ISNUMBER(SEARCH("1a",'Model output'!D257)), ISNUMBER(SEARCH("1b",'Model output'!D257)), ISNUMBER(SEARCH("2",'Model output'!D257)), ISNUMBER(SEARCH("3",'Model output'!D257)), ISNUMBER(SEARCH("4a",'Model output'!D257)), ISNUMBER(SEARCH("4b",'Model output'!D257))), IF(ISNUMBER(SEARCH("pT",'Model output'!D257)),IF(OR(ISNUMBER(SEARCH("a",'Model output'!D257)),ISNUMBER(SEARCH("b",'Model output'!D257))),MID(SUBSTITUTE('Model output'!D257," ",""),SEARCH("pT",'Model output'!D257)+2,2),MID(SUBSTITUTE('Model output'!D257," ",""),SEARCH("pT",'Model output'!D257)+2,1)),IF(ISNUMBER(SEARCH("T",'Model output'!D257)),IF(OR(ISNUMBER(SEARCH("a",'Model output'!D257)),ISNUMBER(SEARCH("b",'Model output'!D257))),MID(SUBSTITUTE('Model output'!D257," ",""),SEARCH("T",'Model output'!D257)+1,2),MID(SUBSTITUTE('Model output'!D257," ",""),SEARCH("T",'Model output'!D257)+1,1)),SUBSTITUTE('Model output'!D257," ",""))),"")</f>
        <v>1b</v>
      </c>
      <c r="D258" s="1" t="str">
        <f>IF(ISNUMBER(SEARCH("lymph node",'Model output'!E257)),"1", IF(AND('Model output'!E257&lt;&gt;"",ISNUMBER('Model output'!E257),'Model output'!E257&gt;0),"1",IF(OR(ISNUMBER(SEARCH("0",'Model output'!E257)), ISNUMBER(SEARCH("1",'Model output'!E257)), ISNUMBER(SEARCH("1a",'Model output'!E257)), ISNUMBER(SEARCH("1b",'Model output'!E257)), ISNUMBER(SEARCH("X",'Model output'!E257))), IF(ISNUMBER(SEARCH("pN",'Model output'!E257)),IF(OR(ISNUMBER(SEARCH("a",'Model output'!E257)),ISNUMBER(SEARCH("b",'Model output'!E257))),MID(SUBSTITUTE('Model output'!E257," ",""),SEARCH("pN",'Model output'!E257)+2,2),MID(SUBSTITUTE('Model output'!E257," ",""),SEARCH("pN",'Model output'!E257)+2,1)),IF(ISNUMBER(SEARCH("N",'Model output'!E257)),IF(OR(ISNUMBER(SEARCH("a",'Model output'!E257)),ISNUMBER(SEARCH("b",'Model output'!E257))),MID(SUBSTITUTE('Model output'!E257," ",""),SEARCH("N",'Model output'!E257)+1,2),MID(SUBSTITUTE('Model output'!E257," ",""),SEARCH("N",'Model output'!E257)+1,1)),SUBSTITUTE('Model output'!E257," ",""))),"")))</f>
        <v>0</v>
      </c>
      <c r="E258" s="1" t="str">
        <f>IF(OR(ISNUMBER(SEARCH("Not applicable",'Model output'!F257)), ISNUMBER(SEARCH("N/A",'Model output'!F257))),"0",IF(OR(ISNUMBER(SEARCH("0",'Model output'!F257)), ISNUMBER(SEARCH("1",'Model output'!F257)), ISNUMBER(SEARCH("X",'Model output'!F257))), IF(ISNUMBER(SEARCH("pM",'Model output'!F257)),MID(SUBSTITUTE('Model output'!F257," ",""),SEARCH("pM",'Model output'!F257)+2,1),IF(ISNUMBER(SEARCH("M",'Model output'!F257)),MID(SUBSTITUTE('Model output'!F257," ",""),SEARCH("M",'Model output'!F257)+1,1),SUBSTITUTE('Model output'!F257," ",""))),""))</f>
        <v>0</v>
      </c>
      <c r="F258" t="str">
        <f t="shared" si="49"/>
        <v>negative</v>
      </c>
      <c r="G258" t="str">
        <f>IF(OR('Model output'!G257="",AND(ISNUMBER('Model output'!J257),'Model output'!J257&lt;1)),"",IF(OR(ISNUMBER(SEARCH("lateral",'Model output'!G257)),ISNUMBER(SEARCH("cervical",'Model output'!G257)),ISNUMBER(SEARCH("jugular",'Model output'!G257)),ISNUMBER(SEARCH("left neck",'Model output'!G257)),ISNUMBER(SEARCH("left anterior neck",'Model output'!G257)),ISNUMBER(SEARCH("left posterior neck",'Model output'!G257)),ISNUMBER(SEARCH("right neck",'Model output'!G257)),ISNUMBER(SEARCH("right anterior neck",'Model output'!G257)),ISNUMBER(SEARCH("right posterior neck",'Model output'!G257)),AND(ISNUMBER(SEARCH("level",'Model output'!G257)),OR(,ISNUMBER(SEARCH("II",'Model output'!G257)),ISNUMBER(SEARCH("two",'Model output'!G257)),AND(ISNUMBER(SEARCH("2",'Model output'!G257)),NOT(ISNUMBER(SEARCH("1 of 2",'Model output'!G257)))),ISNUMBER(SEARCH("III",'Model output'!G257)),ISNUMBER(SEARCH("three",'Model output'!G257)),ISNUMBER(SEARCH("3",'Model output'!G257)),ISNUMBER(SEARCH("IV",'Model output'!G257)),ISNUMBER(SEARCH("four",'Model output'!G257)),ISNUMBER(SEARCH("4",'Model output'!G257)),ISNUMBER(SEARCH("V ",'Model output'!G257)),ISNUMBER(SEARCH("five",'Model output'!G257)),ISNUMBER(SEARCH("5",'Model output'!G257))))), "lateral", "central"))</f>
        <v/>
      </c>
      <c r="H258" t="str">
        <f>IF('Model output'!H257="","negative",IF(OR(ISNUMBER(SEARCH("lymph node",'Model output'!H257)),ISNUMBER(SEARCH("gland",'Model output'!H257)),ISNUMBER(SEARCH("lobe",'Model output'!H257)),ISNUMBER(SEARCH("isthmus",'Model output'!H257)),ISNUMBER(SEARCH("mediastinum",'Model output'!H257)),ISNUMBER(SEARCH("Not mentioned",'Model output'!H257)), ISNUMBER(SEARCH("Not applicable",'Model output'!H257)), ISNUMBER(SEARCH("paratracheal",'Model output'!H257)),ISNUMBER(SEARCH("fibroadipose tissue",'Model output'!H257)),ISNUMBER(SEARCH("thyroid node",'Model output'!H257)),ISNUMBER(SEARCH("skeletal muscle",'Model output'!H257)),ISNUMBER(SEARCH("Extranodal extension",'Model output'!H257)),ISNUMBER(SEARCH("right",'Model output'!H257)),ISNUMBER(SEARCH("left",'Model output'!H257)),ISNUMBER(SEARCH("Not specified",'Model output'!H257))),"negative","positive"))</f>
        <v>negative</v>
      </c>
      <c r="I258">
        <f>IF(OR('Model output'!I257="",'Model output'!I257="Not answered",'Model output'!I257="Not mentioned"),"",IF(ISNUMBER('Model output'!I257),'Model output'!I257,1))</f>
        <v>5</v>
      </c>
      <c r="J258">
        <f>IF(OR('Model output'!J257="",'Model output'!J257="Not answered",'Model output'!J257="Not mentioned"),"",IF(AND(ISNUMBER('Model output'!J257),'Model output'!J257&lt;=I258),'Model output'!J257,IF(AND(ISNUMBER('Model output'!J257), 'Model output'!J257&gt;=DATE(2024,1,1)), MIN(DAY('Model output'!J257), MONTH('Model output'!J257), YEAR('Model output'!J257)), IF(ISNUMBER(SEARCH("0/",'Model output'!J257)),0,IF(ISNUMBER(SEARCH("/",'Model output'!J257)), VALUE(LEFT('Model output'!J257, SEARCH("/",'Model output'!J257)-1)),1)))))</f>
        <v>0</v>
      </c>
      <c r="K258" t="str" cm="1">
        <f t="array" ref="K258">IF(COUNT(FIND({0,1,2,3,4,5,6,7,8,9},'Model output'!K257))&gt;0,'Model output'!K257,"")</f>
        <v/>
      </c>
      <c r="L258" s="25" t="str">
        <f t="shared" si="51"/>
        <v/>
      </c>
      <c r="M258" t="str" cm="1">
        <f t="array" ref="M258">IF(L258="","",IF(ISNUMBER(SEARCH("cm",L258)),MAX(VALUE(SUBSTITUTE(_xlfn.FILTERXML("&lt;t&gt;&lt;s&gt;"&amp;SUBSTITUTE(L258,",","&lt;/s&gt;&lt;s&gt;")&amp;"&lt;/s&gt;&lt;/t&gt;","//s"),"cm",""))),MAX(VALUE(SUBSTITUTE(_xlfn.FILTERXML("&lt;t&gt;&lt;s&gt;"&amp;SUBSTITUTE(L258,",","&lt;/s&gt;&lt;s&gt;")&amp;"&lt;/s&gt;&lt;/t&gt;","//s"),"mm","")))/10))</f>
        <v/>
      </c>
      <c r="N258" t="str">
        <f>IF('Model output'!L257="","",'Model output'!L257)</f>
        <v>Papillary carcinoma, follicular variant</v>
      </c>
      <c r="O258" t="str">
        <f>IF('Model output'!M257="","",'Model output'!M257)</f>
        <v/>
      </c>
      <c r="P258" t="str">
        <f>IF('Model output'!N257="","",'Model output'!N257)</f>
        <v>1.7 cm</v>
      </c>
      <c r="Q258" t="str">
        <f t="shared" si="50"/>
        <v>1.7cm</v>
      </c>
      <c r="R258" cm="1">
        <f t="array" ref="R258">IF(Q258="","",IF(ISNUMBER(SEARCH("cm",Q258)),MAX(VALUE(SUBSTITUTE(_xlfn.FILTERXML("&lt;t&gt;&lt;s&gt;"&amp;SUBSTITUTE(Q258,",","&lt;/s&gt;&lt;s&gt;")&amp;"&lt;/s&gt;&lt;/t&gt;","//s"),"cm",""))),MAX(VALUE(SUBSTITUTE(_xlfn.FILTERXML("&lt;t&gt;&lt;s&gt;"&amp;SUBSTITUTE(Q258,",","&lt;/s&gt;&lt;s&gt;")&amp;"&lt;/s&gt;&lt;/t&gt;","//s"),"mm","")))/10))</f>
        <v>1.7</v>
      </c>
      <c r="S258" t="str">
        <f>IF(OR('Model output'!P257="",ISNUMBER(SEARCH("Not identified", 'Model output'!P257)),ISNUMBER(SEARCH("Absent",'Model output'!P257)),AND(ISNUMBER(SEARCH("No",'Model output'!P257)),NOT(ISNUMBER(SEARCH("diagnostic",'Model output'!P257)))),ISNUMBER(SEARCH("Negative",'Model output'!P257))),"negative","positive")</f>
        <v>negative</v>
      </c>
      <c r="T258">
        <f>IF('Model output'!O257="","",'Model output'!O257)</f>
        <v>2</v>
      </c>
      <c r="U258" t="str">
        <f>IF('Model output'!Q257&lt;&gt;"",'Model output'!Q257,IF('Classification result'!S258="positive",IF(ISNUMBER(SEARCH("single",'Model output'!P257)),1,IF(OR(ISNUMBER(SEARCH("&lt;4",'Model output'!P257)),ISNUMBER(SEARCH("&lt; 4",'Model output'!P257)),ISNUMBER(SEARCH("less than 4",'Model output'!P257))),"&lt;4",IF(OR(ISNUMBER(SEARCH("&gt;4",'Model output'!P257)),ISNUMBER(SEARCH("&gt; 4",'Model output'!P257)),ISNUMBER(SEARCH("4 or more",'Model output'!P257))),"&gt;4",""))), ""))</f>
        <v/>
      </c>
      <c r="V258" t="str">
        <f>IF(S258="negative","",IF(OR(ISNUMBER(SEARCH("Focal",'Model output'!P257)),'Classification result'!U258&lt;4,ISNUMBER(SEARCH("Focal",'Classification result'!U258)),ISNUMBER(SEARCH("&lt;4",'Classification result'!U258)),ISNUMBER(SEARCH("&lt; 4",'Classification result'!U258))),"minimal", IF(OR(ISNUMBER(SEARCH("Extensive",'Model output'!P257)),ISNUMBER(SEARCH("Extensive",'Classification result'!U258)),ISNUMBER(SEARCH("&gt;4",'Classification result'!U258)),ISNUMBER(SEARCH("&gt; 4",'Classification result'!U258)),ISNUMBER(SEARCH("4 or more",'Classification result'!U258))),"extensive","")))</f>
        <v/>
      </c>
      <c r="W258" t="str">
        <f>IF(OR('Model output'!R257="",ISNUMBER(SEARCH("Not identified", 'Model output'!R257)),ISNUMBER(SEARCH("Absent",'Model output'!R257)),ISNUMBER(SEARCH("No",'Model output'!R257)),ISNUMBER(SEARCH("Negative",'Model output'!R257)),ISNUMBER(SEARCH("None seen",'Model output'!R257)),ISNUMBER(SEARCH("Free",'Model output'!R257)),ISNUMBER(SEARCH("Cannot be assessed",'Model output'!R257))),"negative","positive")</f>
        <v>negative</v>
      </c>
      <c r="X258" s="16" t="str">
        <f>IF('Model output'!S257="","",'Model output'!S257)</f>
        <v>Not identified</v>
      </c>
      <c r="Y258" t="str">
        <f>IF(OR('Model output'!S257="",ISNUMBER(SEARCH("Absent",'Model output'!S257)),ISNUMBER(SEARCH("Not identified",'Model output'!S257)),AND(ISNUMBER(SEARCH("No",'Model output'!S257)),NOT(ISNUMBER(SEARCH("carcinoma",'Model output'!S257)))),ISNUMBER(SEARCH("negative",'Model output'!S257))),"negative",IF(Z258="positive","gETE", "positive"))</f>
        <v>negative</v>
      </c>
      <c r="Z258" t="str">
        <f>IF(OR('Model output'!S257="",ISNUMBER(SEARCH("Absent",'Model output'!S257)),ISNUMBER(SEARCH("Not identified",'Model output'!S257)),ISNUMBER(SEARCH("No",'Model output'!S257)),ISNUMBER(SEARCH("Minimal",'Model output'!S257)),ISNUMBER(SEARCH("negative",'Model output'!S257))),"negative",IF(OR(ISNUMBER(SEARCH("extensive",X258)),ISNUMBER(SEARCH("skeletal muscle",X258)),ISNUMBER(SEARCH("larynx",X258)),ISNUMBER(SEARCH("trachea",X258)),ISNUMBER(SEARCH("esophagus",X258)),ISNUMBER(SEARCH("recurrent laryngeal nerve",X258))),"positive","negative"))</f>
        <v>negative</v>
      </c>
      <c r="AA258" t="str">
        <f>IF('Model output'!T257="","",IF('Model output'!T257="Not mentioned", "No", "Yes"))</f>
        <v>No</v>
      </c>
      <c r="AB258" t="str">
        <f>IF(AA258&lt;&gt;"Yes","",IF(OR('Model output'!U257="",ISNUMBER(SEARCH("Not identified",'Model output'!U257))),"",'Model output'!U257))</f>
        <v/>
      </c>
      <c r="AC258" s="1" t="str">
        <f>IF(OR('Model output'!V257="", 'Model output'!V257="No", AND(ISERROR(SEARCH("Positive",'Model output'!V257)), ISNUMBER(SEARCH("Negative",'Model output'!V257))), AND(ISNUMBER(SEARCH("Uninvolved",'Model output'!V257)),NOT(ISNUMBER(SEARCH("margins involved",'Model output'!V257)))), ISNUMBER(SEARCH("None",'Model output'!V257)), ISNUMBER(SEARCH("Free",'Model output'!V257)), ISNUMBER(SEARCH("1 mm",'Model output'!V257)), ISNUMBER(SEARCH("0.1 CM",'Model output'!V257)), ISNUMBER(SEARCH("less than 0.2 mm",'Model output'!V257)), ISNUMBER(SEARCH("less than 0.5 mm",'Model output'!V257)), ISNUMBER(SEARCH("less than 1.0 mm",'Model output'!V257)), ISNUMBER(SEARCH("noted very close",'Model output'!V257)), ISNUMBER(SEARCH("abut",'Model output'!V257)), ISNUMBER(SEARCH("not mentioned",'Model output'!V257)), ISNUMBER(SEARCH("Cannot be assessed",'Model output'!V257)), ISNUMBER(SEARCH("Not specified",'Model output'!V257)), ISNUMBER(SEARCH("Lymphocyte invasion - present",'Model output'!V257))), "negative", "positive")</f>
        <v>negative</v>
      </c>
      <c r="AE258" s="35" t="str" cm="1">
        <f t="array" aca="1" ref="AE258" ca="1">IF(OR(AC258="positive",Z258="positive",AND(OR(ISNUMBER(SEARCH("Follicular carcinoma",N258)),ISNUMBER(SEARCH("Follicular thyroid carcinoma",N258))),V258="extensive"),AND(AND(ISNUMBER(J258),J258&gt;0),AND(ISNUMBER(M258),M258&gt;3)),OR(H258="positive",AH258=1)),"high",IF(OR(ISNUMBER(SEARCH("lateral",G258,1)),ISNUMBER(SEARCH("positive",Y258,1)),ISNUMBER(SEARCH("tall",O258,1)),ISNUMBER(SEARCH("hobnail",O258,1)),ISNUMBER(SEARCH("cribriform",O258,1)),ISNUMBER(SEARCH("diffuse",O258,1)),ISNUMBER(SEARCH("columnar",O258,1)),ISNUMBER(SEARCH("solid",O258,1)),ISNUMBER(SEARCH("tall",N258,1)),ISNUMBER(SEARCH("hobnail",N258,1)),ISNUMBER(SEARCH("cribriform",N258,1)),ISNUMBER(SEARCH("diffuse",N258,1)),ISNUMBER(SEARCH("columnar",N258,1)),ISNUMBER(SEARCH("solid",N258,1)),AND(ISNUMBER(SEARCH("papillary",N258,1)),S258="positive"),AND(AND(ISNUMBER(J258),J258&gt;=5),M258=""),AND(AND(ISNUMBER(J258),J258&gt;=5),AND(ISNUMBER(M258),M258&gt;=1)),AND(ISNUMBER(SERACH("papillary",N258)),OR(Y258="positive",Z258="positive"), ISNUMBER(SEARCH("BRAF",AB258)))),"intermediate","low"))</f>
        <v>low</v>
      </c>
      <c r="AF258" s="36" t="str">
        <f t="shared" si="52"/>
        <v>1b</v>
      </c>
      <c r="AG258" s="36" t="str">
        <f t="shared" si="53"/>
        <v>0</v>
      </c>
      <c r="AH258" s="36" t="str">
        <f t="shared" si="54"/>
        <v>0</v>
      </c>
      <c r="AI258" s="42" t="str">
        <f t="shared" si="55"/>
        <v>I</v>
      </c>
      <c r="AJ258" s="39" t="s">
        <v>807</v>
      </c>
      <c r="AK258" s="41" t="s">
        <v>1119</v>
      </c>
      <c r="AL258" s="41" t="s">
        <v>1120</v>
      </c>
      <c r="AM258" s="41" t="s">
        <v>1123</v>
      </c>
      <c r="AN258" s="41" t="s">
        <v>68</v>
      </c>
      <c r="AO258" s="22">
        <f t="shared" ca="1" si="44"/>
        <v>1</v>
      </c>
      <c r="AP258" s="1">
        <f t="shared" si="45"/>
        <v>1</v>
      </c>
      <c r="AQ258" s="1">
        <f t="shared" si="46"/>
        <v>1</v>
      </c>
      <c r="AR258" s="1">
        <f t="shared" si="47"/>
        <v>1</v>
      </c>
      <c r="AS258" s="14">
        <f t="shared" si="48"/>
        <v>1</v>
      </c>
    </row>
    <row r="259" spans="1:45">
      <c r="A259" t="str">
        <f>'Model output'!A258</f>
        <v>TCGA-FY-A40N</v>
      </c>
      <c r="B259" s="33">
        <v>55</v>
      </c>
      <c r="C259" s="1" t="str">
        <f>IF(OR(ISNUMBER(SEARCH("0",'Model output'!D258)), ISNUMBER(SEARCH("1",'Model output'!D258)), ISNUMBER(SEARCH("1a",'Model output'!D258)), ISNUMBER(SEARCH("1b",'Model output'!D258)), ISNUMBER(SEARCH("2",'Model output'!D258)), ISNUMBER(SEARCH("3",'Model output'!D258)), ISNUMBER(SEARCH("4a",'Model output'!D258)), ISNUMBER(SEARCH("4b",'Model output'!D258))), IF(ISNUMBER(SEARCH("pT",'Model output'!D258)),IF(OR(ISNUMBER(SEARCH("a",'Model output'!D258)),ISNUMBER(SEARCH("b",'Model output'!D258))),MID(SUBSTITUTE('Model output'!D258," ",""),SEARCH("pT",'Model output'!D258)+2,2),MID(SUBSTITUTE('Model output'!D258," ",""),SEARCH("pT",'Model output'!D258)+2,1)),IF(ISNUMBER(SEARCH("T",'Model output'!D258)),IF(OR(ISNUMBER(SEARCH("a",'Model output'!D258)),ISNUMBER(SEARCH("b",'Model output'!D258))),MID(SUBSTITUTE('Model output'!D258," ",""),SEARCH("T",'Model output'!D258)+1,2),MID(SUBSTITUTE('Model output'!D258," ",""),SEARCH("T",'Model output'!D258)+1,1)),SUBSTITUTE('Model output'!D258," ",""))),"")</f>
        <v>1a</v>
      </c>
      <c r="D259" s="1" t="str">
        <f>IF(ISNUMBER(SEARCH("lymph node",'Model output'!E258)),"1", IF(AND('Model output'!E258&lt;&gt;"",ISNUMBER('Model output'!E258),'Model output'!E258&gt;0),"1",IF(OR(ISNUMBER(SEARCH("0",'Model output'!E258)), ISNUMBER(SEARCH("1",'Model output'!E258)), ISNUMBER(SEARCH("1a",'Model output'!E258)), ISNUMBER(SEARCH("1b",'Model output'!E258)), ISNUMBER(SEARCH("X",'Model output'!E258))), IF(ISNUMBER(SEARCH("pN",'Model output'!E258)),IF(OR(ISNUMBER(SEARCH("a",'Model output'!E258)),ISNUMBER(SEARCH("b",'Model output'!E258))),MID(SUBSTITUTE('Model output'!E258," ",""),SEARCH("pN",'Model output'!E258)+2,2),MID(SUBSTITUTE('Model output'!E258," ",""),SEARCH("pN",'Model output'!E258)+2,1)),IF(ISNUMBER(SEARCH("N",'Model output'!E258)),IF(OR(ISNUMBER(SEARCH("a",'Model output'!E258)),ISNUMBER(SEARCH("b",'Model output'!E258))),MID(SUBSTITUTE('Model output'!E258," ",""),SEARCH("N",'Model output'!E258)+1,2),MID(SUBSTITUTE('Model output'!E258," ",""),SEARCH("N",'Model output'!E258)+1,1)),SUBSTITUTE('Model output'!E258," ",""))),"")))</f>
        <v>0</v>
      </c>
      <c r="E259" s="1" t="str">
        <f>IF(OR(ISNUMBER(SEARCH("Not applicable",'Model output'!F258)), ISNUMBER(SEARCH("N/A",'Model output'!F258))),"0",IF(OR(ISNUMBER(SEARCH("0",'Model output'!F258)), ISNUMBER(SEARCH("1",'Model output'!F258)), ISNUMBER(SEARCH("X",'Model output'!F258))), IF(ISNUMBER(SEARCH("pM",'Model output'!F258)),MID(SUBSTITUTE('Model output'!F258," ",""),SEARCH("pM",'Model output'!F258)+2,1),IF(ISNUMBER(SEARCH("M",'Model output'!F258)),MID(SUBSTITUTE('Model output'!F258," ",""),SEARCH("M",'Model output'!F258)+1,1),SUBSTITUTE('Model output'!F258," ",""))),""))</f>
        <v>0</v>
      </c>
      <c r="F259" t="str">
        <f t="shared" si="49"/>
        <v>negative</v>
      </c>
      <c r="G259" t="str">
        <f>IF(OR('Model output'!G258="",AND(ISNUMBER('Model output'!J258),'Model output'!J258&lt;1)),"",IF(OR(ISNUMBER(SEARCH("lateral",'Model output'!G258)),ISNUMBER(SEARCH("cervical",'Model output'!G258)),ISNUMBER(SEARCH("jugular",'Model output'!G258)),ISNUMBER(SEARCH("left neck",'Model output'!G258)),ISNUMBER(SEARCH("left anterior neck",'Model output'!G258)),ISNUMBER(SEARCH("left posterior neck",'Model output'!G258)),ISNUMBER(SEARCH("right neck",'Model output'!G258)),ISNUMBER(SEARCH("right anterior neck",'Model output'!G258)),ISNUMBER(SEARCH("right posterior neck",'Model output'!G258)),AND(ISNUMBER(SEARCH("level",'Model output'!G258)),OR(,ISNUMBER(SEARCH("II",'Model output'!G258)),ISNUMBER(SEARCH("two",'Model output'!G258)),AND(ISNUMBER(SEARCH("2",'Model output'!G258)),NOT(ISNUMBER(SEARCH("1 of 2",'Model output'!G258)))),ISNUMBER(SEARCH("III",'Model output'!G258)),ISNUMBER(SEARCH("three",'Model output'!G258)),ISNUMBER(SEARCH("3",'Model output'!G258)),ISNUMBER(SEARCH("IV",'Model output'!G258)),ISNUMBER(SEARCH("four",'Model output'!G258)),ISNUMBER(SEARCH("4",'Model output'!G258)),ISNUMBER(SEARCH("V ",'Model output'!G258)),ISNUMBER(SEARCH("five",'Model output'!G258)),ISNUMBER(SEARCH("5",'Model output'!G258))))), "lateral", "central"))</f>
        <v/>
      </c>
      <c r="H259" t="str">
        <f>IF('Model output'!H258="","negative",IF(OR(ISNUMBER(SEARCH("lymph node",'Model output'!H258)),ISNUMBER(SEARCH("gland",'Model output'!H258)),ISNUMBER(SEARCH("lobe",'Model output'!H258)),ISNUMBER(SEARCH("isthmus",'Model output'!H258)),ISNUMBER(SEARCH("mediastinum",'Model output'!H258)),ISNUMBER(SEARCH("Not mentioned",'Model output'!H258)), ISNUMBER(SEARCH("Not applicable",'Model output'!H258)), ISNUMBER(SEARCH("paratracheal",'Model output'!H258)),ISNUMBER(SEARCH("fibroadipose tissue",'Model output'!H258)),ISNUMBER(SEARCH("thyroid node",'Model output'!H258)),ISNUMBER(SEARCH("skeletal muscle",'Model output'!H258)),ISNUMBER(SEARCH("Extranodal extension",'Model output'!H258)),ISNUMBER(SEARCH("right",'Model output'!H258)),ISNUMBER(SEARCH("left",'Model output'!H258)),ISNUMBER(SEARCH("Not specified",'Model output'!H258))),"negative","positive"))</f>
        <v>negative</v>
      </c>
      <c r="I259">
        <f>IF(OR('Model output'!I258="",'Model output'!I258="Not answered",'Model output'!I258="Not mentioned"),"",IF(ISNUMBER('Model output'!I258),'Model output'!I258,1))</f>
        <v>3</v>
      </c>
      <c r="J259">
        <f>IF(OR('Model output'!J258="",'Model output'!J258="Not answered",'Model output'!J258="Not mentioned"),"",IF(AND(ISNUMBER('Model output'!J258),'Model output'!J258&lt;=I259),'Model output'!J258,IF(AND(ISNUMBER('Model output'!J258), 'Model output'!J258&gt;=DATE(2024,1,1)), MIN(DAY('Model output'!J258), MONTH('Model output'!J258), YEAR('Model output'!J258)), IF(ISNUMBER(SEARCH("0/",'Model output'!J258)),0,IF(ISNUMBER(SEARCH("/",'Model output'!J258)), VALUE(LEFT('Model output'!J258, SEARCH("/",'Model output'!J258)-1)),1)))))</f>
        <v>0</v>
      </c>
      <c r="K259" t="str" cm="1">
        <f t="array" ref="K259">IF(COUNT(FIND({0,1,2,3,4,5,6,7,8,9},'Model output'!K258))&gt;0,'Model output'!K258,"")</f>
        <v/>
      </c>
      <c r="L259" s="25" t="str">
        <f t="shared" si="51"/>
        <v/>
      </c>
      <c r="M259" t="str" cm="1">
        <f t="array" ref="M259">IF(L259="","",IF(ISNUMBER(SEARCH("cm",L259)),MAX(VALUE(SUBSTITUTE(_xlfn.FILTERXML("&lt;t&gt;&lt;s&gt;"&amp;SUBSTITUTE(L259,",","&lt;/s&gt;&lt;s&gt;")&amp;"&lt;/s&gt;&lt;/t&gt;","//s"),"cm",""))),MAX(VALUE(SUBSTITUTE(_xlfn.FILTERXML("&lt;t&gt;&lt;s&gt;"&amp;SUBSTITUTE(L259,",","&lt;/s&gt;&lt;s&gt;")&amp;"&lt;/s&gt;&lt;/t&gt;","//s"),"mm","")))/10))</f>
        <v/>
      </c>
      <c r="N259" t="str">
        <f>IF('Model output'!L258="","",'Model output'!L258)</f>
        <v>Papillary thyroid carcinoma</v>
      </c>
      <c r="O259" t="str">
        <f>IF('Model output'!M258="","",'Model output'!M258)</f>
        <v/>
      </c>
      <c r="P259" t="str">
        <f>IF('Model output'!N258="","",'Model output'!N258)</f>
        <v>1.4 cm</v>
      </c>
      <c r="Q259" t="str">
        <f t="shared" si="50"/>
        <v>1.4cm</v>
      </c>
      <c r="R259" cm="1">
        <f t="array" ref="R259">IF(Q259="","",IF(ISNUMBER(SEARCH("cm",Q259)),MAX(VALUE(SUBSTITUTE(_xlfn.FILTERXML("&lt;t&gt;&lt;s&gt;"&amp;SUBSTITUTE(Q259,",","&lt;/s&gt;&lt;s&gt;")&amp;"&lt;/s&gt;&lt;/t&gt;","//s"),"cm",""))),MAX(VALUE(SUBSTITUTE(_xlfn.FILTERXML("&lt;t&gt;&lt;s&gt;"&amp;SUBSTITUTE(Q259,",","&lt;/s&gt;&lt;s&gt;")&amp;"&lt;/s&gt;&lt;/t&gt;","//s"),"mm","")))/10))</f>
        <v>1.4</v>
      </c>
      <c r="S259" t="str">
        <f>IF(OR('Model output'!P258="",ISNUMBER(SEARCH("Not identified", 'Model output'!P258)),ISNUMBER(SEARCH("Absent",'Model output'!P258)),AND(ISNUMBER(SEARCH("No",'Model output'!P258)),NOT(ISNUMBER(SEARCH("diagnostic",'Model output'!P258)))),ISNUMBER(SEARCH("Negative",'Model output'!P258))),"negative","positive")</f>
        <v>negative</v>
      </c>
      <c r="T259">
        <f>IF('Model output'!O258="","",'Model output'!O258)</f>
        <v>2</v>
      </c>
      <c r="U259" t="str">
        <f>IF('Model output'!Q258&lt;&gt;"",'Model output'!Q258,IF('Classification result'!S259="positive",IF(ISNUMBER(SEARCH("single",'Model output'!P258)),1,IF(OR(ISNUMBER(SEARCH("&lt;4",'Model output'!P258)),ISNUMBER(SEARCH("&lt; 4",'Model output'!P258)),ISNUMBER(SEARCH("less than 4",'Model output'!P258))),"&lt;4",IF(OR(ISNUMBER(SEARCH("&gt;4",'Model output'!P258)),ISNUMBER(SEARCH("&gt; 4",'Model output'!P258)),ISNUMBER(SEARCH("4 or more",'Model output'!P258))),"&gt;4",""))), ""))</f>
        <v/>
      </c>
      <c r="V259" t="str">
        <f>IF(S259="negative","",IF(OR(ISNUMBER(SEARCH("Focal",'Model output'!P258)),'Classification result'!U259&lt;4,ISNUMBER(SEARCH("Focal",'Classification result'!U259)),ISNUMBER(SEARCH("&lt;4",'Classification result'!U259)),ISNUMBER(SEARCH("&lt; 4",'Classification result'!U259))),"minimal", IF(OR(ISNUMBER(SEARCH("Extensive",'Model output'!P258)),ISNUMBER(SEARCH("Extensive",'Classification result'!U259)),ISNUMBER(SEARCH("&gt;4",'Classification result'!U259)),ISNUMBER(SEARCH("&gt; 4",'Classification result'!U259)),ISNUMBER(SEARCH("4 or more",'Classification result'!U259))),"extensive","")))</f>
        <v/>
      </c>
      <c r="W259" t="str">
        <f>IF(OR('Model output'!R258="",ISNUMBER(SEARCH("Not identified", 'Model output'!R258)),ISNUMBER(SEARCH("Absent",'Model output'!R258)),ISNUMBER(SEARCH("No",'Model output'!R258)),ISNUMBER(SEARCH("Negative",'Model output'!R258)),ISNUMBER(SEARCH("None seen",'Model output'!R258)),ISNUMBER(SEARCH("Free",'Model output'!R258)),ISNUMBER(SEARCH("Cannot be assessed",'Model output'!R258))),"negative","positive")</f>
        <v>negative</v>
      </c>
      <c r="X259" s="16" t="str">
        <f>IF('Model output'!S258="","",'Model output'!S258)</f>
        <v/>
      </c>
      <c r="Y259" t="str">
        <f>IF(OR('Model output'!S258="",ISNUMBER(SEARCH("Absent",'Model output'!S258)),ISNUMBER(SEARCH("Not identified",'Model output'!S258)),AND(ISNUMBER(SEARCH("No",'Model output'!S258)),NOT(ISNUMBER(SEARCH("carcinoma",'Model output'!S258)))),ISNUMBER(SEARCH("negative",'Model output'!S258))),"negative",IF(Z259="positive","gETE", "positive"))</f>
        <v>negative</v>
      </c>
      <c r="Z259" t="str">
        <f>IF(OR('Model output'!S258="",ISNUMBER(SEARCH("Absent",'Model output'!S258)),ISNUMBER(SEARCH("Not identified",'Model output'!S258)),ISNUMBER(SEARCH("No",'Model output'!S258)),ISNUMBER(SEARCH("Minimal",'Model output'!S258)),ISNUMBER(SEARCH("negative",'Model output'!S258))),"negative",IF(OR(ISNUMBER(SEARCH("extensive",X259)),ISNUMBER(SEARCH("skeletal muscle",X259)),ISNUMBER(SEARCH("larynx",X259)),ISNUMBER(SEARCH("trachea",X259)),ISNUMBER(SEARCH("esophagus",X259)),ISNUMBER(SEARCH("recurrent laryngeal nerve",X259))),"positive","negative"))</f>
        <v>negative</v>
      </c>
      <c r="AA259" t="str">
        <f>IF('Model output'!T258="","",IF('Model output'!T258="Not mentioned", "No", "Yes"))</f>
        <v>No</v>
      </c>
      <c r="AB259" t="str">
        <f>IF(AA259&lt;&gt;"Yes","",IF(OR('Model output'!U258="",ISNUMBER(SEARCH("Not identified",'Model output'!U258))),"",'Model output'!U258))</f>
        <v/>
      </c>
      <c r="AC259" s="1" t="str">
        <f>IF(OR('Model output'!V258="", 'Model output'!V258="No", AND(ISERROR(SEARCH("Positive",'Model output'!V258)), ISNUMBER(SEARCH("Negative",'Model output'!V258))), AND(ISNUMBER(SEARCH("Uninvolved",'Model output'!V258)),NOT(ISNUMBER(SEARCH("margins involved",'Model output'!V258)))), ISNUMBER(SEARCH("None",'Model output'!V258)), ISNUMBER(SEARCH("Free",'Model output'!V258)), ISNUMBER(SEARCH("1 mm",'Model output'!V258)), ISNUMBER(SEARCH("0.1 CM",'Model output'!V258)), ISNUMBER(SEARCH("less than 0.2 mm",'Model output'!V258)), ISNUMBER(SEARCH("less than 0.5 mm",'Model output'!V258)), ISNUMBER(SEARCH("less than 1.0 mm",'Model output'!V258)), ISNUMBER(SEARCH("noted very close",'Model output'!V258)), ISNUMBER(SEARCH("abut",'Model output'!V258)), ISNUMBER(SEARCH("not mentioned",'Model output'!V258)), ISNUMBER(SEARCH("Cannot be assessed",'Model output'!V258)), ISNUMBER(SEARCH("Not specified",'Model output'!V258)), ISNUMBER(SEARCH("Lymphocyte invasion - present",'Model output'!V258))), "negative", "positive")</f>
        <v>negative</v>
      </c>
      <c r="AE259" s="35" t="str" cm="1">
        <f t="array" aca="1" ref="AE259" ca="1">IF(OR(AC259="positive",Z259="positive",AND(OR(ISNUMBER(SEARCH("Follicular carcinoma",N259)),ISNUMBER(SEARCH("Follicular thyroid carcinoma",N259))),V259="extensive"),AND(AND(ISNUMBER(J259),J259&gt;0),AND(ISNUMBER(M259),M259&gt;3)),OR(H259="positive",AH259=1)),"high",IF(OR(ISNUMBER(SEARCH("lateral",G259,1)),ISNUMBER(SEARCH("positive",Y259,1)),ISNUMBER(SEARCH("tall",O259,1)),ISNUMBER(SEARCH("hobnail",O259,1)),ISNUMBER(SEARCH("cribriform",O259,1)),ISNUMBER(SEARCH("diffuse",O259,1)),ISNUMBER(SEARCH("columnar",O259,1)),ISNUMBER(SEARCH("solid",O259,1)),ISNUMBER(SEARCH("tall",N259,1)),ISNUMBER(SEARCH("hobnail",N259,1)),ISNUMBER(SEARCH("cribriform",N259,1)),ISNUMBER(SEARCH("diffuse",N259,1)),ISNUMBER(SEARCH("columnar",N259,1)),ISNUMBER(SEARCH("solid",N259,1)),AND(ISNUMBER(SEARCH("papillary",N259,1)),S259="positive"),AND(AND(ISNUMBER(J259),J259&gt;=5),M259=""),AND(AND(ISNUMBER(J259),J259&gt;=5),AND(ISNUMBER(M259),M259&gt;=1)),AND(ISNUMBER(SERACH("papillary",N259)),OR(Y259="positive",Z259="positive"), ISNUMBER(SEARCH("BRAF",AB259)))),"intermediate","low"))</f>
        <v>low</v>
      </c>
      <c r="AF259" s="36" t="str">
        <f t="shared" si="52"/>
        <v>1b</v>
      </c>
      <c r="AG259" s="36" t="str">
        <f t="shared" si="53"/>
        <v>0</v>
      </c>
      <c r="AH259" s="36" t="str">
        <f t="shared" si="54"/>
        <v>0</v>
      </c>
      <c r="AI259" s="42" t="str">
        <f t="shared" si="55"/>
        <v>I</v>
      </c>
      <c r="AJ259" s="39" t="s">
        <v>807</v>
      </c>
      <c r="AK259" s="41" t="s">
        <v>651</v>
      </c>
      <c r="AL259" s="41" t="s">
        <v>1120</v>
      </c>
      <c r="AM259" s="41" t="s">
        <v>1123</v>
      </c>
      <c r="AN259" s="41" t="s">
        <v>68</v>
      </c>
      <c r="AO259" s="22">
        <f t="shared" ref="AO259:AO291" ca="1" si="56">IF(AE259=AJ259,1,0)</f>
        <v>1</v>
      </c>
      <c r="AP259" s="1">
        <f t="shared" ref="AP259:AP291" si="57">IF(AF259=AK259, 1, IF(AND(AF259="x", AK259="0"), 1, IF(AND(AF259="0", AK259="x"), 1, 0)))</f>
        <v>0</v>
      </c>
      <c r="AQ259" s="1">
        <f t="shared" ref="AQ259:AQ291" si="58">IF(AG259=AL259, 1, IF(AND(AG259="x", AL259="0"), 1, IF(AND(AG259="0", AL259="x"), 1, 0)))</f>
        <v>1</v>
      </c>
      <c r="AR259" s="1">
        <f t="shared" ref="AR259:AR291" si="59">IF(AH259=AM259, 1, IF(AND(AH259="x", AM259="0"), 1, IF(AND(AH259="0", AM259="x"), 1, 0)))</f>
        <v>1</v>
      </c>
      <c r="AS259" s="14">
        <f t="shared" ref="AS259:AS291" si="60">IF(AI259=AN259,1,0)</f>
        <v>1</v>
      </c>
    </row>
    <row r="260" spans="1:45">
      <c r="A260" t="str">
        <f>'Model output'!A259</f>
        <v>TCGA-FY-A4B0</v>
      </c>
      <c r="B260" s="33">
        <v>76</v>
      </c>
      <c r="C260" s="1" t="str">
        <f>IF(OR(ISNUMBER(SEARCH("0",'Model output'!D259)), ISNUMBER(SEARCH("1",'Model output'!D259)), ISNUMBER(SEARCH("1a",'Model output'!D259)), ISNUMBER(SEARCH("1b",'Model output'!D259)), ISNUMBER(SEARCH("2",'Model output'!D259)), ISNUMBER(SEARCH("3",'Model output'!D259)), ISNUMBER(SEARCH("4a",'Model output'!D259)), ISNUMBER(SEARCH("4b",'Model output'!D259))), IF(ISNUMBER(SEARCH("pT",'Model output'!D259)),IF(OR(ISNUMBER(SEARCH("a",'Model output'!D259)),ISNUMBER(SEARCH("b",'Model output'!D259))),MID(SUBSTITUTE('Model output'!D259," ",""),SEARCH("pT",'Model output'!D259)+2,2),MID(SUBSTITUTE('Model output'!D259," ",""),SEARCH("pT",'Model output'!D259)+2,1)),IF(ISNUMBER(SEARCH("T",'Model output'!D259)),IF(OR(ISNUMBER(SEARCH("a",'Model output'!D259)),ISNUMBER(SEARCH("b",'Model output'!D259))),MID(SUBSTITUTE('Model output'!D259," ",""),SEARCH("T",'Model output'!D259)+1,2),MID(SUBSTITUTE('Model output'!D259," ",""),SEARCH("T",'Model output'!D259)+1,1)),SUBSTITUTE('Model output'!D259," ",""))),"")</f>
        <v>1a</v>
      </c>
      <c r="D260" s="1" t="str">
        <f>IF(ISNUMBER(SEARCH("lymph node",'Model output'!E259)),"1", IF(AND('Model output'!E259&lt;&gt;"",ISNUMBER('Model output'!E259),'Model output'!E259&gt;0),"1",IF(OR(ISNUMBER(SEARCH("0",'Model output'!E259)), ISNUMBER(SEARCH("1",'Model output'!E259)), ISNUMBER(SEARCH("1a",'Model output'!E259)), ISNUMBER(SEARCH("1b",'Model output'!E259)), ISNUMBER(SEARCH("X",'Model output'!E259))), IF(ISNUMBER(SEARCH("pN",'Model output'!E259)),IF(OR(ISNUMBER(SEARCH("a",'Model output'!E259)),ISNUMBER(SEARCH("b",'Model output'!E259))),MID(SUBSTITUTE('Model output'!E259," ",""),SEARCH("pN",'Model output'!E259)+2,2),MID(SUBSTITUTE('Model output'!E259," ",""),SEARCH("pN",'Model output'!E259)+2,1)),IF(ISNUMBER(SEARCH("N",'Model output'!E259)),IF(OR(ISNUMBER(SEARCH("a",'Model output'!E259)),ISNUMBER(SEARCH("b",'Model output'!E259))),MID(SUBSTITUTE('Model output'!E259," ",""),SEARCH("N",'Model output'!E259)+1,2),MID(SUBSTITUTE('Model output'!E259," ",""),SEARCH("N",'Model output'!E259)+1,1)),SUBSTITUTE('Model output'!E259," ",""))),"")))</f>
        <v>X</v>
      </c>
      <c r="E260" s="1" t="str">
        <f>IF(OR(ISNUMBER(SEARCH("Not applicable",'Model output'!F259)), ISNUMBER(SEARCH("N/A",'Model output'!F259))),"0",IF(OR(ISNUMBER(SEARCH("0",'Model output'!F259)), ISNUMBER(SEARCH("1",'Model output'!F259)), ISNUMBER(SEARCH("X",'Model output'!F259))), IF(ISNUMBER(SEARCH("pM",'Model output'!F259)),MID(SUBSTITUTE('Model output'!F259," ",""),SEARCH("pM",'Model output'!F259)+2,1),IF(ISNUMBER(SEARCH("M",'Model output'!F259)),MID(SUBSTITUTE('Model output'!F259," ",""),SEARCH("M",'Model output'!F259)+1,1),SUBSTITUTE('Model output'!F259," ",""))),""))</f>
        <v>0</v>
      </c>
      <c r="F260" t="str">
        <f t="shared" si="49"/>
        <v>negative</v>
      </c>
      <c r="G260" t="str">
        <f>IF(OR('Model output'!G259="",AND(ISNUMBER('Model output'!J259),'Model output'!J259&lt;1)),"",IF(OR(ISNUMBER(SEARCH("lateral",'Model output'!G259)),ISNUMBER(SEARCH("cervical",'Model output'!G259)),ISNUMBER(SEARCH("jugular",'Model output'!G259)),ISNUMBER(SEARCH("left neck",'Model output'!G259)),ISNUMBER(SEARCH("left anterior neck",'Model output'!G259)),ISNUMBER(SEARCH("left posterior neck",'Model output'!G259)),ISNUMBER(SEARCH("right neck",'Model output'!G259)),ISNUMBER(SEARCH("right anterior neck",'Model output'!G259)),ISNUMBER(SEARCH("right posterior neck",'Model output'!G259)),AND(ISNUMBER(SEARCH("level",'Model output'!G259)),OR(,ISNUMBER(SEARCH("II",'Model output'!G259)),ISNUMBER(SEARCH("two",'Model output'!G259)),AND(ISNUMBER(SEARCH("2",'Model output'!G259)),NOT(ISNUMBER(SEARCH("1 of 2",'Model output'!G259)))),ISNUMBER(SEARCH("III",'Model output'!G259)),ISNUMBER(SEARCH("three",'Model output'!G259)),ISNUMBER(SEARCH("3",'Model output'!G259)),ISNUMBER(SEARCH("IV",'Model output'!G259)),ISNUMBER(SEARCH("four",'Model output'!G259)),ISNUMBER(SEARCH("4",'Model output'!G259)),ISNUMBER(SEARCH("V ",'Model output'!G259)),ISNUMBER(SEARCH("five",'Model output'!G259)),ISNUMBER(SEARCH("5",'Model output'!G259))))), "lateral", "central"))</f>
        <v/>
      </c>
      <c r="H260" t="str">
        <f>IF('Model output'!H259="","negative",IF(OR(ISNUMBER(SEARCH("lymph node",'Model output'!H259)),ISNUMBER(SEARCH("gland",'Model output'!H259)),ISNUMBER(SEARCH("lobe",'Model output'!H259)),ISNUMBER(SEARCH("isthmus",'Model output'!H259)),ISNUMBER(SEARCH("mediastinum",'Model output'!H259)),ISNUMBER(SEARCH("Not mentioned",'Model output'!H259)), ISNUMBER(SEARCH("Not applicable",'Model output'!H259)), ISNUMBER(SEARCH("paratracheal",'Model output'!H259)),ISNUMBER(SEARCH("fibroadipose tissue",'Model output'!H259)),ISNUMBER(SEARCH("thyroid node",'Model output'!H259)),ISNUMBER(SEARCH("skeletal muscle",'Model output'!H259)),ISNUMBER(SEARCH("Extranodal extension",'Model output'!H259)),ISNUMBER(SEARCH("right",'Model output'!H259)),ISNUMBER(SEARCH("left",'Model output'!H259)),ISNUMBER(SEARCH("Not specified",'Model output'!H259))),"negative","positive"))</f>
        <v>negative</v>
      </c>
      <c r="I260" t="str">
        <f>IF(OR('Model output'!I259="",'Model output'!I259="Not answered",'Model output'!I259="Not mentioned"),"",IF(ISNUMBER('Model output'!I259),'Model output'!I259,1))</f>
        <v/>
      </c>
      <c r="J260" t="str">
        <f>IF(OR('Model output'!J259="",'Model output'!J259="Not answered",'Model output'!J259="Not mentioned"),"",IF(AND(ISNUMBER('Model output'!J259),'Model output'!J259&lt;=I260),'Model output'!J259,IF(AND(ISNUMBER('Model output'!J259), 'Model output'!J259&gt;=DATE(2024,1,1)), MIN(DAY('Model output'!J259), MONTH('Model output'!J259), YEAR('Model output'!J259)), IF(ISNUMBER(SEARCH("0/",'Model output'!J259)),0,IF(ISNUMBER(SEARCH("/",'Model output'!J259)), VALUE(LEFT('Model output'!J259, SEARCH("/",'Model output'!J259)-1)),1)))))</f>
        <v/>
      </c>
      <c r="K260" t="str" cm="1">
        <f t="array" ref="K260">IF(COUNT(FIND({0,1,2,3,4,5,6,7,8,9},'Model output'!K259))&gt;0,'Model output'!K259,"")</f>
        <v/>
      </c>
      <c r="L260" s="25" t="str">
        <f t="shared" si="51"/>
        <v/>
      </c>
      <c r="M260" t="str" cm="1">
        <f t="array" ref="M260">IF(L260="","",IF(ISNUMBER(SEARCH("cm",L260)),MAX(VALUE(SUBSTITUTE(_xlfn.FILTERXML("&lt;t&gt;&lt;s&gt;"&amp;SUBSTITUTE(L260,",","&lt;/s&gt;&lt;s&gt;")&amp;"&lt;/s&gt;&lt;/t&gt;","//s"),"cm",""))),MAX(VALUE(SUBSTITUTE(_xlfn.FILTERXML("&lt;t&gt;&lt;s&gt;"&amp;SUBSTITUTE(L260,",","&lt;/s&gt;&lt;s&gt;")&amp;"&lt;/s&gt;&lt;/t&gt;","//s"),"mm","")))/10))</f>
        <v/>
      </c>
      <c r="N260" t="str">
        <f>IF('Model output'!L259="","",'Model output'!L259)</f>
        <v>Papillary thyroid carcinoma</v>
      </c>
      <c r="O260" t="str">
        <f>IF('Model output'!M259="","",'Model output'!M259)</f>
        <v>follicular variant</v>
      </c>
      <c r="P260" t="str">
        <f>IF('Model output'!N259="","",'Model output'!N259)</f>
        <v>Not mentioned</v>
      </c>
      <c r="Q260" t="str">
        <f t="shared" si="50"/>
        <v/>
      </c>
      <c r="R260" t="str" cm="1">
        <f t="array" ref="R260">IF(Q260="","",IF(ISNUMBER(SEARCH("cm",Q260)),MAX(VALUE(SUBSTITUTE(_xlfn.FILTERXML("&lt;t&gt;&lt;s&gt;"&amp;SUBSTITUTE(Q260,",","&lt;/s&gt;&lt;s&gt;")&amp;"&lt;/s&gt;&lt;/t&gt;","//s"),"cm",""))),MAX(VALUE(SUBSTITUTE(_xlfn.FILTERXML("&lt;t&gt;&lt;s&gt;"&amp;SUBSTITUTE(Q260,",","&lt;/s&gt;&lt;s&gt;")&amp;"&lt;/s&gt;&lt;/t&gt;","//s"),"mm","")))/10))</f>
        <v/>
      </c>
      <c r="S260" t="str">
        <f>IF(OR('Model output'!P259="",ISNUMBER(SEARCH("Not identified", 'Model output'!P259)),ISNUMBER(SEARCH("Absent",'Model output'!P259)),AND(ISNUMBER(SEARCH("No",'Model output'!P259)),NOT(ISNUMBER(SEARCH("diagnostic",'Model output'!P259)))),ISNUMBER(SEARCH("Negative",'Model output'!P259))),"negative","positive")</f>
        <v>negative</v>
      </c>
      <c r="T260" t="str">
        <f>IF('Model output'!O259="","",'Model output'!O259)</f>
        <v>Multiple foci</v>
      </c>
      <c r="U260" t="str">
        <f>IF('Model output'!Q259&lt;&gt;"",'Model output'!Q259,IF('Classification result'!S260="positive",IF(ISNUMBER(SEARCH("single",'Model output'!P259)),1,IF(OR(ISNUMBER(SEARCH("&lt;4",'Model output'!P259)),ISNUMBER(SEARCH("&lt; 4",'Model output'!P259)),ISNUMBER(SEARCH("less than 4",'Model output'!P259))),"&lt;4",IF(OR(ISNUMBER(SEARCH("&gt;4",'Model output'!P259)),ISNUMBER(SEARCH("&gt; 4",'Model output'!P259)),ISNUMBER(SEARCH("4 or more",'Model output'!P259))),"&gt;4",""))), ""))</f>
        <v/>
      </c>
      <c r="V260" t="str">
        <f>IF(S260="negative","",IF(OR(ISNUMBER(SEARCH("Focal",'Model output'!P259)),'Classification result'!U260&lt;4,ISNUMBER(SEARCH("Focal",'Classification result'!U260)),ISNUMBER(SEARCH("&lt;4",'Classification result'!U260)),ISNUMBER(SEARCH("&lt; 4",'Classification result'!U260))),"minimal", IF(OR(ISNUMBER(SEARCH("Extensive",'Model output'!P259)),ISNUMBER(SEARCH("Extensive",'Classification result'!U260)),ISNUMBER(SEARCH("&gt;4",'Classification result'!U260)),ISNUMBER(SEARCH("&gt; 4",'Classification result'!U260)),ISNUMBER(SEARCH("4 or more",'Classification result'!U260))),"extensive","")))</f>
        <v/>
      </c>
      <c r="W260" t="str">
        <f>IF(OR('Model output'!R259="",ISNUMBER(SEARCH("Not identified", 'Model output'!R259)),ISNUMBER(SEARCH("Absent",'Model output'!R259)),ISNUMBER(SEARCH("No",'Model output'!R259)),ISNUMBER(SEARCH("Negative",'Model output'!R259)),ISNUMBER(SEARCH("None seen",'Model output'!R259)),ISNUMBER(SEARCH("Free",'Model output'!R259)),ISNUMBER(SEARCH("Cannot be assessed",'Model output'!R259))),"negative","positive")</f>
        <v>negative</v>
      </c>
      <c r="X260" s="16" t="str">
        <f>IF('Model output'!S259="","",'Model output'!S259)</f>
        <v>Not identified</v>
      </c>
      <c r="Y260" t="str">
        <f>IF(OR('Model output'!S259="",ISNUMBER(SEARCH("Absent",'Model output'!S259)),ISNUMBER(SEARCH("Not identified",'Model output'!S259)),AND(ISNUMBER(SEARCH("No",'Model output'!S259)),NOT(ISNUMBER(SEARCH("carcinoma",'Model output'!S259)))),ISNUMBER(SEARCH("negative",'Model output'!S259))),"negative",IF(Z260="positive","gETE", "positive"))</f>
        <v>negative</v>
      </c>
      <c r="Z260" t="str">
        <f>IF(OR('Model output'!S259="",ISNUMBER(SEARCH("Absent",'Model output'!S259)),ISNUMBER(SEARCH("Not identified",'Model output'!S259)),ISNUMBER(SEARCH("No",'Model output'!S259)),ISNUMBER(SEARCH("Minimal",'Model output'!S259)),ISNUMBER(SEARCH("negative",'Model output'!S259))),"negative",IF(OR(ISNUMBER(SEARCH("extensive",X260)),ISNUMBER(SEARCH("skeletal muscle",X260)),ISNUMBER(SEARCH("larynx",X260)),ISNUMBER(SEARCH("trachea",X260)),ISNUMBER(SEARCH("esophagus",X260)),ISNUMBER(SEARCH("recurrent laryngeal nerve",X260))),"positive","negative"))</f>
        <v>negative</v>
      </c>
      <c r="AA260" t="str">
        <f>IF('Model output'!T259="","",IF('Model output'!T259="Not mentioned", "No", "Yes"))</f>
        <v/>
      </c>
      <c r="AB260" t="str">
        <f>IF(AA260&lt;&gt;"Yes","",IF(OR('Model output'!U259="",ISNUMBER(SEARCH("Not identified",'Model output'!U259))),"",'Model output'!U259))</f>
        <v/>
      </c>
      <c r="AC260" s="1" t="str">
        <f>IF(OR('Model output'!V259="", 'Model output'!V259="No", AND(ISERROR(SEARCH("Positive",'Model output'!V259)), ISNUMBER(SEARCH("Negative",'Model output'!V259))), AND(ISNUMBER(SEARCH("Uninvolved",'Model output'!V259)),NOT(ISNUMBER(SEARCH("margins involved",'Model output'!V259)))), ISNUMBER(SEARCH("None",'Model output'!V259)), ISNUMBER(SEARCH("Free",'Model output'!V259)), ISNUMBER(SEARCH("1 mm",'Model output'!V259)), ISNUMBER(SEARCH("0.1 CM",'Model output'!V259)), ISNUMBER(SEARCH("less than 0.2 mm",'Model output'!V259)), ISNUMBER(SEARCH("less than 0.5 mm",'Model output'!V259)), ISNUMBER(SEARCH("less than 1.0 mm",'Model output'!V259)), ISNUMBER(SEARCH("noted very close",'Model output'!V259)), ISNUMBER(SEARCH("abut",'Model output'!V259)), ISNUMBER(SEARCH("not mentioned",'Model output'!V259)), ISNUMBER(SEARCH("Cannot be assessed",'Model output'!V259)), ISNUMBER(SEARCH("Not specified",'Model output'!V259)), ISNUMBER(SEARCH("Lymphocyte invasion - present",'Model output'!V259))), "negative", "positive")</f>
        <v>positive</v>
      </c>
      <c r="AE260" s="35" t="str" cm="1">
        <f t="array" ref="AE260">IF(OR(AC260="positive",Z260="positive",AND(OR(ISNUMBER(SEARCH("Follicular carcinoma",N260)),ISNUMBER(SEARCH("Follicular thyroid carcinoma",N260))),V260="extensive"),AND(AND(ISNUMBER(J260),J260&gt;0),AND(ISNUMBER(M260),M260&gt;3)),OR(H260="positive",AH260=1)),"high",IF(OR(ISNUMBER(SEARCH("lateral",G260,1)),ISNUMBER(SEARCH("positive",Y260,1)),ISNUMBER(SEARCH("tall",O260,1)),ISNUMBER(SEARCH("hobnail",O260,1)),ISNUMBER(SEARCH("cribriform",O260,1)),ISNUMBER(SEARCH("diffuse",O260,1)),ISNUMBER(SEARCH("columnar",O260,1)),ISNUMBER(SEARCH("solid",O260,1)),ISNUMBER(SEARCH("tall",N260,1)),ISNUMBER(SEARCH("hobnail",N260,1)),ISNUMBER(SEARCH("cribriform",N260,1)),ISNUMBER(SEARCH("diffuse",N260,1)),ISNUMBER(SEARCH("columnar",N260,1)),ISNUMBER(SEARCH("solid",N260,1)),AND(ISNUMBER(SEARCH("papillary",N260,1)),S260="positive"),AND(AND(ISNUMBER(J260),J260&gt;=5),M260=""),AND(AND(ISNUMBER(J260),J260&gt;=5),AND(ISNUMBER(M260),M260&gt;=1)),AND(ISNUMBER(SERACH("papillary",N260)),OR(Y260="positive",Z260="positive"), ISNUMBER(SEARCH("BRAF",AB260)))),"intermediate","low"))</f>
        <v>high</v>
      </c>
      <c r="AF260" s="36" t="str">
        <f t="shared" si="52"/>
        <v>x</v>
      </c>
      <c r="AG260" s="36" t="str">
        <f t="shared" si="53"/>
        <v>0</v>
      </c>
      <c r="AH260" s="36" t="str">
        <f t="shared" si="54"/>
        <v>0</v>
      </c>
      <c r="AI260" s="42" t="str">
        <f t="shared" si="55"/>
        <v>I</v>
      </c>
      <c r="AJ260" s="39" t="s">
        <v>805</v>
      </c>
      <c r="AK260" s="41" t="s">
        <v>651</v>
      </c>
      <c r="AL260" s="41" t="s">
        <v>1123</v>
      </c>
      <c r="AM260" s="41" t="s">
        <v>1123</v>
      </c>
      <c r="AN260" s="41" t="s">
        <v>68</v>
      </c>
      <c r="AO260" s="22">
        <f t="shared" si="56"/>
        <v>1</v>
      </c>
      <c r="AP260" s="1">
        <f t="shared" si="57"/>
        <v>0</v>
      </c>
      <c r="AQ260" s="1">
        <f t="shared" si="58"/>
        <v>1</v>
      </c>
      <c r="AR260" s="1">
        <f t="shared" si="59"/>
        <v>1</v>
      </c>
      <c r="AS260" s="14">
        <f t="shared" si="60"/>
        <v>1</v>
      </c>
    </row>
    <row r="261" spans="1:45">
      <c r="A261" t="str">
        <f>'Model output'!A260</f>
        <v>TCGA-FY-A4B3</v>
      </c>
      <c r="B261" s="33">
        <v>51</v>
      </c>
      <c r="C261" s="1" t="str">
        <f>IF(OR(ISNUMBER(SEARCH("0",'Model output'!D260)), ISNUMBER(SEARCH("1",'Model output'!D260)), ISNUMBER(SEARCH("1a",'Model output'!D260)), ISNUMBER(SEARCH("1b",'Model output'!D260)), ISNUMBER(SEARCH("2",'Model output'!D260)), ISNUMBER(SEARCH("3",'Model output'!D260)), ISNUMBER(SEARCH("4a",'Model output'!D260)), ISNUMBER(SEARCH("4b",'Model output'!D260))), IF(ISNUMBER(SEARCH("pT",'Model output'!D260)),IF(OR(ISNUMBER(SEARCH("a",'Model output'!D260)),ISNUMBER(SEARCH("b",'Model output'!D260))),MID(SUBSTITUTE('Model output'!D260," ",""),SEARCH("pT",'Model output'!D260)+2,2),MID(SUBSTITUTE('Model output'!D260," ",""),SEARCH("pT",'Model output'!D260)+2,1)),IF(ISNUMBER(SEARCH("T",'Model output'!D260)),IF(OR(ISNUMBER(SEARCH("a",'Model output'!D260)),ISNUMBER(SEARCH("b",'Model output'!D260))),MID(SUBSTITUTE('Model output'!D260," ",""),SEARCH("T",'Model output'!D260)+1,2),MID(SUBSTITUTE('Model output'!D260," ",""),SEARCH("T",'Model output'!D260)+1,1)),SUBSTITUTE('Model output'!D260," ",""))),"")</f>
        <v>3</v>
      </c>
      <c r="D261" s="1" t="str">
        <f>IF(ISNUMBER(SEARCH("lymph node",'Model output'!E260)),"1", IF(AND('Model output'!E260&lt;&gt;"",ISNUMBER('Model output'!E260),'Model output'!E260&gt;0),"1",IF(OR(ISNUMBER(SEARCH("0",'Model output'!E260)), ISNUMBER(SEARCH("1",'Model output'!E260)), ISNUMBER(SEARCH("1a",'Model output'!E260)), ISNUMBER(SEARCH("1b",'Model output'!E260)), ISNUMBER(SEARCH("X",'Model output'!E260))), IF(ISNUMBER(SEARCH("pN",'Model output'!E260)),IF(OR(ISNUMBER(SEARCH("a",'Model output'!E260)),ISNUMBER(SEARCH("b",'Model output'!E260))),MID(SUBSTITUTE('Model output'!E260," ",""),SEARCH("pN",'Model output'!E260)+2,2),MID(SUBSTITUTE('Model output'!E260," ",""),SEARCH("pN",'Model output'!E260)+2,1)),IF(ISNUMBER(SEARCH("N",'Model output'!E260)),IF(OR(ISNUMBER(SEARCH("a",'Model output'!E260)),ISNUMBER(SEARCH("b",'Model output'!E260))),MID(SUBSTITUTE('Model output'!E260," ",""),SEARCH("N",'Model output'!E260)+1,2),MID(SUBSTITUTE('Model output'!E260," ",""),SEARCH("N",'Model output'!E260)+1,1)),SUBSTITUTE('Model output'!E260," ",""))),"")))</f>
        <v>1a</v>
      </c>
      <c r="E261" s="1" t="str">
        <f>IF(OR(ISNUMBER(SEARCH("Not applicable",'Model output'!F260)), ISNUMBER(SEARCH("N/A",'Model output'!F260))),"0",IF(OR(ISNUMBER(SEARCH("0",'Model output'!F260)), ISNUMBER(SEARCH("1",'Model output'!F260)), ISNUMBER(SEARCH("X",'Model output'!F260))), IF(ISNUMBER(SEARCH("pM",'Model output'!F260)),MID(SUBSTITUTE('Model output'!F260," ",""),SEARCH("pM",'Model output'!F260)+2,1),IF(ISNUMBER(SEARCH("M",'Model output'!F260)),MID(SUBSTITUTE('Model output'!F260," ",""),SEARCH("M",'Model output'!F260)+1,1),SUBSTITUTE('Model output'!F260," ",""))),""))</f>
        <v>0</v>
      </c>
      <c r="F261" t="str">
        <f t="shared" si="49"/>
        <v>positive</v>
      </c>
      <c r="G261" t="str">
        <f>IF(OR('Model output'!G260="",AND(ISNUMBER('Model output'!J260),'Model output'!J260&lt;1)),"",IF(OR(ISNUMBER(SEARCH("lateral",'Model output'!G260)),ISNUMBER(SEARCH("cervical",'Model output'!G260)),ISNUMBER(SEARCH("jugular",'Model output'!G260)),ISNUMBER(SEARCH("left neck",'Model output'!G260)),ISNUMBER(SEARCH("left anterior neck",'Model output'!G260)),ISNUMBER(SEARCH("left posterior neck",'Model output'!G260)),ISNUMBER(SEARCH("right neck",'Model output'!G260)),ISNUMBER(SEARCH("right anterior neck",'Model output'!G260)),ISNUMBER(SEARCH("right posterior neck",'Model output'!G260)),AND(ISNUMBER(SEARCH("level",'Model output'!G260)),OR(,ISNUMBER(SEARCH("II",'Model output'!G260)),ISNUMBER(SEARCH("two",'Model output'!G260)),AND(ISNUMBER(SEARCH("2",'Model output'!G260)),NOT(ISNUMBER(SEARCH("1 of 2",'Model output'!G260)))),ISNUMBER(SEARCH("III",'Model output'!G260)),ISNUMBER(SEARCH("three",'Model output'!G260)),ISNUMBER(SEARCH("3",'Model output'!G260)),ISNUMBER(SEARCH("IV",'Model output'!G260)),ISNUMBER(SEARCH("four",'Model output'!G260)),ISNUMBER(SEARCH("4",'Model output'!G260)),ISNUMBER(SEARCH("V ",'Model output'!G260)),ISNUMBER(SEARCH("five",'Model output'!G260)),ISNUMBER(SEARCH("5",'Model output'!G260))))), "lateral", "central"))</f>
        <v>central</v>
      </c>
      <c r="H261" t="str">
        <f>IF('Model output'!H260="","negative",IF(OR(ISNUMBER(SEARCH("lymph node",'Model output'!H260)),ISNUMBER(SEARCH("gland",'Model output'!H260)),ISNUMBER(SEARCH("lobe",'Model output'!H260)),ISNUMBER(SEARCH("isthmus",'Model output'!H260)),ISNUMBER(SEARCH("mediastinum",'Model output'!H260)),ISNUMBER(SEARCH("Not mentioned",'Model output'!H260)), ISNUMBER(SEARCH("Not applicable",'Model output'!H260)), ISNUMBER(SEARCH("paratracheal",'Model output'!H260)),ISNUMBER(SEARCH("fibroadipose tissue",'Model output'!H260)),ISNUMBER(SEARCH("thyroid node",'Model output'!H260)),ISNUMBER(SEARCH("skeletal muscle",'Model output'!H260)),ISNUMBER(SEARCH("Extranodal extension",'Model output'!H260)),ISNUMBER(SEARCH("right",'Model output'!H260)),ISNUMBER(SEARCH("left",'Model output'!H260)),ISNUMBER(SEARCH("Not specified",'Model output'!H260))),"negative","positive"))</f>
        <v>negative</v>
      </c>
      <c r="I261">
        <f>IF(OR('Model output'!I260="",'Model output'!I260="Not answered",'Model output'!I260="Not mentioned"),"",IF(ISNUMBER('Model output'!I260),'Model output'!I260,1))</f>
        <v>6</v>
      </c>
      <c r="J261">
        <f>IF(OR('Model output'!J260="",'Model output'!J260="Not answered",'Model output'!J260="Not mentioned"),"",IF(AND(ISNUMBER('Model output'!J260),'Model output'!J260&lt;=I261),'Model output'!J260,IF(AND(ISNUMBER('Model output'!J260), 'Model output'!J260&gt;=DATE(2024,1,1)), MIN(DAY('Model output'!J260), MONTH('Model output'!J260), YEAR('Model output'!J260)), IF(ISNUMBER(SEARCH("0/",'Model output'!J260)),0,IF(ISNUMBER(SEARCH("/",'Model output'!J260)), VALUE(LEFT('Model output'!J260, SEARCH("/",'Model output'!J260)-1)),1)))))</f>
        <v>4</v>
      </c>
      <c r="K261" t="str" cm="1">
        <f t="array" ref="K261">IF(COUNT(FIND({0,1,2,3,4,5,6,7,8,9},'Model output'!K260))&gt;0,'Model output'!K260,"")</f>
        <v>1.7 cm</v>
      </c>
      <c r="L261" s="25" t="str">
        <f t="shared" si="51"/>
        <v>1.7cm</v>
      </c>
      <c r="M261" cm="1">
        <f t="array" ref="M261">IF(L261="","",IF(ISNUMBER(SEARCH("cm",L261)),MAX(VALUE(SUBSTITUTE(_xlfn.FILTERXML("&lt;t&gt;&lt;s&gt;"&amp;SUBSTITUTE(L261,",","&lt;/s&gt;&lt;s&gt;")&amp;"&lt;/s&gt;&lt;/t&gt;","//s"),"cm",""))),MAX(VALUE(SUBSTITUTE(_xlfn.FILTERXML("&lt;t&gt;&lt;s&gt;"&amp;SUBSTITUTE(L261,",","&lt;/s&gt;&lt;s&gt;")&amp;"&lt;/s&gt;&lt;/t&gt;","//s"),"mm","")))/10))</f>
        <v>1.7</v>
      </c>
      <c r="N261" t="str">
        <f>IF('Model output'!L260="","",'Model output'!L260)</f>
        <v>Papillary carcinoma</v>
      </c>
      <c r="O261" t="str">
        <f>IF('Model output'!M260="","",'Model output'!M260)</f>
        <v>Classical (usual)</v>
      </c>
      <c r="P261" t="str">
        <f>IF('Model output'!N260="","",'Model output'!N260)</f>
        <v>2.1 cm</v>
      </c>
      <c r="Q261" t="str">
        <f t="shared" si="50"/>
        <v>2.1cm</v>
      </c>
      <c r="R261" cm="1">
        <f t="array" ref="R261">IF(Q261="","",IF(ISNUMBER(SEARCH("cm",Q261)),MAX(VALUE(SUBSTITUTE(_xlfn.FILTERXML("&lt;t&gt;&lt;s&gt;"&amp;SUBSTITUTE(Q261,",","&lt;/s&gt;&lt;s&gt;")&amp;"&lt;/s&gt;&lt;/t&gt;","//s"),"cm",""))),MAX(VALUE(SUBSTITUTE(_xlfn.FILTERXML("&lt;t&gt;&lt;s&gt;"&amp;SUBSTITUTE(Q261,",","&lt;/s&gt;&lt;s&gt;")&amp;"&lt;/s&gt;&lt;/t&gt;","//s"),"mm","")))/10))</f>
        <v>2.1</v>
      </c>
      <c r="S261" t="str">
        <f>IF(OR('Model output'!P260="",ISNUMBER(SEARCH("Not identified", 'Model output'!P260)),ISNUMBER(SEARCH("Absent",'Model output'!P260)),AND(ISNUMBER(SEARCH("No",'Model output'!P260)),NOT(ISNUMBER(SEARCH("diagnostic",'Model output'!P260)))),ISNUMBER(SEARCH("Negative",'Model output'!P260))),"negative","positive")</f>
        <v>negative</v>
      </c>
      <c r="T261" t="str">
        <f>IF('Model output'!O260="","",'Model output'!O260)</f>
        <v>3 (left lobe: 2, isthmus: 1)</v>
      </c>
      <c r="U261" t="str">
        <f>IF('Model output'!Q260&lt;&gt;"",'Model output'!Q260,IF('Classification result'!S261="positive",IF(ISNUMBER(SEARCH("single",'Model output'!P260)),1,IF(OR(ISNUMBER(SEARCH("&lt;4",'Model output'!P260)),ISNUMBER(SEARCH("&lt; 4",'Model output'!P260)),ISNUMBER(SEARCH("less than 4",'Model output'!P260))),"&lt;4",IF(OR(ISNUMBER(SEARCH("&gt;4",'Model output'!P260)),ISNUMBER(SEARCH("&gt; 4",'Model output'!P260)),ISNUMBER(SEARCH("4 or more",'Model output'!P260))),"&gt;4",""))), ""))</f>
        <v/>
      </c>
      <c r="V261" t="str">
        <f>IF(S261="negative","",IF(OR(ISNUMBER(SEARCH("Focal",'Model output'!P260)),'Classification result'!U261&lt;4,ISNUMBER(SEARCH("Focal",'Classification result'!U261)),ISNUMBER(SEARCH("&lt;4",'Classification result'!U261)),ISNUMBER(SEARCH("&lt; 4",'Classification result'!U261))),"minimal", IF(OR(ISNUMBER(SEARCH("Extensive",'Model output'!P260)),ISNUMBER(SEARCH("Extensive",'Classification result'!U261)),ISNUMBER(SEARCH("&gt;4",'Classification result'!U261)),ISNUMBER(SEARCH("&gt; 4",'Classification result'!U261)),ISNUMBER(SEARCH("4 or more",'Classification result'!U261))),"extensive","")))</f>
        <v/>
      </c>
      <c r="W261" t="str">
        <f>IF(OR('Model output'!R260="",ISNUMBER(SEARCH("Not identified", 'Model output'!R260)),ISNUMBER(SEARCH("Absent",'Model output'!R260)),ISNUMBER(SEARCH("No",'Model output'!R260)),ISNUMBER(SEARCH("Negative",'Model output'!R260)),ISNUMBER(SEARCH("None seen",'Model output'!R260)),ISNUMBER(SEARCH("Free",'Model output'!R260)),ISNUMBER(SEARCH("Cannot be assessed",'Model output'!R260))),"negative","positive")</f>
        <v>positive</v>
      </c>
      <c r="X261" s="16" t="str">
        <f>IF('Model output'!S260="","",'Model output'!S260)</f>
        <v>Present, minimal</v>
      </c>
      <c r="Y261" t="str">
        <f>IF(OR('Model output'!S260="",ISNUMBER(SEARCH("Absent",'Model output'!S260)),ISNUMBER(SEARCH("Not identified",'Model output'!S260)),AND(ISNUMBER(SEARCH("No",'Model output'!S260)),NOT(ISNUMBER(SEARCH("carcinoma",'Model output'!S260)))),ISNUMBER(SEARCH("negative",'Model output'!S260))),"negative",IF(Z261="positive","gETE", "positive"))</f>
        <v>positive</v>
      </c>
      <c r="Z261" t="str">
        <f>IF(OR('Model output'!S260="",ISNUMBER(SEARCH("Absent",'Model output'!S260)),ISNUMBER(SEARCH("Not identified",'Model output'!S260)),ISNUMBER(SEARCH("No",'Model output'!S260)),ISNUMBER(SEARCH("Minimal",'Model output'!S260)),ISNUMBER(SEARCH("negative",'Model output'!S260))),"negative",IF(OR(ISNUMBER(SEARCH("extensive",X261)),ISNUMBER(SEARCH("skeletal muscle",X261)),ISNUMBER(SEARCH("larynx",X261)),ISNUMBER(SEARCH("trachea",X261)),ISNUMBER(SEARCH("esophagus",X261)),ISNUMBER(SEARCH("recurrent laryngeal nerve",X261))),"positive","negative"))</f>
        <v>negative</v>
      </c>
      <c r="AA261" t="str">
        <f>IF('Model output'!T260="","",IF('Model output'!T260="Not mentioned", "No", "Yes"))</f>
        <v/>
      </c>
      <c r="AB261" t="str">
        <f>IF(AA261&lt;&gt;"Yes","",IF(OR('Model output'!U260="",ISNUMBER(SEARCH("Not identified",'Model output'!U260))),"",'Model output'!U260))</f>
        <v/>
      </c>
      <c r="AC261" s="1" t="str">
        <f>IF(OR('Model output'!V260="", 'Model output'!V260="No", AND(ISERROR(SEARCH("Positive",'Model output'!V260)), ISNUMBER(SEARCH("Negative",'Model output'!V260))), AND(ISNUMBER(SEARCH("Uninvolved",'Model output'!V260)),NOT(ISNUMBER(SEARCH("margins involved",'Model output'!V260)))), ISNUMBER(SEARCH("None",'Model output'!V260)), ISNUMBER(SEARCH("Free",'Model output'!V260)), ISNUMBER(SEARCH("1 mm",'Model output'!V260)), ISNUMBER(SEARCH("0.1 CM",'Model output'!V260)), ISNUMBER(SEARCH("less than 0.2 mm",'Model output'!V260)), ISNUMBER(SEARCH("less than 0.5 mm",'Model output'!V260)), ISNUMBER(SEARCH("less than 1.0 mm",'Model output'!V260)), ISNUMBER(SEARCH("noted very close",'Model output'!V260)), ISNUMBER(SEARCH("abut",'Model output'!V260)), ISNUMBER(SEARCH("not mentioned",'Model output'!V260)), ISNUMBER(SEARCH("Cannot be assessed",'Model output'!V260)), ISNUMBER(SEARCH("Not specified",'Model output'!V260)), ISNUMBER(SEARCH("Lymphocyte invasion - present",'Model output'!V260))), "negative", "positive")</f>
        <v>positive</v>
      </c>
      <c r="AE261" s="35" t="str" cm="1">
        <f t="array" ref="AE261">IF(OR(AC261="positive",Z261="positive",AND(OR(ISNUMBER(SEARCH("Follicular carcinoma",N261)),ISNUMBER(SEARCH("Follicular thyroid carcinoma",N261))),V261="extensive"),AND(AND(ISNUMBER(J261),J261&gt;0),AND(ISNUMBER(M261),M261&gt;3)),OR(H261="positive",AH261=1)),"high",IF(OR(ISNUMBER(SEARCH("lateral",G261,1)),ISNUMBER(SEARCH("positive",Y261,1)),ISNUMBER(SEARCH("tall",O261,1)),ISNUMBER(SEARCH("hobnail",O261,1)),ISNUMBER(SEARCH("cribriform",O261,1)),ISNUMBER(SEARCH("diffuse",O261,1)),ISNUMBER(SEARCH("columnar",O261,1)),ISNUMBER(SEARCH("solid",O261,1)),ISNUMBER(SEARCH("tall",N261,1)),ISNUMBER(SEARCH("hobnail",N261,1)),ISNUMBER(SEARCH("cribriform",N261,1)),ISNUMBER(SEARCH("diffuse",N261,1)),ISNUMBER(SEARCH("columnar",N261,1)),ISNUMBER(SEARCH("solid",N261,1)),AND(ISNUMBER(SEARCH("papillary",N261,1)),S261="positive"),AND(AND(ISNUMBER(J261),J261&gt;=5),M261=""),AND(AND(ISNUMBER(J261),J261&gt;=5),AND(ISNUMBER(M261),M261&gt;=1)),AND(ISNUMBER(SERACH("papillary",N261)),OR(Y261="positive",Z261="positive"), ISNUMBER(SEARCH("BRAF",AB261)))),"intermediate","low"))</f>
        <v>high</v>
      </c>
      <c r="AF261" s="36" t="str">
        <f t="shared" si="52"/>
        <v>2</v>
      </c>
      <c r="AG261" s="36" t="str">
        <f t="shared" si="53"/>
        <v>1a</v>
      </c>
      <c r="AH261" s="36" t="str">
        <f t="shared" si="54"/>
        <v>0</v>
      </c>
      <c r="AI261" s="42" t="str">
        <f t="shared" si="55"/>
        <v>I</v>
      </c>
      <c r="AJ261" s="39" t="s">
        <v>805</v>
      </c>
      <c r="AK261" s="41" t="s">
        <v>1122</v>
      </c>
      <c r="AL261" s="41" t="s">
        <v>651</v>
      </c>
      <c r="AM261" s="41" t="s">
        <v>1123</v>
      </c>
      <c r="AN261" s="41" t="s">
        <v>68</v>
      </c>
      <c r="AO261" s="22">
        <f t="shared" si="56"/>
        <v>1</v>
      </c>
      <c r="AP261" s="1">
        <f t="shared" si="57"/>
        <v>1</v>
      </c>
      <c r="AQ261" s="1">
        <f t="shared" si="58"/>
        <v>1</v>
      </c>
      <c r="AR261" s="1">
        <f t="shared" si="59"/>
        <v>1</v>
      </c>
      <c r="AS261" s="14">
        <f t="shared" si="60"/>
        <v>1</v>
      </c>
    </row>
    <row r="262" spans="1:45">
      <c r="A262" t="str">
        <f>'Model output'!A261</f>
        <v>TCGA-FY-A76V</v>
      </c>
      <c r="B262" s="33">
        <v>54</v>
      </c>
      <c r="C262" s="1" t="str">
        <f>IF(OR(ISNUMBER(SEARCH("0",'Model output'!D261)), ISNUMBER(SEARCH("1",'Model output'!D261)), ISNUMBER(SEARCH("1a",'Model output'!D261)), ISNUMBER(SEARCH("1b",'Model output'!D261)), ISNUMBER(SEARCH("2",'Model output'!D261)), ISNUMBER(SEARCH("3",'Model output'!D261)), ISNUMBER(SEARCH("4a",'Model output'!D261)), ISNUMBER(SEARCH("4b",'Model output'!D261))), IF(ISNUMBER(SEARCH("pT",'Model output'!D261)),IF(OR(ISNUMBER(SEARCH("a",'Model output'!D261)),ISNUMBER(SEARCH("b",'Model output'!D261))),MID(SUBSTITUTE('Model output'!D261," ",""),SEARCH("pT",'Model output'!D261)+2,2),MID(SUBSTITUTE('Model output'!D261," ",""),SEARCH("pT",'Model output'!D261)+2,1)),IF(ISNUMBER(SEARCH("T",'Model output'!D261)),IF(OR(ISNUMBER(SEARCH("a",'Model output'!D261)),ISNUMBER(SEARCH("b",'Model output'!D261))),MID(SUBSTITUTE('Model output'!D261," ",""),SEARCH("T",'Model output'!D261)+1,2),MID(SUBSTITUTE('Model output'!D261," ",""),SEARCH("T",'Model output'!D261)+1,1)),SUBSTITUTE('Model output'!D261," ",""))),"")</f>
        <v>2</v>
      </c>
      <c r="D262" s="1" t="str">
        <f>IF(ISNUMBER(SEARCH("lymph node",'Model output'!E261)),"1", IF(AND('Model output'!E261&lt;&gt;"",ISNUMBER('Model output'!E261),'Model output'!E261&gt;0),"1",IF(OR(ISNUMBER(SEARCH("0",'Model output'!E261)), ISNUMBER(SEARCH("1",'Model output'!E261)), ISNUMBER(SEARCH("1a",'Model output'!E261)), ISNUMBER(SEARCH("1b",'Model output'!E261)), ISNUMBER(SEARCH("X",'Model output'!E261))), IF(ISNUMBER(SEARCH("pN",'Model output'!E261)),IF(OR(ISNUMBER(SEARCH("a",'Model output'!E261)),ISNUMBER(SEARCH("b",'Model output'!E261))),MID(SUBSTITUTE('Model output'!E261," ",""),SEARCH("pN",'Model output'!E261)+2,2),MID(SUBSTITUTE('Model output'!E261," ",""),SEARCH("pN",'Model output'!E261)+2,1)),IF(ISNUMBER(SEARCH("N",'Model output'!E261)),IF(OR(ISNUMBER(SEARCH("a",'Model output'!E261)),ISNUMBER(SEARCH("b",'Model output'!E261))),MID(SUBSTITUTE('Model output'!E261," ",""),SEARCH("N",'Model output'!E261)+1,2),MID(SUBSTITUTE('Model output'!E261," ",""),SEARCH("N",'Model output'!E261)+1,1)),SUBSTITUTE('Model output'!E261," ",""))),"")))</f>
        <v>X</v>
      </c>
      <c r="E262" s="1" t="str">
        <f>IF(OR(ISNUMBER(SEARCH("Not applicable",'Model output'!F261)), ISNUMBER(SEARCH("N/A",'Model output'!F261))),"0",IF(OR(ISNUMBER(SEARCH("0",'Model output'!F261)), ISNUMBER(SEARCH("1",'Model output'!F261)), ISNUMBER(SEARCH("X",'Model output'!F261))), IF(ISNUMBER(SEARCH("pM",'Model output'!F261)),MID(SUBSTITUTE('Model output'!F261," ",""),SEARCH("pM",'Model output'!F261)+2,1),IF(ISNUMBER(SEARCH("M",'Model output'!F261)),MID(SUBSTITUTE('Model output'!F261," ",""),SEARCH("M",'Model output'!F261)+1,1),SUBSTITUTE('Model output'!F261," ",""))),""))</f>
        <v>X</v>
      </c>
      <c r="F262" t="str">
        <f t="shared" si="49"/>
        <v>negative</v>
      </c>
      <c r="G262" t="str">
        <f>IF(OR('Model output'!G261="",AND(ISNUMBER('Model output'!J261),'Model output'!J261&lt;1)),"",IF(OR(ISNUMBER(SEARCH("lateral",'Model output'!G261)),ISNUMBER(SEARCH("cervical",'Model output'!G261)),ISNUMBER(SEARCH("jugular",'Model output'!G261)),ISNUMBER(SEARCH("left neck",'Model output'!G261)),ISNUMBER(SEARCH("left anterior neck",'Model output'!G261)),ISNUMBER(SEARCH("left posterior neck",'Model output'!G261)),ISNUMBER(SEARCH("right neck",'Model output'!G261)),ISNUMBER(SEARCH("right anterior neck",'Model output'!G261)),ISNUMBER(SEARCH("right posterior neck",'Model output'!G261)),AND(ISNUMBER(SEARCH("level",'Model output'!G261)),OR(,ISNUMBER(SEARCH("II",'Model output'!G261)),ISNUMBER(SEARCH("two",'Model output'!G261)),AND(ISNUMBER(SEARCH("2",'Model output'!G261)),NOT(ISNUMBER(SEARCH("1 of 2",'Model output'!G261)))),ISNUMBER(SEARCH("III",'Model output'!G261)),ISNUMBER(SEARCH("three",'Model output'!G261)),ISNUMBER(SEARCH("3",'Model output'!G261)),ISNUMBER(SEARCH("IV",'Model output'!G261)),ISNUMBER(SEARCH("four",'Model output'!G261)),ISNUMBER(SEARCH("4",'Model output'!G261)),ISNUMBER(SEARCH("V ",'Model output'!G261)),ISNUMBER(SEARCH("five",'Model output'!G261)),ISNUMBER(SEARCH("5",'Model output'!G261))))), "lateral", "central"))</f>
        <v/>
      </c>
      <c r="H262" t="str">
        <f>IF('Model output'!H261="","negative",IF(OR(ISNUMBER(SEARCH("lymph node",'Model output'!H261)),ISNUMBER(SEARCH("gland",'Model output'!H261)),ISNUMBER(SEARCH("lobe",'Model output'!H261)),ISNUMBER(SEARCH("isthmus",'Model output'!H261)),ISNUMBER(SEARCH("mediastinum",'Model output'!H261)),ISNUMBER(SEARCH("Not mentioned",'Model output'!H261)), ISNUMBER(SEARCH("Not applicable",'Model output'!H261)), ISNUMBER(SEARCH("paratracheal",'Model output'!H261)),ISNUMBER(SEARCH("fibroadipose tissue",'Model output'!H261)),ISNUMBER(SEARCH("thyroid node",'Model output'!H261)),ISNUMBER(SEARCH("skeletal muscle",'Model output'!H261)),ISNUMBER(SEARCH("Extranodal extension",'Model output'!H261)),ISNUMBER(SEARCH("right",'Model output'!H261)),ISNUMBER(SEARCH("left",'Model output'!H261)),ISNUMBER(SEARCH("Not specified",'Model output'!H261))),"negative","positive"))</f>
        <v>negative</v>
      </c>
      <c r="I262" t="str">
        <f>IF(OR('Model output'!I261="",'Model output'!I261="Not answered",'Model output'!I261="Not mentioned"),"",IF(ISNUMBER('Model output'!I261),'Model output'!I261,1))</f>
        <v/>
      </c>
      <c r="J262" t="str">
        <f>IF(OR('Model output'!J261="",'Model output'!J261="Not answered",'Model output'!J261="Not mentioned"),"",IF(AND(ISNUMBER('Model output'!J261),'Model output'!J261&lt;=I262),'Model output'!J261,IF(AND(ISNUMBER('Model output'!J261), 'Model output'!J261&gt;=DATE(2024,1,1)), MIN(DAY('Model output'!J261), MONTH('Model output'!J261), YEAR('Model output'!J261)), IF(ISNUMBER(SEARCH("0/",'Model output'!J261)),0,IF(ISNUMBER(SEARCH("/",'Model output'!J261)), VALUE(LEFT('Model output'!J261, SEARCH("/",'Model output'!J261)-1)),1)))))</f>
        <v/>
      </c>
      <c r="K262" t="str" cm="1">
        <f t="array" ref="K262">IF(COUNT(FIND({0,1,2,3,4,5,6,7,8,9},'Model output'!K261))&gt;0,'Model output'!K261,"")</f>
        <v/>
      </c>
      <c r="L262" s="25" t="str">
        <f t="shared" si="51"/>
        <v/>
      </c>
      <c r="M262" t="str" cm="1">
        <f t="array" ref="M262">IF(L262="","",IF(ISNUMBER(SEARCH("cm",L262)),MAX(VALUE(SUBSTITUTE(_xlfn.FILTERXML("&lt;t&gt;&lt;s&gt;"&amp;SUBSTITUTE(L262,",","&lt;/s&gt;&lt;s&gt;")&amp;"&lt;/s&gt;&lt;/t&gt;","//s"),"cm",""))),MAX(VALUE(SUBSTITUTE(_xlfn.FILTERXML("&lt;t&gt;&lt;s&gt;"&amp;SUBSTITUTE(L262,",","&lt;/s&gt;&lt;s&gt;")&amp;"&lt;/s&gt;&lt;/t&gt;","//s"),"mm","")))/10))</f>
        <v/>
      </c>
      <c r="N262" t="str">
        <f>IF('Model output'!L261="","",'Model output'!L261)</f>
        <v>Papillary carcinoma</v>
      </c>
      <c r="O262" t="str">
        <f>IF('Model output'!M261="","",'Model output'!M261)</f>
        <v>Follicular variant</v>
      </c>
      <c r="P262" t="str">
        <f>IF('Model output'!N261="","",'Model output'!N261)</f>
        <v>5.8 x 3.5 x 1.8 cm (right lobe)</v>
      </c>
      <c r="Q262" t="str">
        <f t="shared" si="50"/>
        <v>5.8,3.5,1.8cm</v>
      </c>
      <c r="R262" cm="1">
        <f t="array" ref="R262">IF(Q262="","",IF(ISNUMBER(SEARCH("cm",Q262)),MAX(VALUE(SUBSTITUTE(_xlfn.FILTERXML("&lt;t&gt;&lt;s&gt;"&amp;SUBSTITUTE(Q262,",","&lt;/s&gt;&lt;s&gt;")&amp;"&lt;/s&gt;&lt;/t&gt;","//s"),"cm",""))),MAX(VALUE(SUBSTITUTE(_xlfn.FILTERXML("&lt;t&gt;&lt;s&gt;"&amp;SUBSTITUTE(Q262,",","&lt;/s&gt;&lt;s&gt;")&amp;"&lt;/s&gt;&lt;/t&gt;","//s"),"mm","")))/10))</f>
        <v>5.8</v>
      </c>
      <c r="S262" t="str">
        <f>IF(OR('Model output'!P261="",ISNUMBER(SEARCH("Not identified", 'Model output'!P261)),ISNUMBER(SEARCH("Absent",'Model output'!P261)),AND(ISNUMBER(SEARCH("No",'Model output'!P261)),NOT(ISNUMBER(SEARCH("diagnostic",'Model output'!P261)))),ISNUMBER(SEARCH("Negative",'Model output'!P261))),"negative","positive")</f>
        <v>negative</v>
      </c>
      <c r="T262">
        <f>IF('Model output'!O261="","",'Model output'!O261)</f>
        <v>2</v>
      </c>
      <c r="U262" t="str">
        <f>IF('Model output'!Q261&lt;&gt;"",'Model output'!Q261,IF('Classification result'!S262="positive",IF(ISNUMBER(SEARCH("single",'Model output'!P261)),1,IF(OR(ISNUMBER(SEARCH("&lt;4",'Model output'!P261)),ISNUMBER(SEARCH("&lt; 4",'Model output'!P261)),ISNUMBER(SEARCH("less than 4",'Model output'!P261))),"&lt;4",IF(OR(ISNUMBER(SEARCH("&gt;4",'Model output'!P261)),ISNUMBER(SEARCH("&gt; 4",'Model output'!P261)),ISNUMBER(SEARCH("4 or more",'Model output'!P261))),"&gt;4",""))), ""))</f>
        <v/>
      </c>
      <c r="V262" t="str">
        <f>IF(S262="negative","",IF(OR(ISNUMBER(SEARCH("Focal",'Model output'!P261)),'Classification result'!U262&lt;4,ISNUMBER(SEARCH("Focal",'Classification result'!U262)),ISNUMBER(SEARCH("&lt;4",'Classification result'!U262)),ISNUMBER(SEARCH("&lt; 4",'Classification result'!U262))),"minimal", IF(OR(ISNUMBER(SEARCH("Extensive",'Model output'!P261)),ISNUMBER(SEARCH("Extensive",'Classification result'!U262)),ISNUMBER(SEARCH("&gt;4",'Classification result'!U262)),ISNUMBER(SEARCH("&gt; 4",'Classification result'!U262)),ISNUMBER(SEARCH("4 or more",'Classification result'!U262))),"extensive","")))</f>
        <v/>
      </c>
      <c r="W262" t="str">
        <f>IF(OR('Model output'!R261="",ISNUMBER(SEARCH("Not identified", 'Model output'!R261)),ISNUMBER(SEARCH("Absent",'Model output'!R261)),ISNUMBER(SEARCH("No",'Model output'!R261)),ISNUMBER(SEARCH("Negative",'Model output'!R261)),ISNUMBER(SEARCH("None seen",'Model output'!R261)),ISNUMBER(SEARCH("Free",'Model output'!R261)),ISNUMBER(SEARCH("Cannot be assessed",'Model output'!R261))),"negative","positive")</f>
        <v>positive</v>
      </c>
      <c r="X262" s="16" t="str">
        <f>IF('Model output'!S261="","",'Model output'!S261)</f>
        <v>Not identified</v>
      </c>
      <c r="Y262" t="str">
        <f>IF(OR('Model output'!S261="",ISNUMBER(SEARCH("Absent",'Model output'!S261)),ISNUMBER(SEARCH("Not identified",'Model output'!S261)),AND(ISNUMBER(SEARCH("No",'Model output'!S261)),NOT(ISNUMBER(SEARCH("carcinoma",'Model output'!S261)))),ISNUMBER(SEARCH("negative",'Model output'!S261))),"negative",IF(Z262="positive","gETE", "positive"))</f>
        <v>negative</v>
      </c>
      <c r="Z262" t="str">
        <f>IF(OR('Model output'!S261="",ISNUMBER(SEARCH("Absent",'Model output'!S261)),ISNUMBER(SEARCH("Not identified",'Model output'!S261)),ISNUMBER(SEARCH("No",'Model output'!S261)),ISNUMBER(SEARCH("Minimal",'Model output'!S261)),ISNUMBER(SEARCH("negative",'Model output'!S261))),"negative",IF(OR(ISNUMBER(SEARCH("extensive",X262)),ISNUMBER(SEARCH("skeletal muscle",X262)),ISNUMBER(SEARCH("larynx",X262)),ISNUMBER(SEARCH("trachea",X262)),ISNUMBER(SEARCH("esophagus",X262)),ISNUMBER(SEARCH("recurrent laryngeal nerve",X262))),"positive","negative"))</f>
        <v>negative</v>
      </c>
      <c r="AA262" t="str">
        <f>IF('Model output'!T261="","",IF('Model output'!T261="Not mentioned", "No", "Yes"))</f>
        <v/>
      </c>
      <c r="AB262" t="str">
        <f>IF(AA262&lt;&gt;"Yes","",IF(OR('Model output'!U261="",ISNUMBER(SEARCH("Not identified",'Model output'!U261))),"",'Model output'!U261))</f>
        <v/>
      </c>
      <c r="AC262" s="1" t="str">
        <f>IF(OR('Model output'!V261="", 'Model output'!V261="No", AND(ISERROR(SEARCH("Positive",'Model output'!V261)), ISNUMBER(SEARCH("Negative",'Model output'!V261))), AND(ISNUMBER(SEARCH("Uninvolved",'Model output'!V261)),NOT(ISNUMBER(SEARCH("margins involved",'Model output'!V261)))), ISNUMBER(SEARCH("None",'Model output'!V261)), ISNUMBER(SEARCH("Free",'Model output'!V261)), ISNUMBER(SEARCH("1 mm",'Model output'!V261)), ISNUMBER(SEARCH("0.1 CM",'Model output'!V261)), ISNUMBER(SEARCH("less than 0.2 mm",'Model output'!V261)), ISNUMBER(SEARCH("less than 0.5 mm",'Model output'!V261)), ISNUMBER(SEARCH("less than 1.0 mm",'Model output'!V261)), ISNUMBER(SEARCH("noted very close",'Model output'!V261)), ISNUMBER(SEARCH("abut",'Model output'!V261)), ISNUMBER(SEARCH("not mentioned",'Model output'!V261)), ISNUMBER(SEARCH("Cannot be assessed",'Model output'!V261)), ISNUMBER(SEARCH("Not specified",'Model output'!V261)), ISNUMBER(SEARCH("Lymphocyte invasion - present",'Model output'!V261))), "negative", "positive")</f>
        <v>negative</v>
      </c>
      <c r="AE262" s="35" t="str" cm="1">
        <f t="array" aca="1" ref="AE262" ca="1">IF(OR(AC262="positive",Z262="positive",AND(OR(ISNUMBER(SEARCH("Follicular carcinoma",N262)),ISNUMBER(SEARCH("Follicular thyroid carcinoma",N262))),V262="extensive"),AND(AND(ISNUMBER(J262),J262&gt;0),AND(ISNUMBER(M262),M262&gt;3)),OR(H262="positive",AH262=1)),"high",IF(OR(ISNUMBER(SEARCH("lateral",G262,1)),ISNUMBER(SEARCH("positive",Y262,1)),ISNUMBER(SEARCH("tall",O262,1)),ISNUMBER(SEARCH("hobnail",O262,1)),ISNUMBER(SEARCH("cribriform",O262,1)),ISNUMBER(SEARCH("diffuse",O262,1)),ISNUMBER(SEARCH("columnar",O262,1)),ISNUMBER(SEARCH("solid",O262,1)),ISNUMBER(SEARCH("tall",N262,1)),ISNUMBER(SEARCH("hobnail",N262,1)),ISNUMBER(SEARCH("cribriform",N262,1)),ISNUMBER(SEARCH("diffuse",N262,1)),ISNUMBER(SEARCH("columnar",N262,1)),ISNUMBER(SEARCH("solid",N262,1)),AND(ISNUMBER(SEARCH("papillary",N262,1)),S262="positive"),AND(AND(ISNUMBER(J262),J262&gt;=5),M262=""),AND(AND(ISNUMBER(J262),J262&gt;=5),AND(ISNUMBER(M262),M262&gt;=1)),AND(ISNUMBER(SERACH("papillary",N262)),OR(Y262="positive",Z262="positive"), ISNUMBER(SEARCH("BRAF",AB262)))),"intermediate","low"))</f>
        <v>low</v>
      </c>
      <c r="AF262" s="36" t="str">
        <f t="shared" si="52"/>
        <v>3a</v>
      </c>
      <c r="AG262" s="36" t="str">
        <f t="shared" si="53"/>
        <v>0</v>
      </c>
      <c r="AH262" s="36" t="str">
        <f t="shared" si="54"/>
        <v>0</v>
      </c>
      <c r="AI262" s="42" t="str">
        <f t="shared" si="55"/>
        <v>I</v>
      </c>
      <c r="AJ262" s="39" t="s">
        <v>807</v>
      </c>
      <c r="AK262" s="41" t="s">
        <v>1122</v>
      </c>
      <c r="AL262" s="41" t="s">
        <v>1123</v>
      </c>
      <c r="AM262" s="41" t="s">
        <v>1123</v>
      </c>
      <c r="AN262" s="41" t="s">
        <v>68</v>
      </c>
      <c r="AO262" s="22">
        <f t="shared" ca="1" si="56"/>
        <v>1</v>
      </c>
      <c r="AP262" s="1">
        <f t="shared" si="57"/>
        <v>0</v>
      </c>
      <c r="AQ262" s="1">
        <f t="shared" si="58"/>
        <v>1</v>
      </c>
      <c r="AR262" s="1">
        <f t="shared" si="59"/>
        <v>1</v>
      </c>
      <c r="AS262" s="14">
        <f t="shared" si="60"/>
        <v>1</v>
      </c>
    </row>
    <row r="263" spans="1:45">
      <c r="A263" t="str">
        <f>'Model output'!A262</f>
        <v>TCGA-GE-A2C6</v>
      </c>
      <c r="B263" s="33">
        <v>33</v>
      </c>
      <c r="C263" s="1" t="str">
        <f>IF(OR(ISNUMBER(SEARCH("0",'Model output'!D262)), ISNUMBER(SEARCH("1",'Model output'!D262)), ISNUMBER(SEARCH("1a",'Model output'!D262)), ISNUMBER(SEARCH("1b",'Model output'!D262)), ISNUMBER(SEARCH("2",'Model output'!D262)), ISNUMBER(SEARCH("3",'Model output'!D262)), ISNUMBER(SEARCH("4a",'Model output'!D262)), ISNUMBER(SEARCH("4b",'Model output'!D262))), IF(ISNUMBER(SEARCH("pT",'Model output'!D262)),IF(OR(ISNUMBER(SEARCH("a",'Model output'!D262)),ISNUMBER(SEARCH("b",'Model output'!D262))),MID(SUBSTITUTE('Model output'!D262," ",""),SEARCH("pT",'Model output'!D262)+2,2),MID(SUBSTITUTE('Model output'!D262," ",""),SEARCH("pT",'Model output'!D262)+2,1)),IF(ISNUMBER(SEARCH("T",'Model output'!D262)),IF(OR(ISNUMBER(SEARCH("a",'Model output'!D262)),ISNUMBER(SEARCH("b",'Model output'!D262))),MID(SUBSTITUTE('Model output'!D262," ",""),SEARCH("T",'Model output'!D262)+1,2),MID(SUBSTITUTE('Model output'!D262," ",""),SEARCH("T",'Model output'!D262)+1,1)),SUBSTITUTE('Model output'!D262," ",""))),"")</f>
        <v>2</v>
      </c>
      <c r="D263" s="1" t="str">
        <f>IF(ISNUMBER(SEARCH("lymph node",'Model output'!E262)),"1", IF(AND('Model output'!E262&lt;&gt;"",ISNUMBER('Model output'!E262),'Model output'!E262&gt;0),"1",IF(OR(ISNUMBER(SEARCH("0",'Model output'!E262)), ISNUMBER(SEARCH("1",'Model output'!E262)), ISNUMBER(SEARCH("1a",'Model output'!E262)), ISNUMBER(SEARCH("1b",'Model output'!E262)), ISNUMBER(SEARCH("X",'Model output'!E262))), IF(ISNUMBER(SEARCH("pN",'Model output'!E262)),IF(OR(ISNUMBER(SEARCH("a",'Model output'!E262)),ISNUMBER(SEARCH("b",'Model output'!E262))),MID(SUBSTITUTE('Model output'!E262," ",""),SEARCH("pN",'Model output'!E262)+2,2),MID(SUBSTITUTE('Model output'!E262," ",""),SEARCH("pN",'Model output'!E262)+2,1)),IF(ISNUMBER(SEARCH("N",'Model output'!E262)),IF(OR(ISNUMBER(SEARCH("a",'Model output'!E262)),ISNUMBER(SEARCH("b",'Model output'!E262))),MID(SUBSTITUTE('Model output'!E262," ",""),SEARCH("N",'Model output'!E262)+1,2),MID(SUBSTITUTE('Model output'!E262," ",""),SEARCH("N",'Model output'!E262)+1,1)),SUBSTITUTE('Model output'!E262," ",""))),"")))</f>
        <v/>
      </c>
      <c r="E263" s="1" t="str">
        <f>IF(OR(ISNUMBER(SEARCH("Not applicable",'Model output'!F262)), ISNUMBER(SEARCH("N/A",'Model output'!F262))),"0",IF(OR(ISNUMBER(SEARCH("0",'Model output'!F262)), ISNUMBER(SEARCH("1",'Model output'!F262)), ISNUMBER(SEARCH("X",'Model output'!F262))), IF(ISNUMBER(SEARCH("pM",'Model output'!F262)),MID(SUBSTITUTE('Model output'!F262," ",""),SEARCH("pM",'Model output'!F262)+2,1),IF(ISNUMBER(SEARCH("M",'Model output'!F262)),MID(SUBSTITUTE('Model output'!F262," ",""),SEARCH("M",'Model output'!F262)+1,1),SUBSTITUTE('Model output'!F262," ",""))),""))</f>
        <v/>
      </c>
      <c r="F263" t="str">
        <f t="shared" si="49"/>
        <v>positive</v>
      </c>
      <c r="G263" t="str">
        <f>IF(OR('Model output'!G262="",AND(ISNUMBER('Model output'!J262),'Model output'!J262&lt;1)),"",IF(OR(ISNUMBER(SEARCH("lateral",'Model output'!G262)),ISNUMBER(SEARCH("cervical",'Model output'!G262)),ISNUMBER(SEARCH("jugular",'Model output'!G262)),ISNUMBER(SEARCH("left neck",'Model output'!G262)),ISNUMBER(SEARCH("left anterior neck",'Model output'!G262)),ISNUMBER(SEARCH("left posterior neck",'Model output'!G262)),ISNUMBER(SEARCH("right neck",'Model output'!G262)),ISNUMBER(SEARCH("right anterior neck",'Model output'!G262)),ISNUMBER(SEARCH("right posterior neck",'Model output'!G262)),AND(ISNUMBER(SEARCH("level",'Model output'!G262)),OR(,ISNUMBER(SEARCH("II",'Model output'!G262)),ISNUMBER(SEARCH("two",'Model output'!G262)),AND(ISNUMBER(SEARCH("2",'Model output'!G262)),NOT(ISNUMBER(SEARCH("1 of 2",'Model output'!G262)))),ISNUMBER(SEARCH("III",'Model output'!G262)),ISNUMBER(SEARCH("three",'Model output'!G262)),ISNUMBER(SEARCH("3",'Model output'!G262)),ISNUMBER(SEARCH("IV",'Model output'!G262)),ISNUMBER(SEARCH("four",'Model output'!G262)),ISNUMBER(SEARCH("4",'Model output'!G262)),ISNUMBER(SEARCH("V ",'Model output'!G262)),ISNUMBER(SEARCH("five",'Model output'!G262)),ISNUMBER(SEARCH("5",'Model output'!G262))))), "lateral", "central"))</f>
        <v>lateral</v>
      </c>
      <c r="H263" t="str">
        <f>IF('Model output'!H262="","negative",IF(OR(ISNUMBER(SEARCH("lymph node",'Model output'!H262)),ISNUMBER(SEARCH("gland",'Model output'!H262)),ISNUMBER(SEARCH("lobe",'Model output'!H262)),ISNUMBER(SEARCH("isthmus",'Model output'!H262)),ISNUMBER(SEARCH("mediastinum",'Model output'!H262)),ISNUMBER(SEARCH("Not mentioned",'Model output'!H262)), ISNUMBER(SEARCH("Not applicable",'Model output'!H262)), ISNUMBER(SEARCH("paratracheal",'Model output'!H262)),ISNUMBER(SEARCH("fibroadipose tissue",'Model output'!H262)),ISNUMBER(SEARCH("thyroid node",'Model output'!H262)),ISNUMBER(SEARCH("skeletal muscle",'Model output'!H262)),ISNUMBER(SEARCH("Extranodal extension",'Model output'!H262)),ISNUMBER(SEARCH("right",'Model output'!H262)),ISNUMBER(SEARCH("left",'Model output'!H262)),ISNUMBER(SEARCH("Not specified",'Model output'!H262))),"negative","positive"))</f>
        <v>negative</v>
      </c>
      <c r="I263">
        <f>IF(OR('Model output'!I262="",'Model output'!I262="Not answered",'Model output'!I262="Not mentioned"),"",IF(ISNUMBER('Model output'!I262),'Model output'!I262,1))</f>
        <v>23</v>
      </c>
      <c r="J263">
        <f>IF(OR('Model output'!J262="",'Model output'!J262="Not answered",'Model output'!J262="Not mentioned"),"",IF(AND(ISNUMBER('Model output'!J262),'Model output'!J262&lt;=I263),'Model output'!J262,IF(AND(ISNUMBER('Model output'!J262), 'Model output'!J262&gt;=DATE(2024,1,1)), MIN(DAY('Model output'!J262), MONTH('Model output'!J262), YEAR('Model output'!J262)), IF(ISNUMBER(SEARCH("0/",'Model output'!J262)),0,IF(ISNUMBER(SEARCH("/",'Model output'!J262)), VALUE(LEFT('Model output'!J262, SEARCH("/",'Model output'!J262)-1)),1)))))</f>
        <v>14</v>
      </c>
      <c r="K263" t="str" cm="1">
        <f t="array" ref="K263">IF(COUNT(FIND({0,1,2,3,4,5,6,7,8,9},'Model output'!K262))&gt;0,'Model output'!K262,"")</f>
        <v>3.4 cm (Level 2)</v>
      </c>
      <c r="L263" s="25" t="str">
        <f t="shared" si="51"/>
        <v>3.4cm</v>
      </c>
      <c r="M263" cm="1">
        <f t="array" ref="M263">IF(L263="","",IF(ISNUMBER(SEARCH("cm",L263)),MAX(VALUE(SUBSTITUTE(_xlfn.FILTERXML("&lt;t&gt;&lt;s&gt;"&amp;SUBSTITUTE(L263,",","&lt;/s&gt;&lt;s&gt;")&amp;"&lt;/s&gt;&lt;/t&gt;","//s"),"cm",""))),MAX(VALUE(SUBSTITUTE(_xlfn.FILTERXML("&lt;t&gt;&lt;s&gt;"&amp;SUBSTITUTE(L263,",","&lt;/s&gt;&lt;s&gt;")&amp;"&lt;/s&gt;&lt;/t&gt;","//s"),"mm","")))/10))</f>
        <v>3.4</v>
      </c>
      <c r="N263" t="str">
        <f>IF('Model output'!L262="","",'Model output'!L262)</f>
        <v>Papillary thyroid carcinoma</v>
      </c>
      <c r="O263" t="str">
        <f>IF('Model output'!M262="","",'Model output'!M262)</f>
        <v/>
      </c>
      <c r="P263" t="str">
        <f>IF('Model output'!N262="","",'Model output'!N262)</f>
        <v>2.5 cm</v>
      </c>
      <c r="Q263" t="str">
        <f t="shared" si="50"/>
        <v>2.5cm</v>
      </c>
      <c r="R263" cm="1">
        <f t="array" ref="R263">IF(Q263="","",IF(ISNUMBER(SEARCH("cm",Q263)),MAX(VALUE(SUBSTITUTE(_xlfn.FILTERXML("&lt;t&gt;&lt;s&gt;"&amp;SUBSTITUTE(Q263,",","&lt;/s&gt;&lt;s&gt;")&amp;"&lt;/s&gt;&lt;/t&gt;","//s"),"cm",""))),MAX(VALUE(SUBSTITUTE(_xlfn.FILTERXML("&lt;t&gt;&lt;s&gt;"&amp;SUBSTITUTE(Q263,",","&lt;/s&gt;&lt;s&gt;")&amp;"&lt;/s&gt;&lt;/t&gt;","//s"),"mm","")))/10))</f>
        <v>2.5</v>
      </c>
      <c r="S263" t="str">
        <f>IF(OR('Model output'!P262="",ISNUMBER(SEARCH("Not identified", 'Model output'!P262)),ISNUMBER(SEARCH("Absent",'Model output'!P262)),AND(ISNUMBER(SEARCH("No",'Model output'!P262)),NOT(ISNUMBER(SEARCH("diagnostic",'Model output'!P262)))),ISNUMBER(SEARCH("Negative",'Model output'!P262))),"negative","positive")</f>
        <v>positive</v>
      </c>
      <c r="T263">
        <f>IF('Model output'!O262="","",'Model output'!O262)</f>
        <v>1</v>
      </c>
      <c r="U263" t="str">
        <f>IF('Model output'!Q262&lt;&gt;"",'Model output'!Q262,IF('Classification result'!S263="positive",IF(ISNUMBER(SEARCH("single",'Model output'!P262)),1,IF(OR(ISNUMBER(SEARCH("&lt;4",'Model output'!P262)),ISNUMBER(SEARCH("&lt; 4",'Model output'!P262)),ISNUMBER(SEARCH("less than 4",'Model output'!P262))),"&lt;4",IF(OR(ISNUMBER(SEARCH("&gt;4",'Model output'!P262)),ISNUMBER(SEARCH("&gt; 4",'Model output'!P262)),ISNUMBER(SEARCH("4 or more",'Model output'!P262))),"&gt;4",""))), ""))</f>
        <v>Less than 4 vessels</v>
      </c>
      <c r="V263" t="str">
        <f>IF(S263="negative","",IF(OR(ISNUMBER(SEARCH("Focal",'Model output'!P262)),'Classification result'!U263&lt;4,ISNUMBER(SEARCH("Focal",'Classification result'!U263)),ISNUMBER(SEARCH("&lt;4",'Classification result'!U263)),ISNUMBER(SEARCH("&lt; 4",'Classification result'!U263))),"minimal", IF(OR(ISNUMBER(SEARCH("Extensive",'Model output'!P262)),ISNUMBER(SEARCH("Extensive",'Classification result'!U263)),ISNUMBER(SEARCH("&gt;4",'Classification result'!U263)),ISNUMBER(SEARCH("&gt; 4",'Classification result'!U263)),ISNUMBER(SEARCH("4 or more",'Classification result'!U263))),"extensive","")))</f>
        <v/>
      </c>
      <c r="W263" t="str">
        <f>IF(OR('Model output'!R262="",ISNUMBER(SEARCH("Not identified", 'Model output'!R262)),ISNUMBER(SEARCH("Absent",'Model output'!R262)),ISNUMBER(SEARCH("No",'Model output'!R262)),ISNUMBER(SEARCH("Negative",'Model output'!R262)),ISNUMBER(SEARCH("None seen",'Model output'!R262)),ISNUMBER(SEARCH("Free",'Model output'!R262)),ISNUMBER(SEARCH("Cannot be assessed",'Model output'!R262))),"negative","positive")</f>
        <v>positive</v>
      </c>
      <c r="X263" s="16" t="str">
        <f>IF('Model output'!S262="","",'Model output'!S262)</f>
        <v>Focally Present</v>
      </c>
      <c r="Y263" t="str">
        <f>IF(OR('Model output'!S262="",ISNUMBER(SEARCH("Absent",'Model output'!S262)),ISNUMBER(SEARCH("Not identified",'Model output'!S262)),AND(ISNUMBER(SEARCH("No",'Model output'!S262)),NOT(ISNUMBER(SEARCH("carcinoma",'Model output'!S262)))),ISNUMBER(SEARCH("negative",'Model output'!S262))),"negative",IF(Z263="positive","gETE", "positive"))</f>
        <v>positive</v>
      </c>
      <c r="Z263" t="str">
        <f>IF(OR('Model output'!S262="",ISNUMBER(SEARCH("Absent",'Model output'!S262)),ISNUMBER(SEARCH("Not identified",'Model output'!S262)),ISNUMBER(SEARCH("No",'Model output'!S262)),ISNUMBER(SEARCH("Minimal",'Model output'!S262)),ISNUMBER(SEARCH("negative",'Model output'!S262))),"negative",IF(OR(ISNUMBER(SEARCH("extensive",X263)),ISNUMBER(SEARCH("skeletal muscle",X263)),ISNUMBER(SEARCH("larynx",X263)),ISNUMBER(SEARCH("trachea",X263)),ISNUMBER(SEARCH("esophagus",X263)),ISNUMBER(SEARCH("recurrent laryngeal nerve",X263))),"positive","negative"))</f>
        <v>negative</v>
      </c>
      <c r="AA263" t="str">
        <f>IF('Model output'!T262="","",IF('Model output'!T262="Not mentioned", "No", "Yes"))</f>
        <v/>
      </c>
      <c r="AB263" t="str">
        <f>IF(AA263&lt;&gt;"Yes","",IF(OR('Model output'!U262="",ISNUMBER(SEARCH("Not identified",'Model output'!U262))),"",'Model output'!U262))</f>
        <v/>
      </c>
      <c r="AC263" s="1" t="str">
        <f>IF(OR('Model output'!V262="", 'Model output'!V262="No", AND(ISERROR(SEARCH("Positive",'Model output'!V262)), ISNUMBER(SEARCH("Negative",'Model output'!V262))), AND(ISNUMBER(SEARCH("Uninvolved",'Model output'!V262)),NOT(ISNUMBER(SEARCH("margins involved",'Model output'!V262)))), ISNUMBER(SEARCH("None",'Model output'!V262)), ISNUMBER(SEARCH("Free",'Model output'!V262)), ISNUMBER(SEARCH("1 mm",'Model output'!V262)), ISNUMBER(SEARCH("0.1 CM",'Model output'!V262)), ISNUMBER(SEARCH("less than 0.2 mm",'Model output'!V262)), ISNUMBER(SEARCH("less than 0.5 mm",'Model output'!V262)), ISNUMBER(SEARCH("less than 1.0 mm",'Model output'!V262)), ISNUMBER(SEARCH("noted very close",'Model output'!V262)), ISNUMBER(SEARCH("abut",'Model output'!V262)), ISNUMBER(SEARCH("not mentioned",'Model output'!V262)), ISNUMBER(SEARCH("Cannot be assessed",'Model output'!V262)), ISNUMBER(SEARCH("Not specified",'Model output'!V262)), ISNUMBER(SEARCH("Lymphocyte invasion - present",'Model output'!V262))), "negative", "positive")</f>
        <v>negative</v>
      </c>
      <c r="AE263" s="35" t="str" cm="1">
        <f t="array" ref="AE263">IF(OR(AC263="positive",Z263="positive",AND(OR(ISNUMBER(SEARCH("Follicular carcinoma",N263)),ISNUMBER(SEARCH("Follicular thyroid carcinoma",N263))),V263="extensive"),AND(AND(ISNUMBER(J263),J263&gt;0),AND(ISNUMBER(M263),M263&gt;3)),OR(H263="positive",AH263=1)),"high",IF(OR(ISNUMBER(SEARCH("lateral",G263,1)),ISNUMBER(SEARCH("positive",Y263,1)),ISNUMBER(SEARCH("tall",O263,1)),ISNUMBER(SEARCH("hobnail",O263,1)),ISNUMBER(SEARCH("cribriform",O263,1)),ISNUMBER(SEARCH("diffuse",O263,1)),ISNUMBER(SEARCH("columnar",O263,1)),ISNUMBER(SEARCH("solid",O263,1)),ISNUMBER(SEARCH("tall",N263,1)),ISNUMBER(SEARCH("hobnail",N263,1)),ISNUMBER(SEARCH("cribriform",N263,1)),ISNUMBER(SEARCH("diffuse",N263,1)),ISNUMBER(SEARCH("columnar",N263,1)),ISNUMBER(SEARCH("solid",N263,1)),AND(ISNUMBER(SEARCH("papillary",N263,1)),S263="positive"),AND(AND(ISNUMBER(J263),J263&gt;=5),M263=""),AND(AND(ISNUMBER(J263),J263&gt;=5),AND(ISNUMBER(M263),M263&gt;=1)),AND(ISNUMBER(SERACH("papillary",N263)),OR(Y263="positive",Z263="positive"), ISNUMBER(SEARCH("BRAF",AB263)))),"intermediate","low"))</f>
        <v>high</v>
      </c>
      <c r="AF263" s="36" t="str">
        <f t="shared" si="52"/>
        <v>2</v>
      </c>
      <c r="AG263" s="36" t="str">
        <f t="shared" si="53"/>
        <v>1b</v>
      </c>
      <c r="AH263" s="36" t="str">
        <f t="shared" si="54"/>
        <v>0</v>
      </c>
      <c r="AI263" s="42" t="str">
        <f t="shared" si="55"/>
        <v>I</v>
      </c>
      <c r="AJ263" s="39" t="s">
        <v>805</v>
      </c>
      <c r="AK263" s="41" t="s">
        <v>1122</v>
      </c>
      <c r="AL263" s="41" t="s">
        <v>1119</v>
      </c>
      <c r="AM263" s="41" t="s">
        <v>1123</v>
      </c>
      <c r="AN263" s="41" t="s">
        <v>68</v>
      </c>
      <c r="AO263" s="22">
        <f t="shared" si="56"/>
        <v>1</v>
      </c>
      <c r="AP263" s="1">
        <f t="shared" si="57"/>
        <v>1</v>
      </c>
      <c r="AQ263" s="1">
        <f t="shared" si="58"/>
        <v>1</v>
      </c>
      <c r="AR263" s="1">
        <f t="shared" si="59"/>
        <v>1</v>
      </c>
      <c r="AS263" s="14">
        <f t="shared" si="60"/>
        <v>1</v>
      </c>
    </row>
    <row r="264" spans="1:45">
      <c r="A264" t="str">
        <f>'Model output'!A263</f>
        <v>TCGA-H2-A26U</v>
      </c>
      <c r="B264" s="33">
        <v>54</v>
      </c>
      <c r="C264" s="1" t="str">
        <f>IF(OR(ISNUMBER(SEARCH("0",'Model output'!D263)), ISNUMBER(SEARCH("1",'Model output'!D263)), ISNUMBER(SEARCH("1a",'Model output'!D263)), ISNUMBER(SEARCH("1b",'Model output'!D263)), ISNUMBER(SEARCH("2",'Model output'!D263)), ISNUMBER(SEARCH("3",'Model output'!D263)), ISNUMBER(SEARCH("4a",'Model output'!D263)), ISNUMBER(SEARCH("4b",'Model output'!D263))), IF(ISNUMBER(SEARCH("pT",'Model output'!D263)),IF(OR(ISNUMBER(SEARCH("a",'Model output'!D263)),ISNUMBER(SEARCH("b",'Model output'!D263))),MID(SUBSTITUTE('Model output'!D263," ",""),SEARCH("pT",'Model output'!D263)+2,2),MID(SUBSTITUTE('Model output'!D263," ",""),SEARCH("pT",'Model output'!D263)+2,1)),IF(ISNUMBER(SEARCH("T",'Model output'!D263)),IF(OR(ISNUMBER(SEARCH("a",'Model output'!D263)),ISNUMBER(SEARCH("b",'Model output'!D263))),MID(SUBSTITUTE('Model output'!D263," ",""),SEARCH("T",'Model output'!D263)+1,2),MID(SUBSTITUTE('Model output'!D263," ",""),SEARCH("T",'Model output'!D263)+1,1)),SUBSTITUTE('Model output'!D263," ",""))),"")</f>
        <v>3</v>
      </c>
      <c r="D264" s="1" t="str">
        <f>IF(ISNUMBER(SEARCH("lymph node",'Model output'!E263)),"1", IF(AND('Model output'!E263&lt;&gt;"",ISNUMBER('Model output'!E263),'Model output'!E263&gt;0),"1",IF(OR(ISNUMBER(SEARCH("0",'Model output'!E263)), ISNUMBER(SEARCH("1",'Model output'!E263)), ISNUMBER(SEARCH("1a",'Model output'!E263)), ISNUMBER(SEARCH("1b",'Model output'!E263)), ISNUMBER(SEARCH("X",'Model output'!E263))), IF(ISNUMBER(SEARCH("pN",'Model output'!E263)),IF(OR(ISNUMBER(SEARCH("a",'Model output'!E263)),ISNUMBER(SEARCH("b",'Model output'!E263))),MID(SUBSTITUTE('Model output'!E263," ",""),SEARCH("pN",'Model output'!E263)+2,2),MID(SUBSTITUTE('Model output'!E263," ",""),SEARCH("pN",'Model output'!E263)+2,1)),IF(ISNUMBER(SEARCH("N",'Model output'!E263)),IF(OR(ISNUMBER(SEARCH("a",'Model output'!E263)),ISNUMBER(SEARCH("b",'Model output'!E263))),MID(SUBSTITUTE('Model output'!E263," ",""),SEARCH("N",'Model output'!E263)+1,2),MID(SUBSTITUTE('Model output'!E263," ",""),SEARCH("N",'Model output'!E263)+1,1)),SUBSTITUTE('Model output'!E263," ",""))),"")))</f>
        <v>0</v>
      </c>
      <c r="E264" s="1" t="str">
        <f>IF(OR(ISNUMBER(SEARCH("Not applicable",'Model output'!F263)), ISNUMBER(SEARCH("N/A",'Model output'!F263))),"0",IF(OR(ISNUMBER(SEARCH("0",'Model output'!F263)), ISNUMBER(SEARCH("1",'Model output'!F263)), ISNUMBER(SEARCH("X",'Model output'!F263))), IF(ISNUMBER(SEARCH("pM",'Model output'!F263)),MID(SUBSTITUTE('Model output'!F263," ",""),SEARCH("pM",'Model output'!F263)+2,1),IF(ISNUMBER(SEARCH("M",'Model output'!F263)),MID(SUBSTITUTE('Model output'!F263," ",""),SEARCH("M",'Model output'!F263)+1,1),SUBSTITUTE('Model output'!F263," ",""))),""))</f>
        <v>X</v>
      </c>
      <c r="F264" t="str">
        <f t="shared" si="49"/>
        <v>negative</v>
      </c>
      <c r="G264" t="str">
        <f>IF(OR('Model output'!G263="",AND(ISNUMBER('Model output'!J263),'Model output'!J263&lt;1)),"",IF(OR(ISNUMBER(SEARCH("lateral",'Model output'!G263)),ISNUMBER(SEARCH("cervical",'Model output'!G263)),ISNUMBER(SEARCH("jugular",'Model output'!G263)),ISNUMBER(SEARCH("left neck",'Model output'!G263)),ISNUMBER(SEARCH("left anterior neck",'Model output'!G263)),ISNUMBER(SEARCH("left posterior neck",'Model output'!G263)),ISNUMBER(SEARCH("right neck",'Model output'!G263)),ISNUMBER(SEARCH("right anterior neck",'Model output'!G263)),ISNUMBER(SEARCH("right posterior neck",'Model output'!G263)),AND(ISNUMBER(SEARCH("level",'Model output'!G263)),OR(,ISNUMBER(SEARCH("II",'Model output'!G263)),ISNUMBER(SEARCH("two",'Model output'!G263)),AND(ISNUMBER(SEARCH("2",'Model output'!G263)),NOT(ISNUMBER(SEARCH("1 of 2",'Model output'!G263)))),ISNUMBER(SEARCH("III",'Model output'!G263)),ISNUMBER(SEARCH("three",'Model output'!G263)),ISNUMBER(SEARCH("3",'Model output'!G263)),ISNUMBER(SEARCH("IV",'Model output'!G263)),ISNUMBER(SEARCH("four",'Model output'!G263)),ISNUMBER(SEARCH("4",'Model output'!G263)),ISNUMBER(SEARCH("V ",'Model output'!G263)),ISNUMBER(SEARCH("five",'Model output'!G263)),ISNUMBER(SEARCH("5",'Model output'!G263))))), "lateral", "central"))</f>
        <v/>
      </c>
      <c r="H264" t="str">
        <f>IF('Model output'!H263="","negative",IF(OR(ISNUMBER(SEARCH("lymph node",'Model output'!H263)),ISNUMBER(SEARCH("gland",'Model output'!H263)),ISNUMBER(SEARCH("lobe",'Model output'!H263)),ISNUMBER(SEARCH("isthmus",'Model output'!H263)),ISNUMBER(SEARCH("mediastinum",'Model output'!H263)),ISNUMBER(SEARCH("Not mentioned",'Model output'!H263)), ISNUMBER(SEARCH("Not applicable",'Model output'!H263)), ISNUMBER(SEARCH("paratracheal",'Model output'!H263)),ISNUMBER(SEARCH("fibroadipose tissue",'Model output'!H263)),ISNUMBER(SEARCH("thyroid node",'Model output'!H263)),ISNUMBER(SEARCH("skeletal muscle",'Model output'!H263)),ISNUMBER(SEARCH("Extranodal extension",'Model output'!H263)),ISNUMBER(SEARCH("right",'Model output'!H263)),ISNUMBER(SEARCH("left",'Model output'!H263)),ISNUMBER(SEARCH("Not specified",'Model output'!H263))),"negative","positive"))</f>
        <v>negative</v>
      </c>
      <c r="I264">
        <f>IF(OR('Model output'!I263="",'Model output'!I263="Not answered",'Model output'!I263="Not mentioned"),"",IF(ISNUMBER('Model output'!I263),'Model output'!I263,1))</f>
        <v>7</v>
      </c>
      <c r="J264">
        <f>IF(OR('Model output'!J263="",'Model output'!J263="Not answered",'Model output'!J263="Not mentioned"),"",IF(AND(ISNUMBER('Model output'!J263),'Model output'!J263&lt;=I264),'Model output'!J263,IF(AND(ISNUMBER('Model output'!J263), 'Model output'!J263&gt;=DATE(2024,1,1)), MIN(DAY('Model output'!J263), MONTH('Model output'!J263), YEAR('Model output'!J263)), IF(ISNUMBER(SEARCH("0/",'Model output'!J263)),0,IF(ISNUMBER(SEARCH("/",'Model output'!J263)), VALUE(LEFT('Model output'!J263, SEARCH("/",'Model output'!J263)-1)),1)))))</f>
        <v>0</v>
      </c>
      <c r="K264" t="str" cm="1">
        <f t="array" ref="K264">IF(COUNT(FIND({0,1,2,3,4,5,6,7,8,9},'Model output'!K263))&gt;0,'Model output'!K263,"")</f>
        <v/>
      </c>
      <c r="L264" s="25" t="str">
        <f t="shared" si="51"/>
        <v/>
      </c>
      <c r="M264" t="str" cm="1">
        <f t="array" ref="M264">IF(L264="","",IF(ISNUMBER(SEARCH("cm",L264)),MAX(VALUE(SUBSTITUTE(_xlfn.FILTERXML("&lt;t&gt;&lt;s&gt;"&amp;SUBSTITUTE(L264,",","&lt;/s&gt;&lt;s&gt;")&amp;"&lt;/s&gt;&lt;/t&gt;","//s"),"cm",""))),MAX(VALUE(SUBSTITUTE(_xlfn.FILTERXML("&lt;t&gt;&lt;s&gt;"&amp;SUBSTITUTE(L264,",","&lt;/s&gt;&lt;s&gt;")&amp;"&lt;/s&gt;&lt;/t&gt;","//s"),"mm","")))/10))</f>
        <v/>
      </c>
      <c r="N264" t="str">
        <f>IF('Model output'!L263="","",'Model output'!L263)</f>
        <v>Papillary carcinoma</v>
      </c>
      <c r="O264" t="str">
        <f>IF('Model output'!M263="","",'Model output'!M263)</f>
        <v/>
      </c>
      <c r="P264" t="str">
        <f>IF('Model output'!N263="","",'Model output'!N263)</f>
        <v>1.5 cm</v>
      </c>
      <c r="Q264" t="str">
        <f t="shared" si="50"/>
        <v>1.5cm</v>
      </c>
      <c r="R264" cm="1">
        <f t="array" ref="R264">IF(Q264="","",IF(ISNUMBER(SEARCH("cm",Q264)),MAX(VALUE(SUBSTITUTE(_xlfn.FILTERXML("&lt;t&gt;&lt;s&gt;"&amp;SUBSTITUTE(Q264,",","&lt;/s&gt;&lt;s&gt;")&amp;"&lt;/s&gt;&lt;/t&gt;","//s"),"cm",""))),MAX(VALUE(SUBSTITUTE(_xlfn.FILTERXML("&lt;t&gt;&lt;s&gt;"&amp;SUBSTITUTE(Q264,",","&lt;/s&gt;&lt;s&gt;")&amp;"&lt;/s&gt;&lt;/t&gt;","//s"),"mm","")))/10))</f>
        <v>1.5</v>
      </c>
      <c r="S264" t="str">
        <f>IF(OR('Model output'!P263="",ISNUMBER(SEARCH("Not identified", 'Model output'!P263)),ISNUMBER(SEARCH("Absent",'Model output'!P263)),AND(ISNUMBER(SEARCH("No",'Model output'!P263)),NOT(ISNUMBER(SEARCH("diagnostic",'Model output'!P263)))),ISNUMBER(SEARCH("Negative",'Model output'!P263))),"negative","positive")</f>
        <v>negative</v>
      </c>
      <c r="T264">
        <f>IF('Model output'!O263="","",'Model output'!O263)</f>
        <v>2</v>
      </c>
      <c r="U264" t="str">
        <f>IF('Model output'!Q263&lt;&gt;"",'Model output'!Q263,IF('Classification result'!S264="positive",IF(ISNUMBER(SEARCH("single",'Model output'!P263)),1,IF(OR(ISNUMBER(SEARCH("&lt;4",'Model output'!P263)),ISNUMBER(SEARCH("&lt; 4",'Model output'!P263)),ISNUMBER(SEARCH("less than 4",'Model output'!P263))),"&lt;4",IF(OR(ISNUMBER(SEARCH("&gt;4",'Model output'!P263)),ISNUMBER(SEARCH("&gt; 4",'Model output'!P263)),ISNUMBER(SEARCH("4 or more",'Model output'!P263))),"&gt;4",""))), ""))</f>
        <v/>
      </c>
      <c r="V264" t="str">
        <f>IF(S264="negative","",IF(OR(ISNUMBER(SEARCH("Focal",'Model output'!P263)),'Classification result'!U264&lt;4,ISNUMBER(SEARCH("Focal",'Classification result'!U264)),ISNUMBER(SEARCH("&lt;4",'Classification result'!U264)),ISNUMBER(SEARCH("&lt; 4",'Classification result'!U264))),"minimal", IF(OR(ISNUMBER(SEARCH("Extensive",'Model output'!P263)),ISNUMBER(SEARCH("Extensive",'Classification result'!U264)),ISNUMBER(SEARCH("&gt;4",'Classification result'!U264)),ISNUMBER(SEARCH("&gt; 4",'Classification result'!U264)),ISNUMBER(SEARCH("4 or more",'Classification result'!U264))),"extensive","")))</f>
        <v/>
      </c>
      <c r="W264" t="str">
        <f>IF(OR('Model output'!R263="",ISNUMBER(SEARCH("Not identified", 'Model output'!R263)),ISNUMBER(SEARCH("Absent",'Model output'!R263)),ISNUMBER(SEARCH("No",'Model output'!R263)),ISNUMBER(SEARCH("Negative",'Model output'!R263)),ISNUMBER(SEARCH("None seen",'Model output'!R263)),ISNUMBER(SEARCH("Free",'Model output'!R263)),ISNUMBER(SEARCH("Cannot be assessed",'Model output'!R263))),"negative","positive")</f>
        <v>positive</v>
      </c>
      <c r="X264" s="16" t="str">
        <f>IF('Model output'!S263="","",'Model output'!S263)</f>
        <v>minimal extrathyroidal extension in the right lobe</v>
      </c>
      <c r="Y264" t="str">
        <f>IF(OR('Model output'!S263="",ISNUMBER(SEARCH("Absent",'Model output'!S263)),ISNUMBER(SEARCH("Not identified",'Model output'!S263)),AND(ISNUMBER(SEARCH("No",'Model output'!S263)),NOT(ISNUMBER(SEARCH("carcinoma",'Model output'!S263)))),ISNUMBER(SEARCH("negative",'Model output'!S263))),"negative",IF(Z264="positive","gETE", "positive"))</f>
        <v>positive</v>
      </c>
      <c r="Z264" t="str">
        <f>IF(OR('Model output'!S263="",ISNUMBER(SEARCH("Absent",'Model output'!S263)),ISNUMBER(SEARCH("Not identified",'Model output'!S263)),ISNUMBER(SEARCH("No",'Model output'!S263)),ISNUMBER(SEARCH("Minimal",'Model output'!S263)),ISNUMBER(SEARCH("negative",'Model output'!S263))),"negative",IF(OR(ISNUMBER(SEARCH("extensive",X264)),ISNUMBER(SEARCH("skeletal muscle",X264)),ISNUMBER(SEARCH("larynx",X264)),ISNUMBER(SEARCH("trachea",X264)),ISNUMBER(SEARCH("esophagus",X264)),ISNUMBER(SEARCH("recurrent laryngeal nerve",X264))),"positive","negative"))</f>
        <v>negative</v>
      </c>
      <c r="AA264" t="str">
        <f>IF('Model output'!T263="","",IF('Model output'!T263="Not mentioned", "No", "Yes"))</f>
        <v/>
      </c>
      <c r="AB264" t="str">
        <f>IF(AA264&lt;&gt;"Yes","",IF(OR('Model output'!U263="",ISNUMBER(SEARCH("Not identified",'Model output'!U263))),"",'Model output'!U263))</f>
        <v/>
      </c>
      <c r="AC264" s="1" t="str">
        <f>IF(OR('Model output'!V263="", 'Model output'!V263="No", AND(ISERROR(SEARCH("Positive",'Model output'!V263)), ISNUMBER(SEARCH("Negative",'Model output'!V263))), AND(ISNUMBER(SEARCH("Uninvolved",'Model output'!V263)),NOT(ISNUMBER(SEARCH("margins involved",'Model output'!V263)))), ISNUMBER(SEARCH("None",'Model output'!V263)), ISNUMBER(SEARCH("Free",'Model output'!V263)), ISNUMBER(SEARCH("1 mm",'Model output'!V263)), ISNUMBER(SEARCH("0.1 CM",'Model output'!V263)), ISNUMBER(SEARCH("less than 0.2 mm",'Model output'!V263)), ISNUMBER(SEARCH("less than 0.5 mm",'Model output'!V263)), ISNUMBER(SEARCH("less than 1.0 mm",'Model output'!V263)), ISNUMBER(SEARCH("noted very close",'Model output'!V263)), ISNUMBER(SEARCH("abut",'Model output'!V263)), ISNUMBER(SEARCH("not mentioned",'Model output'!V263)), ISNUMBER(SEARCH("Cannot be assessed",'Model output'!V263)), ISNUMBER(SEARCH("Not specified",'Model output'!V263)), ISNUMBER(SEARCH("Lymphocyte invasion - present",'Model output'!V263))), "negative", "positive")</f>
        <v>positive</v>
      </c>
      <c r="AE264" s="35" t="str" cm="1">
        <f t="array" ref="AE264">IF(OR(AC264="positive",Z264="positive",AND(OR(ISNUMBER(SEARCH("Follicular carcinoma",N264)),ISNUMBER(SEARCH("Follicular thyroid carcinoma",N264))),V264="extensive"),AND(AND(ISNUMBER(J264),J264&gt;0),AND(ISNUMBER(M264),M264&gt;3)),OR(H264="positive",AH264=1)),"high",IF(OR(ISNUMBER(SEARCH("lateral",G264,1)),ISNUMBER(SEARCH("positive",Y264,1)),ISNUMBER(SEARCH("tall",O264,1)),ISNUMBER(SEARCH("hobnail",O264,1)),ISNUMBER(SEARCH("cribriform",O264,1)),ISNUMBER(SEARCH("diffuse",O264,1)),ISNUMBER(SEARCH("columnar",O264,1)),ISNUMBER(SEARCH("solid",O264,1)),ISNUMBER(SEARCH("tall",N264,1)),ISNUMBER(SEARCH("hobnail",N264,1)),ISNUMBER(SEARCH("cribriform",N264,1)),ISNUMBER(SEARCH("diffuse",N264,1)),ISNUMBER(SEARCH("columnar",N264,1)),ISNUMBER(SEARCH("solid",N264,1)),AND(ISNUMBER(SEARCH("papillary",N264,1)),S264="positive"),AND(AND(ISNUMBER(J264),J264&gt;=5),M264=""),AND(AND(ISNUMBER(J264),J264&gt;=5),AND(ISNUMBER(M264),M264&gt;=1)),AND(ISNUMBER(SERACH("papillary",N264)),OR(Y264="positive",Z264="positive"), ISNUMBER(SEARCH("BRAF",AB264)))),"intermediate","low"))</f>
        <v>high</v>
      </c>
      <c r="AF264" s="36" t="str">
        <f t="shared" si="52"/>
        <v>1b</v>
      </c>
      <c r="AG264" s="36" t="str">
        <f t="shared" si="53"/>
        <v>0</v>
      </c>
      <c r="AH264" s="36" t="str">
        <f t="shared" si="54"/>
        <v>0</v>
      </c>
      <c r="AI264" s="42" t="str">
        <f t="shared" si="55"/>
        <v>I</v>
      </c>
      <c r="AJ264" s="39" t="s">
        <v>805</v>
      </c>
      <c r="AK264" s="41" t="s">
        <v>1119</v>
      </c>
      <c r="AL264" s="41" t="s">
        <v>1120</v>
      </c>
      <c r="AM264" s="41" t="s">
        <v>1123</v>
      </c>
      <c r="AN264" s="41" t="s">
        <v>68</v>
      </c>
      <c r="AO264" s="22">
        <f t="shared" si="56"/>
        <v>1</v>
      </c>
      <c r="AP264" s="1">
        <f t="shared" si="57"/>
        <v>1</v>
      </c>
      <c r="AQ264" s="1">
        <f t="shared" si="58"/>
        <v>1</v>
      </c>
      <c r="AR264" s="1">
        <f t="shared" si="59"/>
        <v>1</v>
      </c>
      <c r="AS264" s="14">
        <f t="shared" si="60"/>
        <v>1</v>
      </c>
    </row>
    <row r="265" spans="1:45">
      <c r="A265" t="str">
        <f>'Model output'!A264</f>
        <v>TCGA-H2-A2K9</v>
      </c>
      <c r="B265" s="33">
        <v>25</v>
      </c>
      <c r="C265" s="1" t="str">
        <f>IF(OR(ISNUMBER(SEARCH("0",'Model output'!D264)), ISNUMBER(SEARCH("1",'Model output'!D264)), ISNUMBER(SEARCH("1a",'Model output'!D264)), ISNUMBER(SEARCH("1b",'Model output'!D264)), ISNUMBER(SEARCH("2",'Model output'!D264)), ISNUMBER(SEARCH("3",'Model output'!D264)), ISNUMBER(SEARCH("4a",'Model output'!D264)), ISNUMBER(SEARCH("4b",'Model output'!D264))), IF(ISNUMBER(SEARCH("pT",'Model output'!D264)),IF(OR(ISNUMBER(SEARCH("a",'Model output'!D264)),ISNUMBER(SEARCH("b",'Model output'!D264))),MID(SUBSTITUTE('Model output'!D264," ",""),SEARCH("pT",'Model output'!D264)+2,2),MID(SUBSTITUTE('Model output'!D264," ",""),SEARCH("pT",'Model output'!D264)+2,1)),IF(ISNUMBER(SEARCH("T",'Model output'!D264)),IF(OR(ISNUMBER(SEARCH("a",'Model output'!D264)),ISNUMBER(SEARCH("b",'Model output'!D264))),MID(SUBSTITUTE('Model output'!D264," ",""),SEARCH("T",'Model output'!D264)+1,2),MID(SUBSTITUTE('Model output'!D264," ",""),SEARCH("T",'Model output'!D264)+1,1)),SUBSTITUTE('Model output'!D264," ",""))),"")</f>
        <v/>
      </c>
      <c r="D265" s="1" t="str">
        <f>IF(ISNUMBER(SEARCH("lymph node",'Model output'!E264)),"1", IF(AND('Model output'!E264&lt;&gt;"",ISNUMBER('Model output'!E264),'Model output'!E264&gt;0),"1",IF(OR(ISNUMBER(SEARCH("0",'Model output'!E264)), ISNUMBER(SEARCH("1",'Model output'!E264)), ISNUMBER(SEARCH("1a",'Model output'!E264)), ISNUMBER(SEARCH("1b",'Model output'!E264)), ISNUMBER(SEARCH("X",'Model output'!E264))), IF(ISNUMBER(SEARCH("pN",'Model output'!E264)),IF(OR(ISNUMBER(SEARCH("a",'Model output'!E264)),ISNUMBER(SEARCH("b",'Model output'!E264))),MID(SUBSTITUTE('Model output'!E264," ",""),SEARCH("pN",'Model output'!E264)+2,2),MID(SUBSTITUTE('Model output'!E264," ",""),SEARCH("pN",'Model output'!E264)+2,1)),IF(ISNUMBER(SEARCH("N",'Model output'!E264)),IF(OR(ISNUMBER(SEARCH("a",'Model output'!E264)),ISNUMBER(SEARCH("b",'Model output'!E264))),MID(SUBSTITUTE('Model output'!E264," ",""),SEARCH("N",'Model output'!E264)+1,2),MID(SUBSTITUTE('Model output'!E264," ",""),SEARCH("N",'Model output'!E264)+1,1)),SUBSTITUTE('Model output'!E264," ",""))),"")))</f>
        <v>1</v>
      </c>
      <c r="E265" s="1" t="str">
        <f>IF(OR(ISNUMBER(SEARCH("Not applicable",'Model output'!F264)), ISNUMBER(SEARCH("N/A",'Model output'!F264))),"0",IF(OR(ISNUMBER(SEARCH("0",'Model output'!F264)), ISNUMBER(SEARCH("1",'Model output'!F264)), ISNUMBER(SEARCH("X",'Model output'!F264))), IF(ISNUMBER(SEARCH("pM",'Model output'!F264)),MID(SUBSTITUTE('Model output'!F264," ",""),SEARCH("pM",'Model output'!F264)+2,1),IF(ISNUMBER(SEARCH("M",'Model output'!F264)),MID(SUBSTITUTE('Model output'!F264," ",""),SEARCH("M",'Model output'!F264)+1,1),SUBSTITUTE('Model output'!F264," ",""))),""))</f>
        <v>X</v>
      </c>
      <c r="F265" t="str">
        <f t="shared" si="49"/>
        <v>positive</v>
      </c>
      <c r="G265" t="str">
        <f>IF(OR('Model output'!G264="",AND(ISNUMBER('Model output'!J264),'Model output'!J264&lt;1)),"",IF(OR(ISNUMBER(SEARCH("lateral",'Model output'!G264)),ISNUMBER(SEARCH("cervical",'Model output'!G264)),ISNUMBER(SEARCH("jugular",'Model output'!G264)),ISNUMBER(SEARCH("left neck",'Model output'!G264)),ISNUMBER(SEARCH("left anterior neck",'Model output'!G264)),ISNUMBER(SEARCH("left posterior neck",'Model output'!G264)),ISNUMBER(SEARCH("right neck",'Model output'!G264)),ISNUMBER(SEARCH("right anterior neck",'Model output'!G264)),ISNUMBER(SEARCH("right posterior neck",'Model output'!G264)),AND(ISNUMBER(SEARCH("level",'Model output'!G264)),OR(,ISNUMBER(SEARCH("II",'Model output'!G264)),ISNUMBER(SEARCH("two",'Model output'!G264)),AND(ISNUMBER(SEARCH("2",'Model output'!G264)),NOT(ISNUMBER(SEARCH("1 of 2",'Model output'!G264)))),ISNUMBER(SEARCH("III",'Model output'!G264)),ISNUMBER(SEARCH("three",'Model output'!G264)),ISNUMBER(SEARCH("3",'Model output'!G264)),ISNUMBER(SEARCH("IV",'Model output'!G264)),ISNUMBER(SEARCH("four",'Model output'!G264)),ISNUMBER(SEARCH("4",'Model output'!G264)),ISNUMBER(SEARCH("V ",'Model output'!G264)),ISNUMBER(SEARCH("five",'Model output'!G264)),ISNUMBER(SEARCH("5",'Model output'!G264))))), "lateral", "central"))</f>
        <v>lateral</v>
      </c>
      <c r="H265" t="str">
        <f>IF('Model output'!H264="","negative",IF(OR(ISNUMBER(SEARCH("lymph node",'Model output'!H264)),ISNUMBER(SEARCH("gland",'Model output'!H264)),ISNUMBER(SEARCH("lobe",'Model output'!H264)),ISNUMBER(SEARCH("isthmus",'Model output'!H264)),ISNUMBER(SEARCH("mediastinum",'Model output'!H264)),ISNUMBER(SEARCH("Not mentioned",'Model output'!H264)), ISNUMBER(SEARCH("Not applicable",'Model output'!H264)), ISNUMBER(SEARCH("paratracheal",'Model output'!H264)),ISNUMBER(SEARCH("fibroadipose tissue",'Model output'!H264)),ISNUMBER(SEARCH("thyroid node",'Model output'!H264)),ISNUMBER(SEARCH("skeletal muscle",'Model output'!H264)),ISNUMBER(SEARCH("Extranodal extension",'Model output'!H264)),ISNUMBER(SEARCH("right",'Model output'!H264)),ISNUMBER(SEARCH("left",'Model output'!H264)),ISNUMBER(SEARCH("Not specified",'Model output'!H264))),"negative","positive"))</f>
        <v>negative</v>
      </c>
      <c r="I265">
        <f>IF(OR('Model output'!I264="",'Model output'!I264="Not answered",'Model output'!I264="Not mentioned"),"",IF(ISNUMBER('Model output'!I264),'Model output'!I264,1))</f>
        <v>14</v>
      </c>
      <c r="J265">
        <f>IF(OR('Model output'!J264="",'Model output'!J264="Not answered",'Model output'!J264="Not mentioned"),"",IF(AND(ISNUMBER('Model output'!J264),'Model output'!J264&lt;=I265),'Model output'!J264,IF(AND(ISNUMBER('Model output'!J264), 'Model output'!J264&gt;=DATE(2024,1,1)), MIN(DAY('Model output'!J264), MONTH('Model output'!J264), YEAR('Model output'!J264)), IF(ISNUMBER(SEARCH("0/",'Model output'!J264)),0,IF(ISNUMBER(SEARCH("/",'Model output'!J264)), VALUE(LEFT('Model output'!J264, SEARCH("/",'Model output'!J264)-1)),1)))))</f>
        <v>11</v>
      </c>
      <c r="K265" t="str" cm="1">
        <f t="array" ref="K265">IF(COUNT(FIND({0,1,2,3,4,5,6,7,8,9},'Model output'!K264))&gt;0,'Model output'!K264,"")</f>
        <v>3.5 mm</v>
      </c>
      <c r="L265" s="25" t="str">
        <f t="shared" si="51"/>
        <v>3.5mm</v>
      </c>
      <c r="M265" cm="1">
        <f t="array" ref="M265">IF(L265="","",IF(ISNUMBER(SEARCH("cm",L265)),MAX(VALUE(SUBSTITUTE(_xlfn.FILTERXML("&lt;t&gt;&lt;s&gt;"&amp;SUBSTITUTE(L265,",","&lt;/s&gt;&lt;s&gt;")&amp;"&lt;/s&gt;&lt;/t&gt;","//s"),"cm",""))),MAX(VALUE(SUBSTITUTE(_xlfn.FILTERXML("&lt;t&gt;&lt;s&gt;"&amp;SUBSTITUTE(L265,",","&lt;/s&gt;&lt;s&gt;")&amp;"&lt;/s&gt;&lt;/t&gt;","//s"),"mm","")))/10))</f>
        <v>0.35</v>
      </c>
      <c r="N265" t="str">
        <f>IF('Model output'!L264="","",'Model output'!L264)</f>
        <v>Papillary carcinoma, papillary and follicular variant</v>
      </c>
      <c r="O265" t="str">
        <f>IF('Model output'!M264="","",'Model output'!M264)</f>
        <v/>
      </c>
      <c r="P265" t="str">
        <f>IF('Model output'!N264="","",'Model output'!N264)</f>
        <v>2.8 cm</v>
      </c>
      <c r="Q265" t="str">
        <f t="shared" si="50"/>
        <v>2.8cm</v>
      </c>
      <c r="R265" cm="1">
        <f t="array" ref="R265">IF(Q265="","",IF(ISNUMBER(SEARCH("cm",Q265)),MAX(VALUE(SUBSTITUTE(_xlfn.FILTERXML("&lt;t&gt;&lt;s&gt;"&amp;SUBSTITUTE(Q265,",","&lt;/s&gt;&lt;s&gt;")&amp;"&lt;/s&gt;&lt;/t&gt;","//s"),"cm",""))),MAX(VALUE(SUBSTITUTE(_xlfn.FILTERXML("&lt;t&gt;&lt;s&gt;"&amp;SUBSTITUTE(Q265,",","&lt;/s&gt;&lt;s&gt;")&amp;"&lt;/s&gt;&lt;/t&gt;","//s"),"mm","")))/10))</f>
        <v>2.8</v>
      </c>
      <c r="S265" t="str">
        <f>IF(OR('Model output'!P264="",ISNUMBER(SEARCH("Not identified", 'Model output'!P264)),ISNUMBER(SEARCH("Absent",'Model output'!P264)),AND(ISNUMBER(SEARCH("No",'Model output'!P264)),NOT(ISNUMBER(SEARCH("diagnostic",'Model output'!P264)))),ISNUMBER(SEARCH("Negative",'Model output'!P264))),"negative","positive")</f>
        <v>positive</v>
      </c>
      <c r="T265">
        <f>IF('Model output'!O264="","",'Model output'!O264)</f>
        <v>2</v>
      </c>
      <c r="U265" t="str">
        <f>IF('Model output'!Q264&lt;&gt;"",'Model output'!Q264,IF('Classification result'!S265="positive",IF(ISNUMBER(SEARCH("single",'Model output'!P264)),1,IF(OR(ISNUMBER(SEARCH("&lt;4",'Model output'!P264)),ISNUMBER(SEARCH("&lt; 4",'Model output'!P264)),ISNUMBER(SEARCH("less than 4",'Model output'!P264))),"&lt;4",IF(OR(ISNUMBER(SEARCH("&gt;4",'Model output'!P264)),ISNUMBER(SEARCH("&gt; 4",'Model output'!P264)),ISNUMBER(SEARCH("4 or more",'Model output'!P264))),"&gt;4",""))), ""))</f>
        <v/>
      </c>
      <c r="V265" t="str">
        <f>IF(S265="negative","",IF(OR(ISNUMBER(SEARCH("Focal",'Model output'!P264)),'Classification result'!U265&lt;4,ISNUMBER(SEARCH("Focal",'Classification result'!U265)),ISNUMBER(SEARCH("&lt;4",'Classification result'!U265)),ISNUMBER(SEARCH("&lt; 4",'Classification result'!U265))),"minimal", IF(OR(ISNUMBER(SEARCH("Extensive",'Model output'!P264)),ISNUMBER(SEARCH("Extensive",'Classification result'!U265)),ISNUMBER(SEARCH("&gt;4",'Classification result'!U265)),ISNUMBER(SEARCH("&gt; 4",'Classification result'!U265)),ISNUMBER(SEARCH("4 or more",'Classification result'!U265))),"extensive","")))</f>
        <v/>
      </c>
      <c r="W265" t="str">
        <f>IF(OR('Model output'!R264="",ISNUMBER(SEARCH("Not identified", 'Model output'!R264)),ISNUMBER(SEARCH("Absent",'Model output'!R264)),ISNUMBER(SEARCH("No",'Model output'!R264)),ISNUMBER(SEARCH("Negative",'Model output'!R264)),ISNUMBER(SEARCH("None seen",'Model output'!R264)),ISNUMBER(SEARCH("Free",'Model output'!R264)),ISNUMBER(SEARCH("Cannot be assessed",'Model output'!R264))),"negative","positive")</f>
        <v>positive</v>
      </c>
      <c r="X265" s="16" t="str">
        <f>IF('Model output'!S264="","",'Model output'!S264)</f>
        <v/>
      </c>
      <c r="Y265" t="str">
        <f>IF(OR('Model output'!S264="",ISNUMBER(SEARCH("Absent",'Model output'!S264)),ISNUMBER(SEARCH("Not identified",'Model output'!S264)),AND(ISNUMBER(SEARCH("No",'Model output'!S264)),NOT(ISNUMBER(SEARCH("carcinoma",'Model output'!S264)))),ISNUMBER(SEARCH("negative",'Model output'!S264))),"negative",IF(Z265="positive","gETE", "positive"))</f>
        <v>negative</v>
      </c>
      <c r="Z265" t="str">
        <f>IF(OR('Model output'!S264="",ISNUMBER(SEARCH("Absent",'Model output'!S264)),ISNUMBER(SEARCH("Not identified",'Model output'!S264)),ISNUMBER(SEARCH("No",'Model output'!S264)),ISNUMBER(SEARCH("Minimal",'Model output'!S264)),ISNUMBER(SEARCH("negative",'Model output'!S264))),"negative",IF(OR(ISNUMBER(SEARCH("extensive",X265)),ISNUMBER(SEARCH("skeletal muscle",X265)),ISNUMBER(SEARCH("larynx",X265)),ISNUMBER(SEARCH("trachea",X265)),ISNUMBER(SEARCH("esophagus",X265)),ISNUMBER(SEARCH("recurrent laryngeal nerve",X265))),"positive","negative"))</f>
        <v>negative</v>
      </c>
      <c r="AA265" t="str">
        <f>IF('Model output'!T264="","",IF('Model output'!T264="Not mentioned", "No", "Yes"))</f>
        <v/>
      </c>
      <c r="AB265" t="str">
        <f>IF(AA265&lt;&gt;"Yes","",IF(OR('Model output'!U264="",ISNUMBER(SEARCH("Not identified",'Model output'!U264))),"",'Model output'!U264))</f>
        <v/>
      </c>
      <c r="AC265" s="1" t="str">
        <f>IF(OR('Model output'!V264="", 'Model output'!V264="No", AND(ISERROR(SEARCH("Positive",'Model output'!V264)), ISNUMBER(SEARCH("Negative",'Model output'!V264))), AND(ISNUMBER(SEARCH("Uninvolved",'Model output'!V264)),NOT(ISNUMBER(SEARCH("margins involved",'Model output'!V264)))), ISNUMBER(SEARCH("None",'Model output'!V264)), ISNUMBER(SEARCH("Free",'Model output'!V264)), ISNUMBER(SEARCH("1 mm",'Model output'!V264)), ISNUMBER(SEARCH("0.1 CM",'Model output'!V264)), ISNUMBER(SEARCH("less than 0.2 mm",'Model output'!V264)), ISNUMBER(SEARCH("less than 0.5 mm",'Model output'!V264)), ISNUMBER(SEARCH("less than 1.0 mm",'Model output'!V264)), ISNUMBER(SEARCH("noted very close",'Model output'!V264)), ISNUMBER(SEARCH("abut",'Model output'!V264)), ISNUMBER(SEARCH("not mentioned",'Model output'!V264)), ISNUMBER(SEARCH("Cannot be assessed",'Model output'!V264)), ISNUMBER(SEARCH("Not specified",'Model output'!V264)), ISNUMBER(SEARCH("Lymphocyte invasion - present",'Model output'!V264))), "negative", "positive")</f>
        <v>negative</v>
      </c>
      <c r="AE265" s="35" t="str" cm="1">
        <f t="array" aca="1" ref="AE265" ca="1">IF(OR(AC265="positive",Z265="positive",AND(OR(ISNUMBER(SEARCH("Follicular carcinoma",N265)),ISNUMBER(SEARCH("Follicular thyroid carcinoma",N265))),V265="extensive"),AND(AND(ISNUMBER(J265),J265&gt;0),AND(ISNUMBER(M265),M265&gt;3)),OR(H265="positive",AH265=1)),"high",IF(OR(ISNUMBER(SEARCH("lateral",G265,1)),ISNUMBER(SEARCH("positive",Y265,1)),ISNUMBER(SEARCH("tall",O265,1)),ISNUMBER(SEARCH("hobnail",O265,1)),ISNUMBER(SEARCH("cribriform",O265,1)),ISNUMBER(SEARCH("diffuse",O265,1)),ISNUMBER(SEARCH("columnar",O265,1)),ISNUMBER(SEARCH("solid",O265,1)),ISNUMBER(SEARCH("tall",N265,1)),ISNUMBER(SEARCH("hobnail",N265,1)),ISNUMBER(SEARCH("cribriform",N265,1)),ISNUMBER(SEARCH("diffuse",N265,1)),ISNUMBER(SEARCH("columnar",N265,1)),ISNUMBER(SEARCH("solid",N265,1)),AND(ISNUMBER(SEARCH("papillary",N265,1)),S265="positive"),AND(AND(ISNUMBER(J265),J265&gt;=5),M265=""),AND(AND(ISNUMBER(J265),J265&gt;=5),AND(ISNUMBER(M265),M265&gt;=1)),AND(ISNUMBER(SERACH("papillary",N265)),OR(Y265="positive",Z265="positive"), ISNUMBER(SEARCH("BRAF",AB265)))),"intermediate","low"))</f>
        <v>intermediate</v>
      </c>
      <c r="AF265" s="36" t="str">
        <f t="shared" si="52"/>
        <v>2</v>
      </c>
      <c r="AG265" s="36" t="str">
        <f t="shared" si="53"/>
        <v>1b</v>
      </c>
      <c r="AH265" s="36" t="str">
        <f t="shared" si="54"/>
        <v>0</v>
      </c>
      <c r="AI265" s="42" t="str">
        <f t="shared" si="55"/>
        <v>I</v>
      </c>
      <c r="AJ265" s="39" t="s">
        <v>809</v>
      </c>
      <c r="AK265" s="41" t="s">
        <v>1122</v>
      </c>
      <c r="AL265" s="41" t="s">
        <v>651</v>
      </c>
      <c r="AM265" s="41" t="s">
        <v>1123</v>
      </c>
      <c r="AN265" s="41" t="s">
        <v>68</v>
      </c>
      <c r="AO265" s="22">
        <f t="shared" ca="1" si="56"/>
        <v>1</v>
      </c>
      <c r="AP265" s="1">
        <f t="shared" si="57"/>
        <v>1</v>
      </c>
      <c r="AQ265" s="1">
        <f t="shared" si="58"/>
        <v>0</v>
      </c>
      <c r="AR265" s="1">
        <f t="shared" si="59"/>
        <v>1</v>
      </c>
      <c r="AS265" s="14">
        <f t="shared" si="60"/>
        <v>1</v>
      </c>
    </row>
    <row r="266" spans="1:45">
      <c r="A266" t="str">
        <f>'Model output'!A265</f>
        <v>TCGA-H2-A3RI</v>
      </c>
      <c r="B266" s="33">
        <v>29</v>
      </c>
      <c r="C266" s="1" t="str">
        <f>IF(OR(ISNUMBER(SEARCH("0",'Model output'!D265)), ISNUMBER(SEARCH("1",'Model output'!D265)), ISNUMBER(SEARCH("1a",'Model output'!D265)), ISNUMBER(SEARCH("1b",'Model output'!D265)), ISNUMBER(SEARCH("2",'Model output'!D265)), ISNUMBER(SEARCH("3",'Model output'!D265)), ISNUMBER(SEARCH("4a",'Model output'!D265)), ISNUMBER(SEARCH("4b",'Model output'!D265))), IF(ISNUMBER(SEARCH("pT",'Model output'!D265)),IF(OR(ISNUMBER(SEARCH("a",'Model output'!D265)),ISNUMBER(SEARCH("b",'Model output'!D265))),MID(SUBSTITUTE('Model output'!D265," ",""),SEARCH("pT",'Model output'!D265)+2,2),MID(SUBSTITUTE('Model output'!D265," ",""),SEARCH("pT",'Model output'!D265)+2,1)),IF(ISNUMBER(SEARCH("T",'Model output'!D265)),IF(OR(ISNUMBER(SEARCH("a",'Model output'!D265)),ISNUMBER(SEARCH("b",'Model output'!D265))),MID(SUBSTITUTE('Model output'!D265," ",""),SEARCH("T",'Model output'!D265)+1,2),MID(SUBSTITUTE('Model output'!D265," ",""),SEARCH("T",'Model output'!D265)+1,1)),SUBSTITUTE('Model output'!D265," ",""))),"")</f>
        <v>3</v>
      </c>
      <c r="D266" s="1" t="str">
        <f>IF(ISNUMBER(SEARCH("lymph node",'Model output'!E265)),"1", IF(AND('Model output'!E265&lt;&gt;"",ISNUMBER('Model output'!E265),'Model output'!E265&gt;0),"1",IF(OR(ISNUMBER(SEARCH("0",'Model output'!E265)), ISNUMBER(SEARCH("1",'Model output'!E265)), ISNUMBER(SEARCH("1a",'Model output'!E265)), ISNUMBER(SEARCH("1b",'Model output'!E265)), ISNUMBER(SEARCH("X",'Model output'!E265))), IF(ISNUMBER(SEARCH("pN",'Model output'!E265)),IF(OR(ISNUMBER(SEARCH("a",'Model output'!E265)),ISNUMBER(SEARCH("b",'Model output'!E265))),MID(SUBSTITUTE('Model output'!E265," ",""),SEARCH("pN",'Model output'!E265)+2,2),MID(SUBSTITUTE('Model output'!E265," ",""),SEARCH("pN",'Model output'!E265)+2,1)),IF(ISNUMBER(SEARCH("N",'Model output'!E265)),IF(OR(ISNUMBER(SEARCH("a",'Model output'!E265)),ISNUMBER(SEARCH("b",'Model output'!E265))),MID(SUBSTITUTE('Model output'!E265," ",""),SEARCH("N",'Model output'!E265)+1,2),MID(SUBSTITUTE('Model output'!E265," ",""),SEARCH("N",'Model output'!E265)+1,1)),SUBSTITUTE('Model output'!E265," ",""))),"")))</f>
        <v>0</v>
      </c>
      <c r="E266" s="1" t="str">
        <f>IF(OR(ISNUMBER(SEARCH("Not applicable",'Model output'!F265)), ISNUMBER(SEARCH("N/A",'Model output'!F265))),"0",IF(OR(ISNUMBER(SEARCH("0",'Model output'!F265)), ISNUMBER(SEARCH("1",'Model output'!F265)), ISNUMBER(SEARCH("X",'Model output'!F265))), IF(ISNUMBER(SEARCH("pM",'Model output'!F265)),MID(SUBSTITUTE('Model output'!F265," ",""),SEARCH("pM",'Model output'!F265)+2,1),IF(ISNUMBER(SEARCH("M",'Model output'!F265)),MID(SUBSTITUTE('Model output'!F265," ",""),SEARCH("M",'Model output'!F265)+1,1),SUBSTITUTE('Model output'!F265," ",""))),""))</f>
        <v>x</v>
      </c>
      <c r="F266" t="str">
        <f t="shared" si="49"/>
        <v>negative</v>
      </c>
      <c r="G266" t="str">
        <f>IF(OR('Model output'!G265="",AND(ISNUMBER('Model output'!J265),'Model output'!J265&lt;1)),"",IF(OR(ISNUMBER(SEARCH("lateral",'Model output'!G265)),ISNUMBER(SEARCH("cervical",'Model output'!G265)),ISNUMBER(SEARCH("jugular",'Model output'!G265)),ISNUMBER(SEARCH("left neck",'Model output'!G265)),ISNUMBER(SEARCH("left anterior neck",'Model output'!G265)),ISNUMBER(SEARCH("left posterior neck",'Model output'!G265)),ISNUMBER(SEARCH("right neck",'Model output'!G265)),ISNUMBER(SEARCH("right anterior neck",'Model output'!G265)),ISNUMBER(SEARCH("right posterior neck",'Model output'!G265)),AND(ISNUMBER(SEARCH("level",'Model output'!G265)),OR(,ISNUMBER(SEARCH("II",'Model output'!G265)),ISNUMBER(SEARCH("two",'Model output'!G265)),AND(ISNUMBER(SEARCH("2",'Model output'!G265)),NOT(ISNUMBER(SEARCH("1 of 2",'Model output'!G265)))),ISNUMBER(SEARCH("III",'Model output'!G265)),ISNUMBER(SEARCH("three",'Model output'!G265)),ISNUMBER(SEARCH("3",'Model output'!G265)),ISNUMBER(SEARCH("IV",'Model output'!G265)),ISNUMBER(SEARCH("four",'Model output'!G265)),ISNUMBER(SEARCH("4",'Model output'!G265)),ISNUMBER(SEARCH("V ",'Model output'!G265)),ISNUMBER(SEARCH("five",'Model output'!G265)),ISNUMBER(SEARCH("5",'Model output'!G265))))), "lateral", "central"))</f>
        <v/>
      </c>
      <c r="H266" t="str">
        <f>IF('Model output'!H265="","negative",IF(OR(ISNUMBER(SEARCH("lymph node",'Model output'!H265)),ISNUMBER(SEARCH("gland",'Model output'!H265)),ISNUMBER(SEARCH("lobe",'Model output'!H265)),ISNUMBER(SEARCH("isthmus",'Model output'!H265)),ISNUMBER(SEARCH("mediastinum",'Model output'!H265)),ISNUMBER(SEARCH("Not mentioned",'Model output'!H265)), ISNUMBER(SEARCH("Not applicable",'Model output'!H265)), ISNUMBER(SEARCH("paratracheal",'Model output'!H265)),ISNUMBER(SEARCH("fibroadipose tissue",'Model output'!H265)),ISNUMBER(SEARCH("thyroid node",'Model output'!H265)),ISNUMBER(SEARCH("skeletal muscle",'Model output'!H265)),ISNUMBER(SEARCH("Extranodal extension",'Model output'!H265)),ISNUMBER(SEARCH("right",'Model output'!H265)),ISNUMBER(SEARCH("left",'Model output'!H265)),ISNUMBER(SEARCH("Not specified",'Model output'!H265))),"negative","positive"))</f>
        <v>negative</v>
      </c>
      <c r="I266">
        <f>IF(OR('Model output'!I265="",'Model output'!I265="Not answered",'Model output'!I265="Not mentioned"),"",IF(ISNUMBER('Model output'!I265),'Model output'!I265,1))</f>
        <v>5</v>
      </c>
      <c r="J266">
        <f>IF(OR('Model output'!J265="",'Model output'!J265="Not answered",'Model output'!J265="Not mentioned"),"",IF(AND(ISNUMBER('Model output'!J265),'Model output'!J265&lt;=I266),'Model output'!J265,IF(AND(ISNUMBER('Model output'!J265), 'Model output'!J265&gt;=DATE(2024,1,1)), MIN(DAY('Model output'!J265), MONTH('Model output'!J265), YEAR('Model output'!J265)), IF(ISNUMBER(SEARCH("0/",'Model output'!J265)),0,IF(ISNUMBER(SEARCH("/",'Model output'!J265)), VALUE(LEFT('Model output'!J265, SEARCH("/",'Model output'!J265)-1)),1)))))</f>
        <v>0</v>
      </c>
      <c r="K266" t="str" cm="1">
        <f t="array" ref="K266">IF(COUNT(FIND({0,1,2,3,4,5,6,7,8,9},'Model output'!K265))&gt;0,'Model output'!K265,"")</f>
        <v/>
      </c>
      <c r="L266" s="25" t="str">
        <f t="shared" si="51"/>
        <v/>
      </c>
      <c r="M266" t="str" cm="1">
        <f t="array" ref="M266">IF(L266="","",IF(ISNUMBER(SEARCH("cm",L266)),MAX(VALUE(SUBSTITUTE(_xlfn.FILTERXML("&lt;t&gt;&lt;s&gt;"&amp;SUBSTITUTE(L266,",","&lt;/s&gt;&lt;s&gt;")&amp;"&lt;/s&gt;&lt;/t&gt;","//s"),"cm",""))),MAX(VALUE(SUBSTITUTE(_xlfn.FILTERXML("&lt;t&gt;&lt;s&gt;"&amp;SUBSTITUTE(L266,",","&lt;/s&gt;&lt;s&gt;")&amp;"&lt;/s&gt;&lt;/t&gt;","//s"),"mm","")))/10))</f>
        <v/>
      </c>
      <c r="N266" t="str">
        <f>IF('Model output'!L265="","",'Model output'!L265)</f>
        <v>Papillary carcinoma</v>
      </c>
      <c r="O266" t="str">
        <f>IF('Model output'!M265="","",'Model output'!M265)</f>
        <v/>
      </c>
      <c r="P266" t="str">
        <f>IF('Model output'!N265="","",'Model output'!N265)</f>
        <v>2.7 cm</v>
      </c>
      <c r="Q266" t="str">
        <f t="shared" si="50"/>
        <v>2.7cm</v>
      </c>
      <c r="R266" cm="1">
        <f t="array" ref="R266">IF(Q266="","",IF(ISNUMBER(SEARCH("cm",Q266)),MAX(VALUE(SUBSTITUTE(_xlfn.FILTERXML("&lt;t&gt;&lt;s&gt;"&amp;SUBSTITUTE(Q266,",","&lt;/s&gt;&lt;s&gt;")&amp;"&lt;/s&gt;&lt;/t&gt;","//s"),"cm",""))),MAX(VALUE(SUBSTITUTE(_xlfn.FILTERXML("&lt;t&gt;&lt;s&gt;"&amp;SUBSTITUTE(Q266,",","&lt;/s&gt;&lt;s&gt;")&amp;"&lt;/s&gt;&lt;/t&gt;","//s"),"mm","")))/10))</f>
        <v>2.7</v>
      </c>
      <c r="S266" t="str">
        <f>IF(OR('Model output'!P265="",ISNUMBER(SEARCH("Not identified", 'Model output'!P265)),ISNUMBER(SEARCH("Absent",'Model output'!P265)),AND(ISNUMBER(SEARCH("No",'Model output'!P265)),NOT(ISNUMBER(SEARCH("diagnostic",'Model output'!P265)))),ISNUMBER(SEARCH("Negative",'Model output'!P265))),"negative","positive")</f>
        <v>negative</v>
      </c>
      <c r="T266">
        <f>IF('Model output'!O265="","",'Model output'!O265)</f>
        <v>1</v>
      </c>
      <c r="U266" t="str">
        <f>IF('Model output'!Q265&lt;&gt;"",'Model output'!Q265,IF('Classification result'!S266="positive",IF(ISNUMBER(SEARCH("single",'Model output'!P265)),1,IF(OR(ISNUMBER(SEARCH("&lt;4",'Model output'!P265)),ISNUMBER(SEARCH("&lt; 4",'Model output'!P265)),ISNUMBER(SEARCH("less than 4",'Model output'!P265))),"&lt;4",IF(OR(ISNUMBER(SEARCH("&gt;4",'Model output'!P265)),ISNUMBER(SEARCH("&gt; 4",'Model output'!P265)),ISNUMBER(SEARCH("4 or more",'Model output'!P265))),"&gt;4",""))), ""))</f>
        <v/>
      </c>
      <c r="V266" t="str">
        <f>IF(S266="negative","",IF(OR(ISNUMBER(SEARCH("Focal",'Model output'!P265)),'Classification result'!U266&lt;4,ISNUMBER(SEARCH("Focal",'Classification result'!U266)),ISNUMBER(SEARCH("&lt;4",'Classification result'!U266)),ISNUMBER(SEARCH("&lt; 4",'Classification result'!U266))),"minimal", IF(OR(ISNUMBER(SEARCH("Extensive",'Model output'!P265)),ISNUMBER(SEARCH("Extensive",'Classification result'!U266)),ISNUMBER(SEARCH("&gt;4",'Classification result'!U266)),ISNUMBER(SEARCH("&gt; 4",'Classification result'!U266)),ISNUMBER(SEARCH("4 or more",'Classification result'!U266))),"extensive","")))</f>
        <v/>
      </c>
      <c r="W266" t="str">
        <f>IF(OR('Model output'!R265="",ISNUMBER(SEARCH("Not identified", 'Model output'!R265)),ISNUMBER(SEARCH("Absent",'Model output'!R265)),ISNUMBER(SEARCH("No",'Model output'!R265)),ISNUMBER(SEARCH("Negative",'Model output'!R265)),ISNUMBER(SEARCH("None seen",'Model output'!R265)),ISNUMBER(SEARCH("Free",'Model output'!R265)),ISNUMBER(SEARCH("Cannot be assessed",'Model output'!R265))),"negative","positive")</f>
        <v>negative</v>
      </c>
      <c r="X266" s="16" t="str">
        <f>IF('Model output'!S265="","",'Model output'!S265)</f>
        <v>perithyroidal fat</v>
      </c>
      <c r="Y266" t="str">
        <f>IF(OR('Model output'!S265="",ISNUMBER(SEARCH("Absent",'Model output'!S265)),ISNUMBER(SEARCH("Not identified",'Model output'!S265)),AND(ISNUMBER(SEARCH("No",'Model output'!S265)),NOT(ISNUMBER(SEARCH("carcinoma",'Model output'!S265)))),ISNUMBER(SEARCH("negative",'Model output'!S265))),"negative",IF(Z266="positive","gETE", "positive"))</f>
        <v>positive</v>
      </c>
      <c r="Z266" t="str">
        <f>IF(OR('Model output'!S265="",ISNUMBER(SEARCH("Absent",'Model output'!S265)),ISNUMBER(SEARCH("Not identified",'Model output'!S265)),ISNUMBER(SEARCH("No",'Model output'!S265)),ISNUMBER(SEARCH("Minimal",'Model output'!S265)),ISNUMBER(SEARCH("negative",'Model output'!S265))),"negative",IF(OR(ISNUMBER(SEARCH("extensive",X266)),ISNUMBER(SEARCH("skeletal muscle",X266)),ISNUMBER(SEARCH("larynx",X266)),ISNUMBER(SEARCH("trachea",X266)),ISNUMBER(SEARCH("esophagus",X266)),ISNUMBER(SEARCH("recurrent laryngeal nerve",X266))),"positive","negative"))</f>
        <v>negative</v>
      </c>
      <c r="AA266" t="str">
        <f>IF('Model output'!T265="","",IF('Model output'!T265="Not mentioned", "No", "Yes"))</f>
        <v/>
      </c>
      <c r="AB266" t="str">
        <f>IF(AA266&lt;&gt;"Yes","",IF(OR('Model output'!U265="",ISNUMBER(SEARCH("Not identified",'Model output'!U265))),"",'Model output'!U265))</f>
        <v/>
      </c>
      <c r="AC266" s="1" t="str">
        <f>IF(OR('Model output'!V265="", 'Model output'!V265="No", AND(ISERROR(SEARCH("Positive",'Model output'!V265)), ISNUMBER(SEARCH("Negative",'Model output'!V265))), AND(ISNUMBER(SEARCH("Uninvolved",'Model output'!V265)),NOT(ISNUMBER(SEARCH("margins involved",'Model output'!V265)))), ISNUMBER(SEARCH("None",'Model output'!V265)), ISNUMBER(SEARCH("Free",'Model output'!V265)), ISNUMBER(SEARCH("1 mm",'Model output'!V265)), ISNUMBER(SEARCH("0.1 CM",'Model output'!V265)), ISNUMBER(SEARCH("less than 0.2 mm",'Model output'!V265)), ISNUMBER(SEARCH("less than 0.5 mm",'Model output'!V265)), ISNUMBER(SEARCH("less than 1.0 mm",'Model output'!V265)), ISNUMBER(SEARCH("noted very close",'Model output'!V265)), ISNUMBER(SEARCH("abut",'Model output'!V265)), ISNUMBER(SEARCH("not mentioned",'Model output'!V265)), ISNUMBER(SEARCH("Cannot be assessed",'Model output'!V265)), ISNUMBER(SEARCH("Not specified",'Model output'!V265)), ISNUMBER(SEARCH("Lymphocyte invasion - present",'Model output'!V265))), "negative", "positive")</f>
        <v>negative</v>
      </c>
      <c r="AE266" s="35" t="str" cm="1">
        <f t="array" aca="1" ref="AE266" ca="1">IF(OR(AC266="positive",Z266="positive",AND(OR(ISNUMBER(SEARCH("Follicular carcinoma",N266)),ISNUMBER(SEARCH("Follicular thyroid carcinoma",N266))),V266="extensive"),AND(AND(ISNUMBER(J266),J266&gt;0),AND(ISNUMBER(M266),M266&gt;3)),OR(H266="positive",AH266=1)),"high",IF(OR(ISNUMBER(SEARCH("lateral",G266,1)),ISNUMBER(SEARCH("positive",Y266,1)),ISNUMBER(SEARCH("tall",O266,1)),ISNUMBER(SEARCH("hobnail",O266,1)),ISNUMBER(SEARCH("cribriform",O266,1)),ISNUMBER(SEARCH("diffuse",O266,1)),ISNUMBER(SEARCH("columnar",O266,1)),ISNUMBER(SEARCH("solid",O266,1)),ISNUMBER(SEARCH("tall",N266,1)),ISNUMBER(SEARCH("hobnail",N266,1)),ISNUMBER(SEARCH("cribriform",N266,1)),ISNUMBER(SEARCH("diffuse",N266,1)),ISNUMBER(SEARCH("columnar",N266,1)),ISNUMBER(SEARCH("solid",N266,1)),AND(ISNUMBER(SEARCH("papillary",N266,1)),S266="positive"),AND(AND(ISNUMBER(J266),J266&gt;=5),M266=""),AND(AND(ISNUMBER(J266),J266&gt;=5),AND(ISNUMBER(M266),M266&gt;=1)),AND(ISNUMBER(SERACH("papillary",N266)),OR(Y266="positive",Z266="positive"), ISNUMBER(SEARCH("BRAF",AB266)))),"intermediate","low"))</f>
        <v>intermediate</v>
      </c>
      <c r="AF266" s="36" t="str">
        <f t="shared" si="52"/>
        <v>2</v>
      </c>
      <c r="AG266" s="36" t="str">
        <f t="shared" si="53"/>
        <v>0</v>
      </c>
      <c r="AH266" s="36" t="str">
        <f t="shared" si="54"/>
        <v>0</v>
      </c>
      <c r="AI266" s="42" t="str">
        <f t="shared" si="55"/>
        <v>I</v>
      </c>
      <c r="AJ266" s="39" t="s">
        <v>809</v>
      </c>
      <c r="AK266" s="41" t="s">
        <v>1122</v>
      </c>
      <c r="AL266" s="41" t="s">
        <v>1120</v>
      </c>
      <c r="AM266" s="41" t="s">
        <v>1123</v>
      </c>
      <c r="AN266" s="41" t="s">
        <v>68</v>
      </c>
      <c r="AO266" s="22">
        <f t="shared" ca="1" si="56"/>
        <v>1</v>
      </c>
      <c r="AP266" s="1">
        <f t="shared" si="57"/>
        <v>1</v>
      </c>
      <c r="AQ266" s="1">
        <f t="shared" si="58"/>
        <v>1</v>
      </c>
      <c r="AR266" s="1">
        <f t="shared" si="59"/>
        <v>1</v>
      </c>
      <c r="AS266" s="14">
        <f t="shared" si="60"/>
        <v>1</v>
      </c>
    </row>
    <row r="267" spans="1:45">
      <c r="A267" t="str">
        <f>'Model output'!A266</f>
        <v>TCGA-H2-A421</v>
      </c>
      <c r="B267" s="33">
        <v>34</v>
      </c>
      <c r="C267" s="1" t="str">
        <f>IF(OR(ISNUMBER(SEARCH("0",'Model output'!D266)), ISNUMBER(SEARCH("1",'Model output'!D266)), ISNUMBER(SEARCH("1a",'Model output'!D266)), ISNUMBER(SEARCH("1b",'Model output'!D266)), ISNUMBER(SEARCH("2",'Model output'!D266)), ISNUMBER(SEARCH("3",'Model output'!D266)), ISNUMBER(SEARCH("4a",'Model output'!D266)), ISNUMBER(SEARCH("4b",'Model output'!D266))), IF(ISNUMBER(SEARCH("pT",'Model output'!D266)),IF(OR(ISNUMBER(SEARCH("a",'Model output'!D266)),ISNUMBER(SEARCH("b",'Model output'!D266))),MID(SUBSTITUTE('Model output'!D266," ",""),SEARCH("pT",'Model output'!D266)+2,2),MID(SUBSTITUTE('Model output'!D266," ",""),SEARCH("pT",'Model output'!D266)+2,1)),IF(ISNUMBER(SEARCH("T",'Model output'!D266)),IF(OR(ISNUMBER(SEARCH("a",'Model output'!D266)),ISNUMBER(SEARCH("b",'Model output'!D266))),MID(SUBSTITUTE('Model output'!D266," ",""),SEARCH("T",'Model output'!D266)+1,2),MID(SUBSTITUTE('Model output'!D266," ",""),SEARCH("T",'Model output'!D266)+1,1)),SUBSTITUTE('Model output'!D266," ",""))),"")</f>
        <v>1</v>
      </c>
      <c r="D267" s="1" t="str">
        <f>IF(ISNUMBER(SEARCH("lymph node",'Model output'!E266)),"1", IF(AND('Model output'!E266&lt;&gt;"",ISNUMBER('Model output'!E266),'Model output'!E266&gt;0),"1",IF(OR(ISNUMBER(SEARCH("0",'Model output'!E266)), ISNUMBER(SEARCH("1",'Model output'!E266)), ISNUMBER(SEARCH("1a",'Model output'!E266)), ISNUMBER(SEARCH("1b",'Model output'!E266)), ISNUMBER(SEARCH("X",'Model output'!E266))), IF(ISNUMBER(SEARCH("pN",'Model output'!E266)),IF(OR(ISNUMBER(SEARCH("a",'Model output'!E266)),ISNUMBER(SEARCH("b",'Model output'!E266))),MID(SUBSTITUTE('Model output'!E266," ",""),SEARCH("pN",'Model output'!E266)+2,2),MID(SUBSTITUTE('Model output'!E266," ",""),SEARCH("pN",'Model output'!E266)+2,1)),IF(ISNUMBER(SEARCH("N",'Model output'!E266)),IF(OR(ISNUMBER(SEARCH("a",'Model output'!E266)),ISNUMBER(SEARCH("b",'Model output'!E266))),MID(SUBSTITUTE('Model output'!E266," ",""),SEARCH("N",'Model output'!E266)+1,2),MID(SUBSTITUTE('Model output'!E266," ",""),SEARCH("N",'Model output'!E266)+1,1)),SUBSTITUTE('Model output'!E266," ",""))),"")))</f>
        <v>1a</v>
      </c>
      <c r="E267" s="1" t="str">
        <f>IF(OR(ISNUMBER(SEARCH("Not applicable",'Model output'!F266)), ISNUMBER(SEARCH("N/A",'Model output'!F266))),"0",IF(OR(ISNUMBER(SEARCH("0",'Model output'!F266)), ISNUMBER(SEARCH("1",'Model output'!F266)), ISNUMBER(SEARCH("X",'Model output'!F266))), IF(ISNUMBER(SEARCH("pM",'Model output'!F266)),MID(SUBSTITUTE('Model output'!F266," ",""),SEARCH("pM",'Model output'!F266)+2,1),IF(ISNUMBER(SEARCH("M",'Model output'!F266)),MID(SUBSTITUTE('Model output'!F266," ",""),SEARCH("M",'Model output'!F266)+1,1),SUBSTITUTE('Model output'!F266," ",""))),""))</f>
        <v>X</v>
      </c>
      <c r="F267" t="str">
        <f t="shared" si="49"/>
        <v>positive</v>
      </c>
      <c r="G267" t="str">
        <f>IF(OR('Model output'!G266="",AND(ISNUMBER('Model output'!J266),'Model output'!J266&lt;1)),"",IF(OR(ISNUMBER(SEARCH("lateral",'Model output'!G266)),ISNUMBER(SEARCH("cervical",'Model output'!G266)),ISNUMBER(SEARCH("jugular",'Model output'!G266)),ISNUMBER(SEARCH("left neck",'Model output'!G266)),ISNUMBER(SEARCH("left anterior neck",'Model output'!G266)),ISNUMBER(SEARCH("left posterior neck",'Model output'!G266)),ISNUMBER(SEARCH("right neck",'Model output'!G266)),ISNUMBER(SEARCH("right anterior neck",'Model output'!G266)),ISNUMBER(SEARCH("right posterior neck",'Model output'!G266)),AND(ISNUMBER(SEARCH("level",'Model output'!G266)),OR(,ISNUMBER(SEARCH("II",'Model output'!G266)),ISNUMBER(SEARCH("two",'Model output'!G266)),AND(ISNUMBER(SEARCH("2",'Model output'!G266)),NOT(ISNUMBER(SEARCH("1 of 2",'Model output'!G266)))),ISNUMBER(SEARCH("III",'Model output'!G266)),ISNUMBER(SEARCH("three",'Model output'!G266)),ISNUMBER(SEARCH("3",'Model output'!G266)),ISNUMBER(SEARCH("IV",'Model output'!G266)),ISNUMBER(SEARCH("four",'Model output'!G266)),ISNUMBER(SEARCH("4",'Model output'!G266)),ISNUMBER(SEARCH("V ",'Model output'!G266)),ISNUMBER(SEARCH("five",'Model output'!G266)),ISNUMBER(SEARCH("5",'Model output'!G266))))), "lateral", "central"))</f>
        <v/>
      </c>
      <c r="H267" t="str">
        <f>IF('Model output'!H266="","negative",IF(OR(ISNUMBER(SEARCH("lymph node",'Model output'!H266)),ISNUMBER(SEARCH("gland",'Model output'!H266)),ISNUMBER(SEARCH("lobe",'Model output'!H266)),ISNUMBER(SEARCH("isthmus",'Model output'!H266)),ISNUMBER(SEARCH("mediastinum",'Model output'!H266)),ISNUMBER(SEARCH("Not mentioned",'Model output'!H266)), ISNUMBER(SEARCH("Not applicable",'Model output'!H266)), ISNUMBER(SEARCH("paratracheal",'Model output'!H266)),ISNUMBER(SEARCH("fibroadipose tissue",'Model output'!H266)),ISNUMBER(SEARCH("thyroid node",'Model output'!H266)),ISNUMBER(SEARCH("skeletal muscle",'Model output'!H266)),ISNUMBER(SEARCH("Extranodal extension",'Model output'!H266)),ISNUMBER(SEARCH("right",'Model output'!H266)),ISNUMBER(SEARCH("left",'Model output'!H266)),ISNUMBER(SEARCH("Not specified",'Model output'!H266))),"negative","positive"))</f>
        <v>negative</v>
      </c>
      <c r="I267">
        <f>IF(OR('Model output'!I266="",'Model output'!I266="Not answered",'Model output'!I266="Not mentioned"),"",IF(ISNUMBER('Model output'!I266),'Model output'!I266,1))</f>
        <v>3</v>
      </c>
      <c r="J267">
        <f>IF(OR('Model output'!J266="",'Model output'!J266="Not answered",'Model output'!J266="Not mentioned"),"",IF(AND(ISNUMBER('Model output'!J266),'Model output'!J266&lt;=I267),'Model output'!J266,IF(AND(ISNUMBER('Model output'!J266), 'Model output'!J266&gt;=DATE(2024,1,1)), MIN(DAY('Model output'!J266), MONTH('Model output'!J266), YEAR('Model output'!J266)), IF(ISNUMBER(SEARCH("0/",'Model output'!J266)),0,IF(ISNUMBER(SEARCH("/",'Model output'!J266)), VALUE(LEFT('Model output'!J266, SEARCH("/",'Model output'!J266)-1)),1)))))</f>
        <v>2</v>
      </c>
      <c r="K267" t="str" cm="1">
        <f t="array" ref="K267">IF(COUNT(FIND({0,1,2,3,4,5,6,7,8,9},'Model output'!K266))&gt;0,'Model output'!K266,"")</f>
        <v>1 mm</v>
      </c>
      <c r="L267" s="25" t="str">
        <f t="shared" si="51"/>
        <v>1mm</v>
      </c>
      <c r="M267" cm="1">
        <f t="array" ref="M267">IF(L267="","",IF(ISNUMBER(SEARCH("cm",L267)),MAX(VALUE(SUBSTITUTE(_xlfn.FILTERXML("&lt;t&gt;&lt;s&gt;"&amp;SUBSTITUTE(L267,",","&lt;/s&gt;&lt;s&gt;")&amp;"&lt;/s&gt;&lt;/t&gt;","//s"),"cm",""))),MAX(VALUE(SUBSTITUTE(_xlfn.FILTERXML("&lt;t&gt;&lt;s&gt;"&amp;SUBSTITUTE(L267,",","&lt;/s&gt;&lt;s&gt;")&amp;"&lt;/s&gt;&lt;/t&gt;","//s"),"mm","")))/10))</f>
        <v>0.1</v>
      </c>
      <c r="N267" t="str">
        <f>IF('Model output'!L266="","",'Model output'!L266)</f>
        <v>Papillary thyroid carcinoma</v>
      </c>
      <c r="O267" t="str">
        <f>IF('Model output'!M266="","",'Model output'!M266)</f>
        <v/>
      </c>
      <c r="P267" t="str">
        <f>IF('Model output'!N266="","",'Model output'!N266)</f>
        <v>1.5 cm</v>
      </c>
      <c r="Q267" t="str">
        <f t="shared" si="50"/>
        <v>1.5cm</v>
      </c>
      <c r="R267" cm="1">
        <f t="array" ref="R267">IF(Q267="","",IF(ISNUMBER(SEARCH("cm",Q267)),MAX(VALUE(SUBSTITUTE(_xlfn.FILTERXML("&lt;t&gt;&lt;s&gt;"&amp;SUBSTITUTE(Q267,",","&lt;/s&gt;&lt;s&gt;")&amp;"&lt;/s&gt;&lt;/t&gt;","//s"),"cm",""))),MAX(VALUE(SUBSTITUTE(_xlfn.FILTERXML("&lt;t&gt;&lt;s&gt;"&amp;SUBSTITUTE(Q267,",","&lt;/s&gt;&lt;s&gt;")&amp;"&lt;/s&gt;&lt;/t&gt;","//s"),"mm","")))/10))</f>
        <v>1.5</v>
      </c>
      <c r="S267" t="str">
        <f>IF(OR('Model output'!P266="",ISNUMBER(SEARCH("Not identified", 'Model output'!P266)),ISNUMBER(SEARCH("Absent",'Model output'!P266)),AND(ISNUMBER(SEARCH("No",'Model output'!P266)),NOT(ISNUMBER(SEARCH("diagnostic",'Model output'!P266)))),ISNUMBER(SEARCH("Negative",'Model output'!P266))),"negative","positive")</f>
        <v>negative</v>
      </c>
      <c r="T267">
        <f>IF('Model output'!O266="","",'Model output'!O266)</f>
        <v>1</v>
      </c>
      <c r="U267" t="str">
        <f>IF('Model output'!Q266&lt;&gt;"",'Model output'!Q266,IF('Classification result'!S267="positive",IF(ISNUMBER(SEARCH("single",'Model output'!P266)),1,IF(OR(ISNUMBER(SEARCH("&lt;4",'Model output'!P266)),ISNUMBER(SEARCH("&lt; 4",'Model output'!P266)),ISNUMBER(SEARCH("less than 4",'Model output'!P266))),"&lt;4",IF(OR(ISNUMBER(SEARCH("&gt;4",'Model output'!P266)),ISNUMBER(SEARCH("&gt; 4",'Model output'!P266)),ISNUMBER(SEARCH("4 or more",'Model output'!P266))),"&gt;4",""))), ""))</f>
        <v/>
      </c>
      <c r="V267" t="str">
        <f>IF(S267="negative","",IF(OR(ISNUMBER(SEARCH("Focal",'Model output'!P266)),'Classification result'!U267&lt;4,ISNUMBER(SEARCH("Focal",'Classification result'!U267)),ISNUMBER(SEARCH("&lt;4",'Classification result'!U267)),ISNUMBER(SEARCH("&lt; 4",'Classification result'!U267))),"minimal", IF(OR(ISNUMBER(SEARCH("Extensive",'Model output'!P266)),ISNUMBER(SEARCH("Extensive",'Classification result'!U267)),ISNUMBER(SEARCH("&gt;4",'Classification result'!U267)),ISNUMBER(SEARCH("&gt; 4",'Classification result'!U267)),ISNUMBER(SEARCH("4 or more",'Classification result'!U267))),"extensive","")))</f>
        <v/>
      </c>
      <c r="W267" t="str">
        <f>IF(OR('Model output'!R266="",ISNUMBER(SEARCH("Not identified", 'Model output'!R266)),ISNUMBER(SEARCH("Absent",'Model output'!R266)),ISNUMBER(SEARCH("No",'Model output'!R266)),ISNUMBER(SEARCH("Negative",'Model output'!R266)),ISNUMBER(SEARCH("None seen",'Model output'!R266)),ISNUMBER(SEARCH("Free",'Model output'!R266)),ISNUMBER(SEARCH("Cannot be assessed",'Model output'!R266))),"negative","positive")</f>
        <v>positive</v>
      </c>
      <c r="X267" s="16" t="str">
        <f>IF('Model output'!S266="","",'Model output'!S266)</f>
        <v/>
      </c>
      <c r="Y267" t="str">
        <f>IF(OR('Model output'!S266="",ISNUMBER(SEARCH("Absent",'Model output'!S266)),ISNUMBER(SEARCH("Not identified",'Model output'!S266)),AND(ISNUMBER(SEARCH("No",'Model output'!S266)),NOT(ISNUMBER(SEARCH("carcinoma",'Model output'!S266)))),ISNUMBER(SEARCH("negative",'Model output'!S266))),"negative",IF(Z267="positive","gETE", "positive"))</f>
        <v>negative</v>
      </c>
      <c r="Z267" t="str">
        <f>IF(OR('Model output'!S266="",ISNUMBER(SEARCH("Absent",'Model output'!S266)),ISNUMBER(SEARCH("Not identified",'Model output'!S266)),ISNUMBER(SEARCH("No",'Model output'!S266)),ISNUMBER(SEARCH("Minimal",'Model output'!S266)),ISNUMBER(SEARCH("negative",'Model output'!S266))),"negative",IF(OR(ISNUMBER(SEARCH("extensive",X267)),ISNUMBER(SEARCH("skeletal muscle",X267)),ISNUMBER(SEARCH("larynx",X267)),ISNUMBER(SEARCH("trachea",X267)),ISNUMBER(SEARCH("esophagus",X267)),ISNUMBER(SEARCH("recurrent laryngeal nerve",X267))),"positive","negative"))</f>
        <v>negative</v>
      </c>
      <c r="AA267" t="str">
        <f>IF('Model output'!T266="","",IF('Model output'!T266="Not mentioned", "No", "Yes"))</f>
        <v/>
      </c>
      <c r="AB267" t="str">
        <f>IF(AA267&lt;&gt;"Yes","",IF(OR('Model output'!U266="",ISNUMBER(SEARCH("Not identified",'Model output'!U266))),"",'Model output'!U266))</f>
        <v/>
      </c>
      <c r="AC267" s="1" t="str">
        <f>IF(OR('Model output'!V266="", 'Model output'!V266="No", AND(ISERROR(SEARCH("Positive",'Model output'!V266)), ISNUMBER(SEARCH("Negative",'Model output'!V266))), AND(ISNUMBER(SEARCH("Uninvolved",'Model output'!V266)),NOT(ISNUMBER(SEARCH("margins involved",'Model output'!V266)))), ISNUMBER(SEARCH("None",'Model output'!V266)), ISNUMBER(SEARCH("Free",'Model output'!V266)), ISNUMBER(SEARCH("1 mm",'Model output'!V266)), ISNUMBER(SEARCH("0.1 CM",'Model output'!V266)), ISNUMBER(SEARCH("less than 0.2 mm",'Model output'!V266)), ISNUMBER(SEARCH("less than 0.5 mm",'Model output'!V266)), ISNUMBER(SEARCH("less than 1.0 mm",'Model output'!V266)), ISNUMBER(SEARCH("noted very close",'Model output'!V266)), ISNUMBER(SEARCH("abut",'Model output'!V266)), ISNUMBER(SEARCH("not mentioned",'Model output'!V266)), ISNUMBER(SEARCH("Cannot be assessed",'Model output'!V266)), ISNUMBER(SEARCH("Not specified",'Model output'!V266)), ISNUMBER(SEARCH("Lymphocyte invasion - present",'Model output'!V266))), "negative", "positive")</f>
        <v>positive</v>
      </c>
      <c r="AE267" s="35" t="str" cm="1">
        <f t="array" ref="AE267">IF(OR(AC267="positive",Z267="positive",AND(OR(ISNUMBER(SEARCH("Follicular carcinoma",N267)),ISNUMBER(SEARCH("Follicular thyroid carcinoma",N267))),V267="extensive"),AND(AND(ISNUMBER(J267),J267&gt;0),AND(ISNUMBER(M267),M267&gt;3)),OR(H267="positive",AH267=1)),"high",IF(OR(ISNUMBER(SEARCH("lateral",G267,1)),ISNUMBER(SEARCH("positive",Y267,1)),ISNUMBER(SEARCH("tall",O267,1)),ISNUMBER(SEARCH("hobnail",O267,1)),ISNUMBER(SEARCH("cribriform",O267,1)),ISNUMBER(SEARCH("diffuse",O267,1)),ISNUMBER(SEARCH("columnar",O267,1)),ISNUMBER(SEARCH("solid",O267,1)),ISNUMBER(SEARCH("tall",N267,1)),ISNUMBER(SEARCH("hobnail",N267,1)),ISNUMBER(SEARCH("cribriform",N267,1)),ISNUMBER(SEARCH("diffuse",N267,1)),ISNUMBER(SEARCH("columnar",N267,1)),ISNUMBER(SEARCH("solid",N267,1)),AND(ISNUMBER(SEARCH("papillary",N267,1)),S267="positive"),AND(AND(ISNUMBER(J267),J267&gt;=5),M267=""),AND(AND(ISNUMBER(J267),J267&gt;=5),AND(ISNUMBER(M267),M267&gt;=1)),AND(ISNUMBER(SERACH("papillary",N267)),OR(Y267="positive",Z267="positive"), ISNUMBER(SEARCH("BRAF",AB267)))),"intermediate","low"))</f>
        <v>high</v>
      </c>
      <c r="AF267" s="36" t="str">
        <f t="shared" si="52"/>
        <v>1b</v>
      </c>
      <c r="AG267" s="36" t="str">
        <f t="shared" si="53"/>
        <v>1a</v>
      </c>
      <c r="AH267" s="36" t="str">
        <f t="shared" si="54"/>
        <v>0</v>
      </c>
      <c r="AI267" s="42" t="str">
        <f t="shared" si="55"/>
        <v>I</v>
      </c>
      <c r="AJ267" s="39" t="s">
        <v>805</v>
      </c>
      <c r="AK267" s="41" t="s">
        <v>1119</v>
      </c>
      <c r="AL267" s="41" t="s">
        <v>651</v>
      </c>
      <c r="AM267" s="41" t="s">
        <v>1120</v>
      </c>
      <c r="AN267" s="41" t="s">
        <v>68</v>
      </c>
      <c r="AO267" s="22">
        <f t="shared" si="56"/>
        <v>1</v>
      </c>
      <c r="AP267" s="1">
        <f t="shared" si="57"/>
        <v>1</v>
      </c>
      <c r="AQ267" s="1">
        <f t="shared" si="58"/>
        <v>1</v>
      </c>
      <c r="AR267" s="1">
        <f t="shared" si="59"/>
        <v>1</v>
      </c>
      <c r="AS267" s="14">
        <f t="shared" si="60"/>
        <v>1</v>
      </c>
    </row>
    <row r="268" spans="1:45">
      <c r="A268" t="str">
        <f>'Model output'!A267</f>
        <v>TCGA-H2-A422</v>
      </c>
      <c r="B268" s="33">
        <v>40</v>
      </c>
      <c r="C268" s="1" t="str">
        <f>IF(OR(ISNUMBER(SEARCH("0",'Model output'!D267)), ISNUMBER(SEARCH("1",'Model output'!D267)), ISNUMBER(SEARCH("1a",'Model output'!D267)), ISNUMBER(SEARCH("1b",'Model output'!D267)), ISNUMBER(SEARCH("2",'Model output'!D267)), ISNUMBER(SEARCH("3",'Model output'!D267)), ISNUMBER(SEARCH("4a",'Model output'!D267)), ISNUMBER(SEARCH("4b",'Model output'!D267))), IF(ISNUMBER(SEARCH("pT",'Model output'!D267)),IF(OR(ISNUMBER(SEARCH("a",'Model output'!D267)),ISNUMBER(SEARCH("b",'Model output'!D267))),MID(SUBSTITUTE('Model output'!D267," ",""),SEARCH("pT",'Model output'!D267)+2,2),MID(SUBSTITUTE('Model output'!D267," ",""),SEARCH("pT",'Model output'!D267)+2,1)),IF(ISNUMBER(SEARCH("T",'Model output'!D267)),IF(OR(ISNUMBER(SEARCH("a",'Model output'!D267)),ISNUMBER(SEARCH("b",'Model output'!D267))),MID(SUBSTITUTE('Model output'!D267," ",""),SEARCH("T",'Model output'!D267)+1,2),MID(SUBSTITUTE('Model output'!D267," ",""),SEARCH("T",'Model output'!D267)+1,1)),SUBSTITUTE('Model output'!D267," ",""))),"")</f>
        <v>2</v>
      </c>
      <c r="D268" s="1" t="str">
        <f>IF(ISNUMBER(SEARCH("lymph node",'Model output'!E267)),"1", IF(AND('Model output'!E267&lt;&gt;"",ISNUMBER('Model output'!E267),'Model output'!E267&gt;0),"1",IF(OR(ISNUMBER(SEARCH("0",'Model output'!E267)), ISNUMBER(SEARCH("1",'Model output'!E267)), ISNUMBER(SEARCH("1a",'Model output'!E267)), ISNUMBER(SEARCH("1b",'Model output'!E267)), ISNUMBER(SEARCH("X",'Model output'!E267))), IF(ISNUMBER(SEARCH("pN",'Model output'!E267)),IF(OR(ISNUMBER(SEARCH("a",'Model output'!E267)),ISNUMBER(SEARCH("b",'Model output'!E267))),MID(SUBSTITUTE('Model output'!E267," ",""),SEARCH("pN",'Model output'!E267)+2,2),MID(SUBSTITUTE('Model output'!E267," ",""),SEARCH("pN",'Model output'!E267)+2,1)),IF(ISNUMBER(SEARCH("N",'Model output'!E267)),IF(OR(ISNUMBER(SEARCH("a",'Model output'!E267)),ISNUMBER(SEARCH("b",'Model output'!E267))),MID(SUBSTITUTE('Model output'!E267," ",""),SEARCH("N",'Model output'!E267)+1,2),MID(SUBSTITUTE('Model output'!E267," ",""),SEARCH("N",'Model output'!E267)+1,1)),SUBSTITUTE('Model output'!E267," ",""))),"")))</f>
        <v>0</v>
      </c>
      <c r="E268" s="1" t="str">
        <f>IF(OR(ISNUMBER(SEARCH("Not applicable",'Model output'!F267)), ISNUMBER(SEARCH("N/A",'Model output'!F267))),"0",IF(OR(ISNUMBER(SEARCH("0",'Model output'!F267)), ISNUMBER(SEARCH("1",'Model output'!F267)), ISNUMBER(SEARCH("X",'Model output'!F267))), IF(ISNUMBER(SEARCH("pM",'Model output'!F267)),MID(SUBSTITUTE('Model output'!F267," ",""),SEARCH("pM",'Model output'!F267)+2,1),IF(ISNUMBER(SEARCH("M",'Model output'!F267)),MID(SUBSTITUTE('Model output'!F267," ",""),SEARCH("M",'Model output'!F267)+1,1),SUBSTITUTE('Model output'!F267," ",""))),""))</f>
        <v>X</v>
      </c>
      <c r="F268" t="str">
        <f t="shared" si="49"/>
        <v>negative</v>
      </c>
      <c r="G268" t="str">
        <f>IF(OR('Model output'!G267="",AND(ISNUMBER('Model output'!J267),'Model output'!J267&lt;1)),"",IF(OR(ISNUMBER(SEARCH("lateral",'Model output'!G267)),ISNUMBER(SEARCH("cervical",'Model output'!G267)),ISNUMBER(SEARCH("jugular",'Model output'!G267)),ISNUMBER(SEARCH("left neck",'Model output'!G267)),ISNUMBER(SEARCH("left anterior neck",'Model output'!G267)),ISNUMBER(SEARCH("left posterior neck",'Model output'!G267)),ISNUMBER(SEARCH("right neck",'Model output'!G267)),ISNUMBER(SEARCH("right anterior neck",'Model output'!G267)),ISNUMBER(SEARCH("right posterior neck",'Model output'!G267)),AND(ISNUMBER(SEARCH("level",'Model output'!G267)),OR(,ISNUMBER(SEARCH("II",'Model output'!G267)),ISNUMBER(SEARCH("two",'Model output'!G267)),AND(ISNUMBER(SEARCH("2",'Model output'!G267)),NOT(ISNUMBER(SEARCH("1 of 2",'Model output'!G267)))),ISNUMBER(SEARCH("III",'Model output'!G267)),ISNUMBER(SEARCH("three",'Model output'!G267)),ISNUMBER(SEARCH("3",'Model output'!G267)),ISNUMBER(SEARCH("IV",'Model output'!G267)),ISNUMBER(SEARCH("four",'Model output'!G267)),ISNUMBER(SEARCH("4",'Model output'!G267)),ISNUMBER(SEARCH("V ",'Model output'!G267)),ISNUMBER(SEARCH("five",'Model output'!G267)),ISNUMBER(SEARCH("5",'Model output'!G267))))), "lateral", "central"))</f>
        <v/>
      </c>
      <c r="H268" t="str">
        <f>IF('Model output'!H267="","negative",IF(OR(ISNUMBER(SEARCH("lymph node",'Model output'!H267)),ISNUMBER(SEARCH("gland",'Model output'!H267)),ISNUMBER(SEARCH("lobe",'Model output'!H267)),ISNUMBER(SEARCH("isthmus",'Model output'!H267)),ISNUMBER(SEARCH("mediastinum",'Model output'!H267)),ISNUMBER(SEARCH("Not mentioned",'Model output'!H267)), ISNUMBER(SEARCH("Not applicable",'Model output'!H267)), ISNUMBER(SEARCH("paratracheal",'Model output'!H267)),ISNUMBER(SEARCH("fibroadipose tissue",'Model output'!H267)),ISNUMBER(SEARCH("thyroid node",'Model output'!H267)),ISNUMBER(SEARCH("skeletal muscle",'Model output'!H267)),ISNUMBER(SEARCH("Extranodal extension",'Model output'!H267)),ISNUMBER(SEARCH("right",'Model output'!H267)),ISNUMBER(SEARCH("left",'Model output'!H267)),ISNUMBER(SEARCH("Not specified",'Model output'!H267))),"negative","positive"))</f>
        <v>negative</v>
      </c>
      <c r="I268">
        <f>IF(OR('Model output'!I267="",'Model output'!I267="Not answered",'Model output'!I267="Not mentioned"),"",IF(ISNUMBER('Model output'!I267),'Model output'!I267,1))</f>
        <v>3</v>
      </c>
      <c r="J268">
        <f>IF(OR('Model output'!J267="",'Model output'!J267="Not answered",'Model output'!J267="Not mentioned"),"",IF(AND(ISNUMBER('Model output'!J267),'Model output'!J267&lt;=I268),'Model output'!J267,IF(AND(ISNUMBER('Model output'!J267), 'Model output'!J267&gt;=DATE(2024,1,1)), MIN(DAY('Model output'!J267), MONTH('Model output'!J267), YEAR('Model output'!J267)), IF(ISNUMBER(SEARCH("0/",'Model output'!J267)),0,IF(ISNUMBER(SEARCH("/",'Model output'!J267)), VALUE(LEFT('Model output'!J267, SEARCH("/",'Model output'!J267)-1)),1)))))</f>
        <v>0</v>
      </c>
      <c r="K268" t="str" cm="1">
        <f t="array" ref="K268">IF(COUNT(FIND({0,1,2,3,4,5,6,7,8,9},'Model output'!K267))&gt;0,'Model output'!K267,"")</f>
        <v/>
      </c>
      <c r="L268" s="25" t="str">
        <f t="shared" si="51"/>
        <v/>
      </c>
      <c r="M268" t="str" cm="1">
        <f t="array" ref="M268">IF(L268="","",IF(ISNUMBER(SEARCH("cm",L268)),MAX(VALUE(SUBSTITUTE(_xlfn.FILTERXML("&lt;t&gt;&lt;s&gt;"&amp;SUBSTITUTE(L268,",","&lt;/s&gt;&lt;s&gt;")&amp;"&lt;/s&gt;&lt;/t&gt;","//s"),"cm",""))),MAX(VALUE(SUBSTITUTE(_xlfn.FILTERXML("&lt;t&gt;&lt;s&gt;"&amp;SUBSTITUTE(L268,",","&lt;/s&gt;&lt;s&gt;")&amp;"&lt;/s&gt;&lt;/t&gt;","//s"),"mm","")))/10))</f>
        <v/>
      </c>
      <c r="N268" t="str">
        <f>IF('Model output'!L267="","",'Model output'!L267)</f>
        <v>Papillary carcinoma, classical type</v>
      </c>
      <c r="O268" t="str">
        <f>IF('Model output'!M267="","",'Model output'!M267)</f>
        <v/>
      </c>
      <c r="P268" t="str">
        <f>IF('Model output'!N267="","",'Model output'!N267)</f>
        <v>3 CM</v>
      </c>
      <c r="Q268" t="str">
        <f t="shared" si="50"/>
        <v>3cm</v>
      </c>
      <c r="R268" cm="1">
        <f t="array" ref="R268">IF(Q268="","",IF(ISNUMBER(SEARCH("cm",Q268)),MAX(VALUE(SUBSTITUTE(_xlfn.FILTERXML("&lt;t&gt;&lt;s&gt;"&amp;SUBSTITUTE(Q268,",","&lt;/s&gt;&lt;s&gt;")&amp;"&lt;/s&gt;&lt;/t&gt;","//s"),"cm",""))),MAX(VALUE(SUBSTITUTE(_xlfn.FILTERXML("&lt;t&gt;&lt;s&gt;"&amp;SUBSTITUTE(Q268,",","&lt;/s&gt;&lt;s&gt;")&amp;"&lt;/s&gt;&lt;/t&gt;","//s"),"mm","")))/10))</f>
        <v>3</v>
      </c>
      <c r="S268" t="str">
        <f>IF(OR('Model output'!P267="",ISNUMBER(SEARCH("Not identified", 'Model output'!P267)),ISNUMBER(SEARCH("Absent",'Model output'!P267)),AND(ISNUMBER(SEARCH("No",'Model output'!P267)),NOT(ISNUMBER(SEARCH("diagnostic",'Model output'!P267)))),ISNUMBER(SEARCH("Negative",'Model output'!P267))),"negative","positive")</f>
        <v>positive</v>
      </c>
      <c r="T268">
        <f>IF('Model output'!O267="","",'Model output'!O267)</f>
        <v>1</v>
      </c>
      <c r="U268" t="str">
        <f>IF('Model output'!Q267&lt;&gt;"",'Model output'!Q267,IF('Classification result'!S268="positive",IF(ISNUMBER(SEARCH("single",'Model output'!P267)),1,IF(OR(ISNUMBER(SEARCH("&lt;4",'Model output'!P267)),ISNUMBER(SEARCH("&lt; 4",'Model output'!P267)),ISNUMBER(SEARCH("less than 4",'Model output'!P267))),"&lt;4",IF(OR(ISNUMBER(SEARCH("&gt;4",'Model output'!P267)),ISNUMBER(SEARCH("&gt; 4",'Model output'!P267)),ISNUMBER(SEARCH("4 or more",'Model output'!P267))),"&gt;4",""))), ""))</f>
        <v>Not mentioned</v>
      </c>
      <c r="V268" t="str">
        <f>IF(S268="negative","",IF(OR(ISNUMBER(SEARCH("Focal",'Model output'!P267)),'Classification result'!U268&lt;4,ISNUMBER(SEARCH("Focal",'Classification result'!U268)),ISNUMBER(SEARCH("&lt;4",'Classification result'!U268)),ISNUMBER(SEARCH("&lt; 4",'Classification result'!U268))),"minimal", IF(OR(ISNUMBER(SEARCH("Extensive",'Model output'!P267)),ISNUMBER(SEARCH("Extensive",'Classification result'!U268)),ISNUMBER(SEARCH("&gt;4",'Classification result'!U268)),ISNUMBER(SEARCH("&gt; 4",'Classification result'!U268)),ISNUMBER(SEARCH("4 or more",'Classification result'!U268))),"extensive","")))</f>
        <v/>
      </c>
      <c r="W268" t="str">
        <f>IF(OR('Model output'!R267="",ISNUMBER(SEARCH("Not identified", 'Model output'!R267)),ISNUMBER(SEARCH("Absent",'Model output'!R267)),ISNUMBER(SEARCH("No",'Model output'!R267)),ISNUMBER(SEARCH("Negative",'Model output'!R267)),ISNUMBER(SEARCH("None seen",'Model output'!R267)),ISNUMBER(SEARCH("Free",'Model output'!R267)),ISNUMBER(SEARCH("Cannot be assessed",'Model output'!R267))),"negative","positive")</f>
        <v>negative</v>
      </c>
      <c r="X268" s="16" t="str">
        <f>IF('Model output'!S267="","",'Model output'!S267)</f>
        <v>Not mentioned</v>
      </c>
      <c r="Y268" t="str">
        <f>IF(OR('Model output'!S267="",ISNUMBER(SEARCH("Absent",'Model output'!S267)),ISNUMBER(SEARCH("Not identified",'Model output'!S267)),AND(ISNUMBER(SEARCH("No",'Model output'!S267)),NOT(ISNUMBER(SEARCH("carcinoma",'Model output'!S267)))),ISNUMBER(SEARCH("negative",'Model output'!S267))),"negative",IF(Z268="positive","gETE", "positive"))</f>
        <v>negative</v>
      </c>
      <c r="Z268" t="str">
        <f>IF(OR('Model output'!S267="",ISNUMBER(SEARCH("Absent",'Model output'!S267)),ISNUMBER(SEARCH("Not identified",'Model output'!S267)),ISNUMBER(SEARCH("No",'Model output'!S267)),ISNUMBER(SEARCH("Minimal",'Model output'!S267)),ISNUMBER(SEARCH("negative",'Model output'!S267))),"negative",IF(OR(ISNUMBER(SEARCH("extensive",X268)),ISNUMBER(SEARCH("skeletal muscle",X268)),ISNUMBER(SEARCH("larynx",X268)),ISNUMBER(SEARCH("trachea",X268)),ISNUMBER(SEARCH("esophagus",X268)),ISNUMBER(SEARCH("recurrent laryngeal nerve",X268))),"positive","negative"))</f>
        <v>negative</v>
      </c>
      <c r="AA268" t="str">
        <f>IF('Model output'!T267="","",IF('Model output'!T267="Not mentioned", "No", "Yes"))</f>
        <v>No</v>
      </c>
      <c r="AB268" t="str">
        <f>IF(AA268&lt;&gt;"Yes","",IF(OR('Model output'!U267="",ISNUMBER(SEARCH("Not identified",'Model output'!U267))),"",'Model output'!U267))</f>
        <v/>
      </c>
      <c r="AC268" s="1" t="str">
        <f>IF(OR('Model output'!V267="", 'Model output'!V267="No", AND(ISERROR(SEARCH("Positive",'Model output'!V267)), ISNUMBER(SEARCH("Negative",'Model output'!V267))), AND(ISNUMBER(SEARCH("Uninvolved",'Model output'!V267)),NOT(ISNUMBER(SEARCH("margins involved",'Model output'!V267)))), ISNUMBER(SEARCH("None",'Model output'!V267)), ISNUMBER(SEARCH("Free",'Model output'!V267)), ISNUMBER(SEARCH("1 mm",'Model output'!V267)), ISNUMBER(SEARCH("0.1 CM",'Model output'!V267)), ISNUMBER(SEARCH("less than 0.2 mm",'Model output'!V267)), ISNUMBER(SEARCH("less than 0.5 mm",'Model output'!V267)), ISNUMBER(SEARCH("less than 1.0 mm",'Model output'!V267)), ISNUMBER(SEARCH("noted very close",'Model output'!V267)), ISNUMBER(SEARCH("abut",'Model output'!V267)), ISNUMBER(SEARCH("not mentioned",'Model output'!V267)), ISNUMBER(SEARCH("Cannot be assessed",'Model output'!V267)), ISNUMBER(SEARCH("Not specified",'Model output'!V267)), ISNUMBER(SEARCH("Lymphocyte invasion - present",'Model output'!V267))), "negative", "positive")</f>
        <v>negative</v>
      </c>
      <c r="AE268" s="35" t="str" cm="1">
        <f t="array" aca="1" ref="AE268" ca="1">IF(OR(AC268="positive",Z268="positive",AND(OR(ISNUMBER(SEARCH("Follicular carcinoma",N268)),ISNUMBER(SEARCH("Follicular thyroid carcinoma",N268))),V268="extensive"),AND(AND(ISNUMBER(J268),J268&gt;0),AND(ISNUMBER(M268),M268&gt;3)),OR(H268="positive",AH268=1)),"high",IF(OR(ISNUMBER(SEARCH("lateral",G268,1)),ISNUMBER(SEARCH("positive",Y268,1)),ISNUMBER(SEARCH("tall",O268,1)),ISNUMBER(SEARCH("hobnail",O268,1)),ISNUMBER(SEARCH("cribriform",O268,1)),ISNUMBER(SEARCH("diffuse",O268,1)),ISNUMBER(SEARCH("columnar",O268,1)),ISNUMBER(SEARCH("solid",O268,1)),ISNUMBER(SEARCH("tall",N268,1)),ISNUMBER(SEARCH("hobnail",N268,1)),ISNUMBER(SEARCH("cribriform",N268,1)),ISNUMBER(SEARCH("diffuse",N268,1)),ISNUMBER(SEARCH("columnar",N268,1)),ISNUMBER(SEARCH("solid",N268,1)),AND(ISNUMBER(SEARCH("papillary",N268,1)),S268="positive"),AND(AND(ISNUMBER(J268),J268&gt;=5),M268=""),AND(AND(ISNUMBER(J268),J268&gt;=5),AND(ISNUMBER(M268),M268&gt;=1)),AND(ISNUMBER(SERACH("papillary",N268)),OR(Y268="positive",Z268="positive"), ISNUMBER(SEARCH("BRAF",AB268)))),"intermediate","low"))</f>
        <v>intermediate</v>
      </c>
      <c r="AF268" s="36" t="str">
        <f t="shared" si="52"/>
        <v>2</v>
      </c>
      <c r="AG268" s="36" t="str">
        <f t="shared" si="53"/>
        <v>0</v>
      </c>
      <c r="AH268" s="36" t="str">
        <f t="shared" si="54"/>
        <v>0</v>
      </c>
      <c r="AI268" s="42" t="str">
        <f t="shared" si="55"/>
        <v>I</v>
      </c>
      <c r="AJ268" s="39" t="s">
        <v>809</v>
      </c>
      <c r="AK268" s="41" t="s">
        <v>1122</v>
      </c>
      <c r="AL268" s="41" t="s">
        <v>1120</v>
      </c>
      <c r="AM268" s="41" t="s">
        <v>1123</v>
      </c>
      <c r="AN268" s="41" t="s">
        <v>68</v>
      </c>
      <c r="AO268" s="22">
        <f t="shared" ca="1" si="56"/>
        <v>1</v>
      </c>
      <c r="AP268" s="1">
        <f t="shared" si="57"/>
        <v>1</v>
      </c>
      <c r="AQ268" s="1">
        <f t="shared" si="58"/>
        <v>1</v>
      </c>
      <c r="AR268" s="1">
        <f t="shared" si="59"/>
        <v>1</v>
      </c>
      <c r="AS268" s="14">
        <f t="shared" si="60"/>
        <v>1</v>
      </c>
    </row>
    <row r="269" spans="1:45">
      <c r="A269" t="str">
        <f>'Model output'!A268</f>
        <v>TCGA-IM-A41Y</v>
      </c>
      <c r="B269" s="33">
        <v>42</v>
      </c>
      <c r="C269" s="1" t="str">
        <f>IF(OR(ISNUMBER(SEARCH("0",'Model output'!D268)), ISNUMBER(SEARCH("1",'Model output'!D268)), ISNUMBER(SEARCH("1a",'Model output'!D268)), ISNUMBER(SEARCH("1b",'Model output'!D268)), ISNUMBER(SEARCH("2",'Model output'!D268)), ISNUMBER(SEARCH("3",'Model output'!D268)), ISNUMBER(SEARCH("4a",'Model output'!D268)), ISNUMBER(SEARCH("4b",'Model output'!D268))), IF(ISNUMBER(SEARCH("pT",'Model output'!D268)),IF(OR(ISNUMBER(SEARCH("a",'Model output'!D268)),ISNUMBER(SEARCH("b",'Model output'!D268))),MID(SUBSTITUTE('Model output'!D268," ",""),SEARCH("pT",'Model output'!D268)+2,2),MID(SUBSTITUTE('Model output'!D268," ",""),SEARCH("pT",'Model output'!D268)+2,1)),IF(ISNUMBER(SEARCH("T",'Model output'!D268)),IF(OR(ISNUMBER(SEARCH("a",'Model output'!D268)),ISNUMBER(SEARCH("b",'Model output'!D268))),MID(SUBSTITUTE('Model output'!D268," ",""),SEARCH("T",'Model output'!D268)+1,2),MID(SUBSTITUTE('Model output'!D268," ",""),SEARCH("T",'Model output'!D268)+1,1)),SUBSTITUTE('Model output'!D268," ",""))),"")</f>
        <v>3</v>
      </c>
      <c r="D269" s="1" t="str">
        <f>IF(ISNUMBER(SEARCH("lymph node",'Model output'!E268)),"1", IF(AND('Model output'!E268&lt;&gt;"",ISNUMBER('Model output'!E268),'Model output'!E268&gt;0),"1",IF(OR(ISNUMBER(SEARCH("0",'Model output'!E268)), ISNUMBER(SEARCH("1",'Model output'!E268)), ISNUMBER(SEARCH("1a",'Model output'!E268)), ISNUMBER(SEARCH("1b",'Model output'!E268)), ISNUMBER(SEARCH("X",'Model output'!E268))), IF(ISNUMBER(SEARCH("pN",'Model output'!E268)),IF(OR(ISNUMBER(SEARCH("a",'Model output'!E268)),ISNUMBER(SEARCH("b",'Model output'!E268))),MID(SUBSTITUTE('Model output'!E268," ",""),SEARCH("pN",'Model output'!E268)+2,2),MID(SUBSTITUTE('Model output'!E268," ",""),SEARCH("pN",'Model output'!E268)+2,1)),IF(ISNUMBER(SEARCH("N",'Model output'!E268)),IF(OR(ISNUMBER(SEARCH("a",'Model output'!E268)),ISNUMBER(SEARCH("b",'Model output'!E268))),MID(SUBSTITUTE('Model output'!E268," ",""),SEARCH("N",'Model output'!E268)+1,2),MID(SUBSTITUTE('Model output'!E268," ",""),SEARCH("N",'Model output'!E268)+1,1)),SUBSTITUTE('Model output'!E268," ",""))),"")))</f>
        <v>1a</v>
      </c>
      <c r="E269" s="1" t="str">
        <f>IF(OR(ISNUMBER(SEARCH("Not applicable",'Model output'!F268)), ISNUMBER(SEARCH("N/A",'Model output'!F268))),"0",IF(OR(ISNUMBER(SEARCH("0",'Model output'!F268)), ISNUMBER(SEARCH("1",'Model output'!F268)), ISNUMBER(SEARCH("X",'Model output'!F268))), IF(ISNUMBER(SEARCH("pM",'Model output'!F268)),MID(SUBSTITUTE('Model output'!F268," ",""),SEARCH("pM",'Model output'!F268)+2,1),IF(ISNUMBER(SEARCH("M",'Model output'!F268)),MID(SUBSTITUTE('Model output'!F268," ",""),SEARCH("M",'Model output'!F268)+1,1),SUBSTITUTE('Model output'!F268," ",""))),""))</f>
        <v/>
      </c>
      <c r="F269" t="str">
        <f t="shared" si="49"/>
        <v>positive</v>
      </c>
      <c r="G269" t="str">
        <f>IF(OR('Model output'!G268="",AND(ISNUMBER('Model output'!J268),'Model output'!J268&lt;1)),"",IF(OR(ISNUMBER(SEARCH("lateral",'Model output'!G268)),ISNUMBER(SEARCH("cervical",'Model output'!G268)),ISNUMBER(SEARCH("jugular",'Model output'!G268)),ISNUMBER(SEARCH("left neck",'Model output'!G268)),ISNUMBER(SEARCH("left anterior neck",'Model output'!G268)),ISNUMBER(SEARCH("left posterior neck",'Model output'!G268)),ISNUMBER(SEARCH("right neck",'Model output'!G268)),ISNUMBER(SEARCH("right anterior neck",'Model output'!G268)),ISNUMBER(SEARCH("right posterior neck",'Model output'!G268)),AND(ISNUMBER(SEARCH("level",'Model output'!G268)),OR(,ISNUMBER(SEARCH("II",'Model output'!G268)),ISNUMBER(SEARCH("two",'Model output'!G268)),AND(ISNUMBER(SEARCH("2",'Model output'!G268)),NOT(ISNUMBER(SEARCH("1 of 2",'Model output'!G268)))),ISNUMBER(SEARCH("III",'Model output'!G268)),ISNUMBER(SEARCH("three",'Model output'!G268)),ISNUMBER(SEARCH("3",'Model output'!G268)),ISNUMBER(SEARCH("IV",'Model output'!G268)),ISNUMBER(SEARCH("four",'Model output'!G268)),ISNUMBER(SEARCH("4",'Model output'!G268)),ISNUMBER(SEARCH("V ",'Model output'!G268)),ISNUMBER(SEARCH("five",'Model output'!G268)),ISNUMBER(SEARCH("5",'Model output'!G268))))), "lateral", "central"))</f>
        <v>central</v>
      </c>
      <c r="H269" t="str">
        <f>IF('Model output'!H268="","negative",IF(OR(ISNUMBER(SEARCH("lymph node",'Model output'!H268)),ISNUMBER(SEARCH("gland",'Model output'!H268)),ISNUMBER(SEARCH("lobe",'Model output'!H268)),ISNUMBER(SEARCH("isthmus",'Model output'!H268)),ISNUMBER(SEARCH("mediastinum",'Model output'!H268)),ISNUMBER(SEARCH("Not mentioned",'Model output'!H268)), ISNUMBER(SEARCH("Not applicable",'Model output'!H268)), ISNUMBER(SEARCH("paratracheal",'Model output'!H268)),ISNUMBER(SEARCH("fibroadipose tissue",'Model output'!H268)),ISNUMBER(SEARCH("thyroid node",'Model output'!H268)),ISNUMBER(SEARCH("skeletal muscle",'Model output'!H268)),ISNUMBER(SEARCH("Extranodal extension",'Model output'!H268)),ISNUMBER(SEARCH("right",'Model output'!H268)),ISNUMBER(SEARCH("left",'Model output'!H268)),ISNUMBER(SEARCH("Not specified",'Model output'!H268))),"negative","positive"))</f>
        <v>negative</v>
      </c>
      <c r="I269">
        <f>IF(OR('Model output'!I268="",'Model output'!I268="Not answered",'Model output'!I268="Not mentioned"),"",IF(ISNUMBER('Model output'!I268),'Model output'!I268,1))</f>
        <v>18</v>
      </c>
      <c r="J269">
        <f>IF(OR('Model output'!J268="",'Model output'!J268="Not answered",'Model output'!J268="Not mentioned"),"",IF(AND(ISNUMBER('Model output'!J268),'Model output'!J268&lt;=I269),'Model output'!J268,IF(AND(ISNUMBER('Model output'!J268), 'Model output'!J268&gt;=DATE(2024,1,1)), MIN(DAY('Model output'!J268), MONTH('Model output'!J268), YEAR('Model output'!J268)), IF(ISNUMBER(SEARCH("0/",'Model output'!J268)),0,IF(ISNUMBER(SEARCH("/",'Model output'!J268)), VALUE(LEFT('Model output'!J268, SEARCH("/",'Model output'!J268)-1)),1)))))</f>
        <v>4</v>
      </c>
      <c r="K269" t="str" cm="1">
        <f t="array" ref="K269">IF(COUNT(FIND({0,1,2,3,4,5,6,7,8,9},'Model output'!K268))&gt;0,'Model output'!K268,"")</f>
        <v/>
      </c>
      <c r="L269" s="25" t="str">
        <f t="shared" si="51"/>
        <v/>
      </c>
      <c r="M269" t="str" cm="1">
        <f t="array" ref="M269">IF(L269="","",IF(ISNUMBER(SEARCH("cm",L269)),MAX(VALUE(SUBSTITUTE(_xlfn.FILTERXML("&lt;t&gt;&lt;s&gt;"&amp;SUBSTITUTE(L269,",","&lt;/s&gt;&lt;s&gt;")&amp;"&lt;/s&gt;&lt;/t&gt;","//s"),"cm",""))),MAX(VALUE(SUBSTITUTE(_xlfn.FILTERXML("&lt;t&gt;&lt;s&gt;"&amp;SUBSTITUTE(L269,",","&lt;/s&gt;&lt;s&gt;")&amp;"&lt;/s&gt;&lt;/t&gt;","//s"),"mm","")))/10))</f>
        <v/>
      </c>
      <c r="N269" t="str">
        <f>IF('Model output'!L268="","",'Model output'!L268)</f>
        <v>Papillary carcinoma</v>
      </c>
      <c r="O269" t="str">
        <f>IF('Model output'!M268="","",'Model output'!M268)</f>
        <v>Diffuse sclerosing variant</v>
      </c>
      <c r="P269" t="str">
        <f>IF('Model output'!N268="","",'Model output'!N268)</f>
        <v>6.8 cm</v>
      </c>
      <c r="Q269" t="str">
        <f t="shared" si="50"/>
        <v>6.8cm</v>
      </c>
      <c r="R269" cm="1">
        <f t="array" ref="R269">IF(Q269="","",IF(ISNUMBER(SEARCH("cm",Q269)),MAX(VALUE(SUBSTITUTE(_xlfn.FILTERXML("&lt;t&gt;&lt;s&gt;"&amp;SUBSTITUTE(Q269,",","&lt;/s&gt;&lt;s&gt;")&amp;"&lt;/s&gt;&lt;/t&gt;","//s"),"cm",""))),MAX(VALUE(SUBSTITUTE(_xlfn.FILTERXML("&lt;t&gt;&lt;s&gt;"&amp;SUBSTITUTE(Q269,",","&lt;/s&gt;&lt;s&gt;")&amp;"&lt;/s&gt;&lt;/t&gt;","//s"),"mm","")))/10))</f>
        <v>6.8</v>
      </c>
      <c r="S269" t="str">
        <f>IF(OR('Model output'!P268="",ISNUMBER(SEARCH("Not identified", 'Model output'!P268)),ISNUMBER(SEARCH("Absent",'Model output'!P268)),AND(ISNUMBER(SEARCH("No",'Model output'!P268)),NOT(ISNUMBER(SEARCH("diagnostic",'Model output'!P268)))),ISNUMBER(SEARCH("Negative",'Model output'!P268))),"negative","positive")</f>
        <v>positive</v>
      </c>
      <c r="T269">
        <f>IF('Model output'!O268="","",'Model output'!O268)</f>
        <v>2</v>
      </c>
      <c r="U269" t="str">
        <f>IF('Model output'!Q268&lt;&gt;"",'Model output'!Q268,IF('Classification result'!S269="positive",IF(ISNUMBER(SEARCH("single",'Model output'!P268)),1,IF(OR(ISNUMBER(SEARCH("&lt;4",'Model output'!P268)),ISNUMBER(SEARCH("&lt; 4",'Model output'!P268)),ISNUMBER(SEARCH("less than 4",'Model output'!P268))),"&lt;4",IF(OR(ISNUMBER(SEARCH("&gt;4",'Model output'!P268)),ISNUMBER(SEARCH("&gt; 4",'Model output'!P268)),ISNUMBER(SEARCH("4 or more",'Model output'!P268))),"&gt;4",""))), ""))</f>
        <v>Focal (less than 4 vessels)</v>
      </c>
      <c r="V269" t="str">
        <f>IF(S269="negative","",IF(OR(ISNUMBER(SEARCH("Focal",'Model output'!P268)),'Classification result'!U269&lt;4,ISNUMBER(SEARCH("Focal",'Classification result'!U269)),ISNUMBER(SEARCH("&lt;4",'Classification result'!U269)),ISNUMBER(SEARCH("&lt; 4",'Classification result'!U269))),"minimal", IF(OR(ISNUMBER(SEARCH("Extensive",'Model output'!P268)),ISNUMBER(SEARCH("Extensive",'Classification result'!U269)),ISNUMBER(SEARCH("&gt;4",'Classification result'!U269)),ISNUMBER(SEARCH("&gt; 4",'Classification result'!U269)),ISNUMBER(SEARCH("4 or more",'Classification result'!U269))),"extensive","")))</f>
        <v>minimal</v>
      </c>
      <c r="W269" t="str">
        <f>IF(OR('Model output'!R268="",ISNUMBER(SEARCH("Not identified", 'Model output'!R268)),ISNUMBER(SEARCH("Absent",'Model output'!R268)),ISNUMBER(SEARCH("No",'Model output'!R268)),ISNUMBER(SEARCH("Negative",'Model output'!R268)),ISNUMBER(SEARCH("None seen",'Model output'!R268)),ISNUMBER(SEARCH("Free",'Model output'!R268)),ISNUMBER(SEARCH("Cannot be assessed",'Model output'!R268))),"negative","positive")</f>
        <v>negative</v>
      </c>
      <c r="X269" s="16" t="str">
        <f>IF('Model output'!S268="","",'Model output'!S268)</f>
        <v>Minimal</v>
      </c>
      <c r="Y269" t="str">
        <f>IF(OR('Model output'!S268="",ISNUMBER(SEARCH("Absent",'Model output'!S268)),ISNUMBER(SEARCH("Not identified",'Model output'!S268)),AND(ISNUMBER(SEARCH("No",'Model output'!S268)),NOT(ISNUMBER(SEARCH("carcinoma",'Model output'!S268)))),ISNUMBER(SEARCH("negative",'Model output'!S268))),"negative",IF(Z269="positive","gETE", "positive"))</f>
        <v>positive</v>
      </c>
      <c r="Z269" t="str">
        <f>IF(OR('Model output'!S268="",ISNUMBER(SEARCH("Absent",'Model output'!S268)),ISNUMBER(SEARCH("Not identified",'Model output'!S268)),ISNUMBER(SEARCH("No",'Model output'!S268)),ISNUMBER(SEARCH("Minimal",'Model output'!S268)),ISNUMBER(SEARCH("negative",'Model output'!S268))),"negative",IF(OR(ISNUMBER(SEARCH("extensive",X269)),ISNUMBER(SEARCH("skeletal muscle",X269)),ISNUMBER(SEARCH("larynx",X269)),ISNUMBER(SEARCH("trachea",X269)),ISNUMBER(SEARCH("esophagus",X269)),ISNUMBER(SEARCH("recurrent laryngeal nerve",X269))),"positive","negative"))</f>
        <v>negative</v>
      </c>
      <c r="AA269" t="str">
        <f>IF('Model output'!T268="","",IF('Model output'!T268="Not mentioned", "No", "Yes"))</f>
        <v/>
      </c>
      <c r="AB269" t="str">
        <f>IF(AA269&lt;&gt;"Yes","",IF(OR('Model output'!U268="",ISNUMBER(SEARCH("Not identified",'Model output'!U268))),"",'Model output'!U268))</f>
        <v/>
      </c>
      <c r="AC269" s="1" t="str">
        <f>IF(OR('Model output'!V268="", 'Model output'!V268="No", AND(ISERROR(SEARCH("Positive",'Model output'!V268)), ISNUMBER(SEARCH("Negative",'Model output'!V268))), AND(ISNUMBER(SEARCH("Uninvolved",'Model output'!V268)),NOT(ISNUMBER(SEARCH("margins involved",'Model output'!V268)))), ISNUMBER(SEARCH("None",'Model output'!V268)), ISNUMBER(SEARCH("Free",'Model output'!V268)), ISNUMBER(SEARCH("1 mm",'Model output'!V268)), ISNUMBER(SEARCH("0.1 CM",'Model output'!V268)), ISNUMBER(SEARCH("less than 0.2 mm",'Model output'!V268)), ISNUMBER(SEARCH("less than 0.5 mm",'Model output'!V268)), ISNUMBER(SEARCH("less than 1.0 mm",'Model output'!V268)), ISNUMBER(SEARCH("noted very close",'Model output'!V268)), ISNUMBER(SEARCH("abut",'Model output'!V268)), ISNUMBER(SEARCH("not mentioned",'Model output'!V268)), ISNUMBER(SEARCH("Cannot be assessed",'Model output'!V268)), ISNUMBER(SEARCH("Not specified",'Model output'!V268)), ISNUMBER(SEARCH("Lymphocyte invasion - present",'Model output'!V268))), "negative", "positive")</f>
        <v>negative</v>
      </c>
      <c r="AE269" s="35" t="str" cm="1">
        <f t="array" aca="1" ref="AE269" ca="1">IF(OR(AC269="positive",Z269="positive",AND(OR(ISNUMBER(SEARCH("Follicular carcinoma",N269)),ISNUMBER(SEARCH("Follicular thyroid carcinoma",N269))),V269="extensive"),AND(AND(ISNUMBER(J269),J269&gt;0),AND(ISNUMBER(M269),M269&gt;3)),OR(H269="positive",AH269=1)),"high",IF(OR(ISNUMBER(SEARCH("lateral",G269,1)),ISNUMBER(SEARCH("positive",Y269,1)),ISNUMBER(SEARCH("tall",O269,1)),ISNUMBER(SEARCH("hobnail",O269,1)),ISNUMBER(SEARCH("cribriform",O269,1)),ISNUMBER(SEARCH("diffuse",O269,1)),ISNUMBER(SEARCH("columnar",O269,1)),ISNUMBER(SEARCH("solid",O269,1)),ISNUMBER(SEARCH("tall",N269,1)),ISNUMBER(SEARCH("hobnail",N269,1)),ISNUMBER(SEARCH("cribriform",N269,1)),ISNUMBER(SEARCH("diffuse",N269,1)),ISNUMBER(SEARCH("columnar",N269,1)),ISNUMBER(SEARCH("solid",N269,1)),AND(ISNUMBER(SEARCH("papillary",N269,1)),S269="positive"),AND(AND(ISNUMBER(J269),J269&gt;=5),M269=""),AND(AND(ISNUMBER(J269),J269&gt;=5),AND(ISNUMBER(M269),M269&gt;=1)),AND(ISNUMBER(SERACH("papillary",N269)),OR(Y269="positive",Z269="positive"), ISNUMBER(SEARCH("BRAF",AB269)))),"intermediate","low"))</f>
        <v>intermediate</v>
      </c>
      <c r="AF269" s="36" t="str">
        <f t="shared" si="52"/>
        <v>3a</v>
      </c>
      <c r="AG269" s="36" t="str">
        <f t="shared" si="53"/>
        <v>1a</v>
      </c>
      <c r="AH269" s="36" t="str">
        <f t="shared" si="54"/>
        <v>0</v>
      </c>
      <c r="AI269" s="42" t="str">
        <f t="shared" si="55"/>
        <v>I</v>
      </c>
      <c r="AJ269" s="39" t="s">
        <v>805</v>
      </c>
      <c r="AK269" s="41" t="s">
        <v>1124</v>
      </c>
      <c r="AL269" s="41" t="s">
        <v>651</v>
      </c>
      <c r="AM269" s="41" t="s">
        <v>1123</v>
      </c>
      <c r="AN269" s="41" t="s">
        <v>68</v>
      </c>
      <c r="AO269" s="22">
        <f t="shared" ca="1" si="56"/>
        <v>0</v>
      </c>
      <c r="AP269" s="1">
        <f t="shared" si="57"/>
        <v>1</v>
      </c>
      <c r="AQ269" s="1">
        <f t="shared" si="58"/>
        <v>1</v>
      </c>
      <c r="AR269" s="1">
        <f t="shared" si="59"/>
        <v>1</v>
      </c>
      <c r="AS269" s="14">
        <f t="shared" si="60"/>
        <v>1</v>
      </c>
    </row>
    <row r="270" spans="1:45">
      <c r="A270" t="str">
        <f>'Model output'!A269</f>
        <v>TCGA-IM-A41Z</v>
      </c>
      <c r="B270" s="33">
        <v>37</v>
      </c>
      <c r="C270" s="1" t="str">
        <f>IF(OR(ISNUMBER(SEARCH("0",'Model output'!D269)), ISNUMBER(SEARCH("1",'Model output'!D269)), ISNUMBER(SEARCH("1a",'Model output'!D269)), ISNUMBER(SEARCH("1b",'Model output'!D269)), ISNUMBER(SEARCH("2",'Model output'!D269)), ISNUMBER(SEARCH("3",'Model output'!D269)), ISNUMBER(SEARCH("4a",'Model output'!D269)), ISNUMBER(SEARCH("4b",'Model output'!D269))), IF(ISNUMBER(SEARCH("pT",'Model output'!D269)),IF(OR(ISNUMBER(SEARCH("a",'Model output'!D269)),ISNUMBER(SEARCH("b",'Model output'!D269))),MID(SUBSTITUTE('Model output'!D269," ",""),SEARCH("pT",'Model output'!D269)+2,2),MID(SUBSTITUTE('Model output'!D269," ",""),SEARCH("pT",'Model output'!D269)+2,1)),IF(ISNUMBER(SEARCH("T",'Model output'!D269)),IF(OR(ISNUMBER(SEARCH("a",'Model output'!D269)),ISNUMBER(SEARCH("b",'Model output'!D269))),MID(SUBSTITUTE('Model output'!D269," ",""),SEARCH("T",'Model output'!D269)+1,2),MID(SUBSTITUTE('Model output'!D269," ",""),SEARCH("T",'Model output'!D269)+1,1)),SUBSTITUTE('Model output'!D269," ",""))),"")</f>
        <v>1b</v>
      </c>
      <c r="D270" s="1" t="str">
        <f>IF(ISNUMBER(SEARCH("lymph node",'Model output'!E269)),"1", IF(AND('Model output'!E269&lt;&gt;"",ISNUMBER('Model output'!E269),'Model output'!E269&gt;0),"1",IF(OR(ISNUMBER(SEARCH("0",'Model output'!E269)), ISNUMBER(SEARCH("1",'Model output'!E269)), ISNUMBER(SEARCH("1a",'Model output'!E269)), ISNUMBER(SEARCH("1b",'Model output'!E269)), ISNUMBER(SEARCH("X",'Model output'!E269))), IF(ISNUMBER(SEARCH("pN",'Model output'!E269)),IF(OR(ISNUMBER(SEARCH("a",'Model output'!E269)),ISNUMBER(SEARCH("b",'Model output'!E269))),MID(SUBSTITUTE('Model output'!E269," ",""),SEARCH("pN",'Model output'!E269)+2,2),MID(SUBSTITUTE('Model output'!E269," ",""),SEARCH("pN",'Model output'!E269)+2,1)),IF(ISNUMBER(SEARCH("N",'Model output'!E269)),IF(OR(ISNUMBER(SEARCH("a",'Model output'!E269)),ISNUMBER(SEARCH("b",'Model output'!E269))),MID(SUBSTITUTE('Model output'!E269," ",""),SEARCH("N",'Model output'!E269)+1,2),MID(SUBSTITUTE('Model output'!E269," ",""),SEARCH("N",'Model output'!E269)+1,1)),SUBSTITUTE('Model output'!E269," ",""))),"")))</f>
        <v>0</v>
      </c>
      <c r="E270" s="1" t="str">
        <f>IF(OR(ISNUMBER(SEARCH("Not applicable",'Model output'!F269)), ISNUMBER(SEARCH("N/A",'Model output'!F269))),"0",IF(OR(ISNUMBER(SEARCH("0",'Model output'!F269)), ISNUMBER(SEARCH("1",'Model output'!F269)), ISNUMBER(SEARCH("X",'Model output'!F269))), IF(ISNUMBER(SEARCH("pM",'Model output'!F269)),MID(SUBSTITUTE('Model output'!F269," ",""),SEARCH("pM",'Model output'!F269)+2,1),IF(ISNUMBER(SEARCH("M",'Model output'!F269)),MID(SUBSTITUTE('Model output'!F269," ",""),SEARCH("M",'Model output'!F269)+1,1),SUBSTITUTE('Model output'!F269," ",""))),""))</f>
        <v>X</v>
      </c>
      <c r="F270" t="str">
        <f t="shared" si="49"/>
        <v>positive</v>
      </c>
      <c r="G270" t="str">
        <f>IF(OR('Model output'!G269="",AND(ISNUMBER('Model output'!J269),'Model output'!J269&lt;1)),"",IF(OR(ISNUMBER(SEARCH("lateral",'Model output'!G269)),ISNUMBER(SEARCH("cervical",'Model output'!G269)),ISNUMBER(SEARCH("jugular",'Model output'!G269)),ISNUMBER(SEARCH("left neck",'Model output'!G269)),ISNUMBER(SEARCH("left anterior neck",'Model output'!G269)),ISNUMBER(SEARCH("left posterior neck",'Model output'!G269)),ISNUMBER(SEARCH("right neck",'Model output'!G269)),ISNUMBER(SEARCH("right anterior neck",'Model output'!G269)),ISNUMBER(SEARCH("right posterior neck",'Model output'!G269)),AND(ISNUMBER(SEARCH("level",'Model output'!G269)),OR(,ISNUMBER(SEARCH("II",'Model output'!G269)),ISNUMBER(SEARCH("two",'Model output'!G269)),AND(ISNUMBER(SEARCH("2",'Model output'!G269)),NOT(ISNUMBER(SEARCH("1 of 2",'Model output'!G269)))),ISNUMBER(SEARCH("III",'Model output'!G269)),ISNUMBER(SEARCH("three",'Model output'!G269)),ISNUMBER(SEARCH("3",'Model output'!G269)),ISNUMBER(SEARCH("IV",'Model output'!G269)),ISNUMBER(SEARCH("four",'Model output'!G269)),ISNUMBER(SEARCH("4",'Model output'!G269)),ISNUMBER(SEARCH("V ",'Model output'!G269)),ISNUMBER(SEARCH("five",'Model output'!G269)),ISNUMBER(SEARCH("5",'Model output'!G269))))), "lateral", "central"))</f>
        <v>central</v>
      </c>
      <c r="H270" t="str">
        <f>IF('Model output'!H269="","negative",IF(OR(ISNUMBER(SEARCH("lymph node",'Model output'!H269)),ISNUMBER(SEARCH("gland",'Model output'!H269)),ISNUMBER(SEARCH("lobe",'Model output'!H269)),ISNUMBER(SEARCH("isthmus",'Model output'!H269)),ISNUMBER(SEARCH("mediastinum",'Model output'!H269)),ISNUMBER(SEARCH("Not mentioned",'Model output'!H269)), ISNUMBER(SEARCH("Not applicable",'Model output'!H269)), ISNUMBER(SEARCH("paratracheal",'Model output'!H269)),ISNUMBER(SEARCH("fibroadipose tissue",'Model output'!H269)),ISNUMBER(SEARCH("thyroid node",'Model output'!H269)),ISNUMBER(SEARCH("skeletal muscle",'Model output'!H269)),ISNUMBER(SEARCH("Extranodal extension",'Model output'!H269)),ISNUMBER(SEARCH("right",'Model output'!H269)),ISNUMBER(SEARCH("left",'Model output'!H269)),ISNUMBER(SEARCH("Not specified",'Model output'!H269))),"negative","positive"))</f>
        <v>negative</v>
      </c>
      <c r="I270">
        <f>IF(OR('Model output'!I269="",'Model output'!I269="Not answered",'Model output'!I269="Not mentioned"),"",IF(ISNUMBER('Model output'!I269),'Model output'!I269,1))</f>
        <v>20</v>
      </c>
      <c r="J270">
        <f>IF(OR('Model output'!J269="",'Model output'!J269="Not answered",'Model output'!J269="Not mentioned"),"",IF(AND(ISNUMBER('Model output'!J269),'Model output'!J269&lt;=I270),'Model output'!J269,IF(AND(ISNUMBER('Model output'!J269), 'Model output'!J269&gt;=DATE(2024,1,1)), MIN(DAY('Model output'!J269), MONTH('Model output'!J269), YEAR('Model output'!J269)), IF(ISNUMBER(SEARCH("0/",'Model output'!J269)),0,IF(ISNUMBER(SEARCH("/",'Model output'!J269)), VALUE(LEFT('Model output'!J269, SEARCH("/",'Model output'!J269)-1)),1)))))</f>
        <v>1</v>
      </c>
      <c r="K270" t="str" cm="1">
        <f t="array" ref="K270">IF(COUNT(FIND({0,1,2,3,4,5,6,7,8,9},'Model output'!K269))&gt;0,'Model output'!K269,"")</f>
        <v/>
      </c>
      <c r="L270" s="25" t="str">
        <f t="shared" si="51"/>
        <v/>
      </c>
      <c r="M270" t="str" cm="1">
        <f t="array" ref="M270">IF(L270="","",IF(ISNUMBER(SEARCH("cm",L270)),MAX(VALUE(SUBSTITUTE(_xlfn.FILTERXML("&lt;t&gt;&lt;s&gt;"&amp;SUBSTITUTE(L270,",","&lt;/s&gt;&lt;s&gt;")&amp;"&lt;/s&gt;&lt;/t&gt;","//s"),"cm",""))),MAX(VALUE(SUBSTITUTE(_xlfn.FILTERXML("&lt;t&gt;&lt;s&gt;"&amp;SUBSTITUTE(L270,",","&lt;/s&gt;&lt;s&gt;")&amp;"&lt;/s&gt;&lt;/t&gt;","//s"),"mm","")))/10))</f>
        <v/>
      </c>
      <c r="N270" t="str">
        <f>IF('Model output'!L269="","",'Model output'!L269)</f>
        <v>Papillary carcinoma</v>
      </c>
      <c r="O270" t="str">
        <f>IF('Model output'!M269="","",'Model output'!M269)</f>
        <v>follicular variant</v>
      </c>
      <c r="P270" t="str">
        <f>IF('Model output'!N269="","",'Model output'!N269)</f>
        <v>1.5 cm</v>
      </c>
      <c r="Q270" t="str">
        <f t="shared" si="50"/>
        <v>1.5cm</v>
      </c>
      <c r="R270" cm="1">
        <f t="array" ref="R270">IF(Q270="","",IF(ISNUMBER(SEARCH("cm",Q270)),MAX(VALUE(SUBSTITUTE(_xlfn.FILTERXML("&lt;t&gt;&lt;s&gt;"&amp;SUBSTITUTE(Q270,",","&lt;/s&gt;&lt;s&gt;")&amp;"&lt;/s&gt;&lt;/t&gt;","//s"),"cm",""))),MAX(VALUE(SUBSTITUTE(_xlfn.FILTERXML("&lt;t&gt;&lt;s&gt;"&amp;SUBSTITUTE(Q270,",","&lt;/s&gt;&lt;s&gt;")&amp;"&lt;/s&gt;&lt;/t&gt;","//s"),"mm","")))/10))</f>
        <v>1.5</v>
      </c>
      <c r="S270" t="str">
        <f>IF(OR('Model output'!P269="",ISNUMBER(SEARCH("Not identified", 'Model output'!P269)),ISNUMBER(SEARCH("Absent",'Model output'!P269)),AND(ISNUMBER(SEARCH("No",'Model output'!P269)),NOT(ISNUMBER(SEARCH("diagnostic",'Model output'!P269)))),ISNUMBER(SEARCH("Negative",'Model output'!P269))),"negative","positive")</f>
        <v>negative</v>
      </c>
      <c r="T270">
        <f>IF('Model output'!O269="","",'Model output'!O269)</f>
        <v>2</v>
      </c>
      <c r="U270" t="str">
        <f>IF('Model output'!Q269&lt;&gt;"",'Model output'!Q269,IF('Classification result'!S270="positive",IF(ISNUMBER(SEARCH("single",'Model output'!P269)),1,IF(OR(ISNUMBER(SEARCH("&lt;4",'Model output'!P269)),ISNUMBER(SEARCH("&lt; 4",'Model output'!P269)),ISNUMBER(SEARCH("less than 4",'Model output'!P269))),"&lt;4",IF(OR(ISNUMBER(SEARCH("&gt;4",'Model output'!P269)),ISNUMBER(SEARCH("&gt; 4",'Model output'!P269)),ISNUMBER(SEARCH("4 or more",'Model output'!P269))),"&gt;4",""))), ""))</f>
        <v/>
      </c>
      <c r="V270" t="str">
        <f>IF(S270="negative","",IF(OR(ISNUMBER(SEARCH("Focal",'Model output'!P269)),'Classification result'!U270&lt;4,ISNUMBER(SEARCH("Focal",'Classification result'!U270)),ISNUMBER(SEARCH("&lt;4",'Classification result'!U270)),ISNUMBER(SEARCH("&lt; 4",'Classification result'!U270))),"minimal", IF(OR(ISNUMBER(SEARCH("Extensive",'Model output'!P269)),ISNUMBER(SEARCH("Extensive",'Classification result'!U270)),ISNUMBER(SEARCH("&gt;4",'Classification result'!U270)),ISNUMBER(SEARCH("&gt; 4",'Classification result'!U270)),ISNUMBER(SEARCH("4 or more",'Classification result'!U270))),"extensive","")))</f>
        <v/>
      </c>
      <c r="W270" t="str">
        <f>IF(OR('Model output'!R269="",ISNUMBER(SEARCH("Not identified", 'Model output'!R269)),ISNUMBER(SEARCH("Absent",'Model output'!R269)),ISNUMBER(SEARCH("No",'Model output'!R269)),ISNUMBER(SEARCH("Negative",'Model output'!R269)),ISNUMBER(SEARCH("None seen",'Model output'!R269)),ISNUMBER(SEARCH("Free",'Model output'!R269)),ISNUMBER(SEARCH("Cannot be assessed",'Model output'!R269))),"negative","positive")</f>
        <v>negative</v>
      </c>
      <c r="X270" s="16" t="str">
        <f>IF('Model output'!S269="","",'Model output'!S269)</f>
        <v>Not identified</v>
      </c>
      <c r="Y270" t="str">
        <f>IF(OR('Model output'!S269="",ISNUMBER(SEARCH("Absent",'Model output'!S269)),ISNUMBER(SEARCH("Not identified",'Model output'!S269)),AND(ISNUMBER(SEARCH("No",'Model output'!S269)),NOT(ISNUMBER(SEARCH("carcinoma",'Model output'!S269)))),ISNUMBER(SEARCH("negative",'Model output'!S269))),"negative",IF(Z270="positive","gETE", "positive"))</f>
        <v>negative</v>
      </c>
      <c r="Z270" t="str">
        <f>IF(OR('Model output'!S269="",ISNUMBER(SEARCH("Absent",'Model output'!S269)),ISNUMBER(SEARCH("Not identified",'Model output'!S269)),ISNUMBER(SEARCH("No",'Model output'!S269)),ISNUMBER(SEARCH("Minimal",'Model output'!S269)),ISNUMBER(SEARCH("negative",'Model output'!S269))),"negative",IF(OR(ISNUMBER(SEARCH("extensive",X270)),ISNUMBER(SEARCH("skeletal muscle",X270)),ISNUMBER(SEARCH("larynx",X270)),ISNUMBER(SEARCH("trachea",X270)),ISNUMBER(SEARCH("esophagus",X270)),ISNUMBER(SEARCH("recurrent laryngeal nerve",X270))),"positive","negative"))</f>
        <v>negative</v>
      </c>
      <c r="AA270" t="str">
        <f>IF('Model output'!T269="","",IF('Model output'!T269="Not mentioned", "No", "Yes"))</f>
        <v>Yes</v>
      </c>
      <c r="AB270" t="str">
        <f>IF(AA270&lt;&gt;"Yes","",IF(OR('Model output'!U269="",ISNUMBER(SEARCH("Not identified",'Model output'!U269))),"",'Model output'!U269))</f>
        <v>Galectin 3, CK19, Cyclin D1 (Positive), HBME1 (Negative)</v>
      </c>
      <c r="AC270" s="1" t="str">
        <f>IF(OR('Model output'!V269="", 'Model output'!V269="No", AND(ISERROR(SEARCH("Positive",'Model output'!V269)), ISNUMBER(SEARCH("Negative",'Model output'!V269))), AND(ISNUMBER(SEARCH("Uninvolved",'Model output'!V269)),NOT(ISNUMBER(SEARCH("margins involved",'Model output'!V269)))), ISNUMBER(SEARCH("None",'Model output'!V269)), ISNUMBER(SEARCH("Free",'Model output'!V269)), ISNUMBER(SEARCH("1 mm",'Model output'!V269)), ISNUMBER(SEARCH("0.1 CM",'Model output'!V269)), ISNUMBER(SEARCH("less than 0.2 mm",'Model output'!V269)), ISNUMBER(SEARCH("less than 0.5 mm",'Model output'!V269)), ISNUMBER(SEARCH("less than 1.0 mm",'Model output'!V269)), ISNUMBER(SEARCH("noted very close",'Model output'!V269)), ISNUMBER(SEARCH("abut",'Model output'!V269)), ISNUMBER(SEARCH("not mentioned",'Model output'!V269)), ISNUMBER(SEARCH("Cannot be assessed",'Model output'!V269)), ISNUMBER(SEARCH("Not specified",'Model output'!V269)), ISNUMBER(SEARCH("Lymphocyte invasion - present",'Model output'!V269))), "negative", "positive")</f>
        <v>negative</v>
      </c>
      <c r="AE270" s="35" t="str" cm="1">
        <f t="array" aca="1" ref="AE270" ca="1">IF(OR(AC270="positive",Z270="positive",AND(OR(ISNUMBER(SEARCH("Follicular carcinoma",N270)),ISNUMBER(SEARCH("Follicular thyroid carcinoma",N270))),V270="extensive"),AND(AND(ISNUMBER(J270),J270&gt;0),AND(ISNUMBER(M270),M270&gt;3)),OR(H270="positive",AH270=1)),"high",IF(OR(ISNUMBER(SEARCH("lateral",G270,1)),ISNUMBER(SEARCH("positive",Y270,1)),ISNUMBER(SEARCH("tall",O270,1)),ISNUMBER(SEARCH("hobnail",O270,1)),ISNUMBER(SEARCH("cribriform",O270,1)),ISNUMBER(SEARCH("diffuse",O270,1)),ISNUMBER(SEARCH("columnar",O270,1)),ISNUMBER(SEARCH("solid",O270,1)),ISNUMBER(SEARCH("tall",N270,1)),ISNUMBER(SEARCH("hobnail",N270,1)),ISNUMBER(SEARCH("cribriform",N270,1)),ISNUMBER(SEARCH("diffuse",N270,1)),ISNUMBER(SEARCH("columnar",N270,1)),ISNUMBER(SEARCH("solid",N270,1)),AND(ISNUMBER(SEARCH("papillary",N270,1)),S270="positive"),AND(AND(ISNUMBER(J270),J270&gt;=5),M270=""),AND(AND(ISNUMBER(J270),J270&gt;=5),AND(ISNUMBER(M270),M270&gt;=1)),AND(ISNUMBER(SERACH("papillary",N270)),OR(Y270="positive",Z270="positive"), ISNUMBER(SEARCH("BRAF",AB270)))),"intermediate","low"))</f>
        <v>low</v>
      </c>
      <c r="AF270" s="36" t="str">
        <f t="shared" si="52"/>
        <v>1b</v>
      </c>
      <c r="AG270" s="36" t="str">
        <f t="shared" si="53"/>
        <v>1a</v>
      </c>
      <c r="AH270" s="36" t="str">
        <f t="shared" si="54"/>
        <v>0</v>
      </c>
      <c r="AI270" s="42" t="str">
        <f t="shared" si="55"/>
        <v>I</v>
      </c>
      <c r="AJ270" s="39" t="s">
        <v>807</v>
      </c>
      <c r="AK270" s="41" t="s">
        <v>1119</v>
      </c>
      <c r="AL270" s="41" t="s">
        <v>1120</v>
      </c>
      <c r="AM270" s="41" t="s">
        <v>1123</v>
      </c>
      <c r="AN270" s="41" t="s">
        <v>68</v>
      </c>
      <c r="AO270" s="22">
        <f t="shared" ca="1" si="56"/>
        <v>1</v>
      </c>
      <c r="AP270" s="1">
        <f t="shared" si="57"/>
        <v>1</v>
      </c>
      <c r="AQ270" s="1">
        <f t="shared" si="58"/>
        <v>0</v>
      </c>
      <c r="AR270" s="1">
        <f t="shared" si="59"/>
        <v>1</v>
      </c>
      <c r="AS270" s="14">
        <f t="shared" si="60"/>
        <v>1</v>
      </c>
    </row>
    <row r="271" spans="1:45">
      <c r="A271" t="str">
        <f>'Model output'!A270</f>
        <v>TCGA-IM-A420</v>
      </c>
      <c r="B271" s="33">
        <v>39</v>
      </c>
      <c r="C271" s="1" t="str">
        <f>IF(OR(ISNUMBER(SEARCH("0",'Model output'!D270)), ISNUMBER(SEARCH("1",'Model output'!D270)), ISNUMBER(SEARCH("1a",'Model output'!D270)), ISNUMBER(SEARCH("1b",'Model output'!D270)), ISNUMBER(SEARCH("2",'Model output'!D270)), ISNUMBER(SEARCH("3",'Model output'!D270)), ISNUMBER(SEARCH("4a",'Model output'!D270)), ISNUMBER(SEARCH("4b",'Model output'!D270))), IF(ISNUMBER(SEARCH("pT",'Model output'!D270)),IF(OR(ISNUMBER(SEARCH("a",'Model output'!D270)),ISNUMBER(SEARCH("b",'Model output'!D270))),MID(SUBSTITUTE('Model output'!D270," ",""),SEARCH("pT",'Model output'!D270)+2,2),MID(SUBSTITUTE('Model output'!D270," ",""),SEARCH("pT",'Model output'!D270)+2,1)),IF(ISNUMBER(SEARCH("T",'Model output'!D270)),IF(OR(ISNUMBER(SEARCH("a",'Model output'!D270)),ISNUMBER(SEARCH("b",'Model output'!D270))),MID(SUBSTITUTE('Model output'!D270," ",""),SEARCH("T",'Model output'!D270)+1,2),MID(SUBSTITUTE('Model output'!D270," ",""),SEARCH("T",'Model output'!D270)+1,1)),SUBSTITUTE('Model output'!D270," ",""))),"")</f>
        <v>2</v>
      </c>
      <c r="D271" s="1" t="str">
        <f>IF(ISNUMBER(SEARCH("lymph node",'Model output'!E270)),"1", IF(AND('Model output'!E270&lt;&gt;"",ISNUMBER('Model output'!E270),'Model output'!E270&gt;0),"1",IF(OR(ISNUMBER(SEARCH("0",'Model output'!E270)), ISNUMBER(SEARCH("1",'Model output'!E270)), ISNUMBER(SEARCH("1a",'Model output'!E270)), ISNUMBER(SEARCH("1b",'Model output'!E270)), ISNUMBER(SEARCH("X",'Model output'!E270))), IF(ISNUMBER(SEARCH("pN",'Model output'!E270)),IF(OR(ISNUMBER(SEARCH("a",'Model output'!E270)),ISNUMBER(SEARCH("b",'Model output'!E270))),MID(SUBSTITUTE('Model output'!E270," ",""),SEARCH("pN",'Model output'!E270)+2,2),MID(SUBSTITUTE('Model output'!E270," ",""),SEARCH("pN",'Model output'!E270)+2,1)),IF(ISNUMBER(SEARCH("N",'Model output'!E270)),IF(OR(ISNUMBER(SEARCH("a",'Model output'!E270)),ISNUMBER(SEARCH("b",'Model output'!E270))),MID(SUBSTITUTE('Model output'!E270," ",""),SEARCH("N",'Model output'!E270)+1,2),MID(SUBSTITUTE('Model output'!E270," ",""),SEARCH("N",'Model output'!E270)+1,1)),SUBSTITUTE('Model output'!E270," ",""))),"")))</f>
        <v>1a</v>
      </c>
      <c r="E271" s="1" t="str">
        <f>IF(OR(ISNUMBER(SEARCH("Not applicable",'Model output'!F270)), ISNUMBER(SEARCH("N/A",'Model output'!F270))),"0",IF(OR(ISNUMBER(SEARCH("0",'Model output'!F270)), ISNUMBER(SEARCH("1",'Model output'!F270)), ISNUMBER(SEARCH("X",'Model output'!F270))), IF(ISNUMBER(SEARCH("pM",'Model output'!F270)),MID(SUBSTITUTE('Model output'!F270," ",""),SEARCH("pM",'Model output'!F270)+2,1),IF(ISNUMBER(SEARCH("M",'Model output'!F270)),MID(SUBSTITUTE('Model output'!F270," ",""),SEARCH("M",'Model output'!F270)+1,1),SUBSTITUTE('Model output'!F270," ",""))),""))</f>
        <v>X</v>
      </c>
      <c r="F271" t="str">
        <f t="shared" si="49"/>
        <v>positive</v>
      </c>
      <c r="G271" t="str">
        <f>IF(OR('Model output'!G270="",AND(ISNUMBER('Model output'!J270),'Model output'!J270&lt;1)),"",IF(OR(ISNUMBER(SEARCH("lateral",'Model output'!G270)),ISNUMBER(SEARCH("cervical",'Model output'!G270)),ISNUMBER(SEARCH("jugular",'Model output'!G270)),ISNUMBER(SEARCH("left neck",'Model output'!G270)),ISNUMBER(SEARCH("left anterior neck",'Model output'!G270)),ISNUMBER(SEARCH("left posterior neck",'Model output'!G270)),ISNUMBER(SEARCH("right neck",'Model output'!G270)),ISNUMBER(SEARCH("right anterior neck",'Model output'!G270)),ISNUMBER(SEARCH("right posterior neck",'Model output'!G270)),AND(ISNUMBER(SEARCH("level",'Model output'!G270)),OR(,ISNUMBER(SEARCH("II",'Model output'!G270)),ISNUMBER(SEARCH("two",'Model output'!G270)),AND(ISNUMBER(SEARCH("2",'Model output'!G270)),NOT(ISNUMBER(SEARCH("1 of 2",'Model output'!G270)))),ISNUMBER(SEARCH("III",'Model output'!G270)),ISNUMBER(SEARCH("three",'Model output'!G270)),ISNUMBER(SEARCH("3",'Model output'!G270)),ISNUMBER(SEARCH("IV",'Model output'!G270)),ISNUMBER(SEARCH("four",'Model output'!G270)),ISNUMBER(SEARCH("4",'Model output'!G270)),ISNUMBER(SEARCH("V ",'Model output'!G270)),ISNUMBER(SEARCH("five",'Model output'!G270)),ISNUMBER(SEARCH("5",'Model output'!G270))))), "lateral", "central"))</f>
        <v>central</v>
      </c>
      <c r="H271" t="str">
        <f>IF('Model output'!H270="","negative",IF(OR(ISNUMBER(SEARCH("lymph node",'Model output'!H270)),ISNUMBER(SEARCH("gland",'Model output'!H270)),ISNUMBER(SEARCH("lobe",'Model output'!H270)),ISNUMBER(SEARCH("isthmus",'Model output'!H270)),ISNUMBER(SEARCH("mediastinum",'Model output'!H270)),ISNUMBER(SEARCH("Not mentioned",'Model output'!H270)), ISNUMBER(SEARCH("Not applicable",'Model output'!H270)), ISNUMBER(SEARCH("paratracheal",'Model output'!H270)),ISNUMBER(SEARCH("fibroadipose tissue",'Model output'!H270)),ISNUMBER(SEARCH("thyroid node",'Model output'!H270)),ISNUMBER(SEARCH("skeletal muscle",'Model output'!H270)),ISNUMBER(SEARCH("Extranodal extension",'Model output'!H270)),ISNUMBER(SEARCH("right",'Model output'!H270)),ISNUMBER(SEARCH("left",'Model output'!H270)),ISNUMBER(SEARCH("Not specified",'Model output'!H270))),"negative","positive"))</f>
        <v>negative</v>
      </c>
      <c r="I271">
        <f>IF(OR('Model output'!I270="",'Model output'!I270="Not answered",'Model output'!I270="Not mentioned"),"",IF(ISNUMBER('Model output'!I270),'Model output'!I270,1))</f>
        <v>14</v>
      </c>
      <c r="J271">
        <f>IF(OR('Model output'!J270="",'Model output'!J270="Not answered",'Model output'!J270="Not mentioned"),"",IF(AND(ISNUMBER('Model output'!J270),'Model output'!J270&lt;=I271),'Model output'!J270,IF(AND(ISNUMBER('Model output'!J270), 'Model output'!J270&gt;=DATE(2024,1,1)), MIN(DAY('Model output'!J270), MONTH('Model output'!J270), YEAR('Model output'!J270)), IF(ISNUMBER(SEARCH("0/",'Model output'!J270)),0,IF(ISNUMBER(SEARCH("/",'Model output'!J270)), VALUE(LEFT('Model output'!J270, SEARCH("/",'Model output'!J270)-1)),1)))))</f>
        <v>5</v>
      </c>
      <c r="K271" t="str" cm="1">
        <f t="array" ref="K271">IF(COUNT(FIND({0,1,2,3,4,5,6,7,8,9},'Model output'!K270))&gt;0,'Model output'!K270,"")</f>
        <v/>
      </c>
      <c r="L271" s="25" t="str">
        <f t="shared" si="51"/>
        <v/>
      </c>
      <c r="M271" t="str" cm="1">
        <f t="array" ref="M271">IF(L271="","",IF(ISNUMBER(SEARCH("cm",L271)),MAX(VALUE(SUBSTITUTE(_xlfn.FILTERXML("&lt;t&gt;&lt;s&gt;"&amp;SUBSTITUTE(L271,",","&lt;/s&gt;&lt;s&gt;")&amp;"&lt;/s&gt;&lt;/t&gt;","//s"),"cm",""))),MAX(VALUE(SUBSTITUTE(_xlfn.FILTERXML("&lt;t&gt;&lt;s&gt;"&amp;SUBSTITUTE(L271,",","&lt;/s&gt;&lt;s&gt;")&amp;"&lt;/s&gt;&lt;/t&gt;","//s"),"mm","")))/10))</f>
        <v/>
      </c>
      <c r="N271" t="str">
        <f>IF('Model output'!L270="","",'Model output'!L270)</f>
        <v>Papillary carcinoma</v>
      </c>
      <c r="O271" t="str">
        <f>IF('Model output'!M270="","",'Model output'!M270)</f>
        <v>Classical (usual), Follicular variant</v>
      </c>
      <c r="P271" t="str">
        <f>IF('Model output'!N270="","",'Model output'!N270)</f>
        <v>4 cm</v>
      </c>
      <c r="Q271" t="str">
        <f t="shared" si="50"/>
        <v>4cm</v>
      </c>
      <c r="R271" cm="1">
        <f t="array" ref="R271">IF(Q271="","",IF(ISNUMBER(SEARCH("cm",Q271)),MAX(VALUE(SUBSTITUTE(_xlfn.FILTERXML("&lt;t&gt;&lt;s&gt;"&amp;SUBSTITUTE(Q271,",","&lt;/s&gt;&lt;s&gt;")&amp;"&lt;/s&gt;&lt;/t&gt;","//s"),"cm",""))),MAX(VALUE(SUBSTITUTE(_xlfn.FILTERXML("&lt;t&gt;&lt;s&gt;"&amp;SUBSTITUTE(Q271,",","&lt;/s&gt;&lt;s&gt;")&amp;"&lt;/s&gt;&lt;/t&gt;","//s"),"mm","")))/10))</f>
        <v>4</v>
      </c>
      <c r="S271" t="str">
        <f>IF(OR('Model output'!P270="",ISNUMBER(SEARCH("Not identified", 'Model output'!P270)),ISNUMBER(SEARCH("Absent",'Model output'!P270)),AND(ISNUMBER(SEARCH("No",'Model output'!P270)),NOT(ISNUMBER(SEARCH("diagnostic",'Model output'!P270)))),ISNUMBER(SEARCH("Negative",'Model output'!P270))),"negative","positive")</f>
        <v>positive</v>
      </c>
      <c r="T271">
        <f>IF('Model output'!O270="","",'Model output'!O270)</f>
        <v>2</v>
      </c>
      <c r="U271" t="str">
        <f>IF('Model output'!Q270&lt;&gt;"",'Model output'!Q270,IF('Classification result'!S271="positive",IF(ISNUMBER(SEARCH("single",'Model output'!P270)),1,IF(OR(ISNUMBER(SEARCH("&lt;4",'Model output'!P270)),ISNUMBER(SEARCH("&lt; 4",'Model output'!P270)),ISNUMBER(SEARCH("less than 4",'Model output'!P270))),"&lt;4",IF(OR(ISNUMBER(SEARCH("&gt;4",'Model output'!P270)),ISNUMBER(SEARCH("&gt; 4",'Model output'!P270)),ISNUMBER(SEARCH("4 or more",'Model output'!P270))),"&gt;4",""))), ""))</f>
        <v>Extensive (4 or more vessels)</v>
      </c>
      <c r="V271" t="str">
        <f>IF(S271="negative","",IF(OR(ISNUMBER(SEARCH("Focal",'Model output'!P270)),'Classification result'!U271&lt;4,ISNUMBER(SEARCH("Focal",'Classification result'!U271)),ISNUMBER(SEARCH("&lt;4",'Classification result'!U271)),ISNUMBER(SEARCH("&lt; 4",'Classification result'!U271))),"minimal", IF(OR(ISNUMBER(SEARCH("Extensive",'Model output'!P270)),ISNUMBER(SEARCH("Extensive",'Classification result'!U271)),ISNUMBER(SEARCH("&gt;4",'Classification result'!U271)),ISNUMBER(SEARCH("&gt; 4",'Classification result'!U271)),ISNUMBER(SEARCH("4 or more",'Classification result'!U271))),"extensive","")))</f>
        <v>extensive</v>
      </c>
      <c r="W271" t="str">
        <f>IF(OR('Model output'!R270="",ISNUMBER(SEARCH("Not identified", 'Model output'!R270)),ISNUMBER(SEARCH("Absent",'Model output'!R270)),ISNUMBER(SEARCH("No",'Model output'!R270)),ISNUMBER(SEARCH("Negative",'Model output'!R270)),ISNUMBER(SEARCH("None seen",'Model output'!R270)),ISNUMBER(SEARCH("Free",'Model output'!R270)),ISNUMBER(SEARCH("Cannot be assessed",'Model output'!R270))),"negative","positive")</f>
        <v>negative</v>
      </c>
      <c r="X271" s="16" t="str">
        <f>IF('Model output'!S270="","",'Model output'!S270)</f>
        <v/>
      </c>
      <c r="Y271" t="str">
        <f>IF(OR('Model output'!S270="",ISNUMBER(SEARCH("Absent",'Model output'!S270)),ISNUMBER(SEARCH("Not identified",'Model output'!S270)),AND(ISNUMBER(SEARCH("No",'Model output'!S270)),NOT(ISNUMBER(SEARCH("carcinoma",'Model output'!S270)))),ISNUMBER(SEARCH("negative",'Model output'!S270))),"negative",IF(Z271="positive","gETE", "positive"))</f>
        <v>negative</v>
      </c>
      <c r="Z271" t="str">
        <f>IF(OR('Model output'!S270="",ISNUMBER(SEARCH("Absent",'Model output'!S270)),ISNUMBER(SEARCH("Not identified",'Model output'!S270)),ISNUMBER(SEARCH("No",'Model output'!S270)),ISNUMBER(SEARCH("Minimal",'Model output'!S270)),ISNUMBER(SEARCH("negative",'Model output'!S270))),"negative",IF(OR(ISNUMBER(SEARCH("extensive",X271)),ISNUMBER(SEARCH("skeletal muscle",X271)),ISNUMBER(SEARCH("larynx",X271)),ISNUMBER(SEARCH("trachea",X271)),ISNUMBER(SEARCH("esophagus",X271)),ISNUMBER(SEARCH("recurrent laryngeal nerve",X271))),"positive","negative"))</f>
        <v>negative</v>
      </c>
      <c r="AA271" t="str">
        <f>IF('Model output'!T270="","",IF('Model output'!T270="Not mentioned", "No", "Yes"))</f>
        <v/>
      </c>
      <c r="AB271" t="str">
        <f>IF(AA271&lt;&gt;"Yes","",IF(OR('Model output'!U270="",ISNUMBER(SEARCH("Not identified",'Model output'!U270))),"",'Model output'!U270))</f>
        <v/>
      </c>
      <c r="AC271" s="1" t="str">
        <f>IF(OR('Model output'!V270="", 'Model output'!V270="No", AND(ISERROR(SEARCH("Positive",'Model output'!V270)), ISNUMBER(SEARCH("Negative",'Model output'!V270))), AND(ISNUMBER(SEARCH("Uninvolved",'Model output'!V270)),NOT(ISNUMBER(SEARCH("margins involved",'Model output'!V270)))), ISNUMBER(SEARCH("None",'Model output'!V270)), ISNUMBER(SEARCH("Free",'Model output'!V270)), ISNUMBER(SEARCH("1 mm",'Model output'!V270)), ISNUMBER(SEARCH("0.1 CM",'Model output'!V270)), ISNUMBER(SEARCH("less than 0.2 mm",'Model output'!V270)), ISNUMBER(SEARCH("less than 0.5 mm",'Model output'!V270)), ISNUMBER(SEARCH("less than 1.0 mm",'Model output'!V270)), ISNUMBER(SEARCH("noted very close",'Model output'!V270)), ISNUMBER(SEARCH("abut",'Model output'!V270)), ISNUMBER(SEARCH("not mentioned",'Model output'!V270)), ISNUMBER(SEARCH("Cannot be assessed",'Model output'!V270)), ISNUMBER(SEARCH("Not specified",'Model output'!V270)), ISNUMBER(SEARCH("Lymphocyte invasion - present",'Model output'!V270))), "negative", "positive")</f>
        <v>negative</v>
      </c>
      <c r="AE271" s="35" t="str" cm="1">
        <f t="array" aca="1" ref="AE271" ca="1">IF(OR(AC271="positive",Z271="positive",AND(OR(ISNUMBER(SEARCH("Follicular carcinoma",N271)),ISNUMBER(SEARCH("Follicular thyroid carcinoma",N271))),V271="extensive"),AND(AND(ISNUMBER(J271),J271&gt;0),AND(ISNUMBER(M271),M271&gt;3)),OR(H271="positive",AH271=1)),"high",IF(OR(ISNUMBER(SEARCH("lateral",G271,1)),ISNUMBER(SEARCH("positive",Y271,1)),ISNUMBER(SEARCH("tall",O271,1)),ISNUMBER(SEARCH("hobnail",O271,1)),ISNUMBER(SEARCH("cribriform",O271,1)),ISNUMBER(SEARCH("diffuse",O271,1)),ISNUMBER(SEARCH("columnar",O271,1)),ISNUMBER(SEARCH("solid",O271,1)),ISNUMBER(SEARCH("tall",N271,1)),ISNUMBER(SEARCH("hobnail",N271,1)),ISNUMBER(SEARCH("cribriform",N271,1)),ISNUMBER(SEARCH("diffuse",N271,1)),ISNUMBER(SEARCH("columnar",N271,1)),ISNUMBER(SEARCH("solid",N271,1)),AND(ISNUMBER(SEARCH("papillary",N271,1)),S271="positive"),AND(AND(ISNUMBER(J271),J271&gt;=5),M271=""),AND(AND(ISNUMBER(J271),J271&gt;=5),AND(ISNUMBER(M271),M271&gt;=1)),AND(ISNUMBER(SERACH("papillary",N271)),OR(Y271="positive",Z271="positive"), ISNUMBER(SEARCH("BRAF",AB271)))),"intermediate","low"))</f>
        <v>intermediate</v>
      </c>
      <c r="AF271" s="36" t="str">
        <f t="shared" si="52"/>
        <v>2</v>
      </c>
      <c r="AG271" s="36" t="str">
        <f t="shared" si="53"/>
        <v>1a</v>
      </c>
      <c r="AH271" s="36" t="str">
        <f t="shared" si="54"/>
        <v>0</v>
      </c>
      <c r="AI271" s="42" t="str">
        <f t="shared" si="55"/>
        <v>I</v>
      </c>
      <c r="AJ271" s="39" t="s">
        <v>809</v>
      </c>
      <c r="AK271" s="41" t="s">
        <v>1122</v>
      </c>
      <c r="AL271" s="41" t="s">
        <v>651</v>
      </c>
      <c r="AM271" s="41" t="s">
        <v>1123</v>
      </c>
      <c r="AN271" s="41" t="s">
        <v>68</v>
      </c>
      <c r="AO271" s="22">
        <f t="shared" ca="1" si="56"/>
        <v>1</v>
      </c>
      <c r="AP271" s="1">
        <f t="shared" si="57"/>
        <v>1</v>
      </c>
      <c r="AQ271" s="1">
        <f t="shared" si="58"/>
        <v>1</v>
      </c>
      <c r="AR271" s="1">
        <f t="shared" si="59"/>
        <v>1</v>
      </c>
      <c r="AS271" s="14">
        <f t="shared" si="60"/>
        <v>1</v>
      </c>
    </row>
    <row r="272" spans="1:45">
      <c r="A272" t="str">
        <f>'Model output'!A271</f>
        <v>TCGA-IM-A4EB</v>
      </c>
      <c r="B272" s="33">
        <v>37</v>
      </c>
      <c r="C272" s="1" t="str">
        <f>IF(OR(ISNUMBER(SEARCH("0",'Model output'!D271)), ISNUMBER(SEARCH("1",'Model output'!D271)), ISNUMBER(SEARCH("1a",'Model output'!D271)), ISNUMBER(SEARCH("1b",'Model output'!D271)), ISNUMBER(SEARCH("2",'Model output'!D271)), ISNUMBER(SEARCH("3",'Model output'!D271)), ISNUMBER(SEARCH("4a",'Model output'!D271)), ISNUMBER(SEARCH("4b",'Model output'!D271))), IF(ISNUMBER(SEARCH("pT",'Model output'!D271)),IF(OR(ISNUMBER(SEARCH("a",'Model output'!D271)),ISNUMBER(SEARCH("b",'Model output'!D271))),MID(SUBSTITUTE('Model output'!D271," ",""),SEARCH("pT",'Model output'!D271)+2,2),MID(SUBSTITUTE('Model output'!D271," ",""),SEARCH("pT",'Model output'!D271)+2,1)),IF(ISNUMBER(SEARCH("T",'Model output'!D271)),IF(OR(ISNUMBER(SEARCH("a",'Model output'!D271)),ISNUMBER(SEARCH("b",'Model output'!D271))),MID(SUBSTITUTE('Model output'!D271," ",""),SEARCH("T",'Model output'!D271)+1,2),MID(SUBSTITUTE('Model output'!D271," ",""),SEARCH("T",'Model output'!D271)+1,1)),SUBSTITUTE('Model output'!D271," ",""))),"")</f>
        <v>3</v>
      </c>
      <c r="D272" s="1" t="str">
        <f>IF(ISNUMBER(SEARCH("lymph node",'Model output'!E271)),"1", IF(AND('Model output'!E271&lt;&gt;"",ISNUMBER('Model output'!E271),'Model output'!E271&gt;0),"1",IF(OR(ISNUMBER(SEARCH("0",'Model output'!E271)), ISNUMBER(SEARCH("1",'Model output'!E271)), ISNUMBER(SEARCH("1a",'Model output'!E271)), ISNUMBER(SEARCH("1b",'Model output'!E271)), ISNUMBER(SEARCH("X",'Model output'!E271))), IF(ISNUMBER(SEARCH("pN",'Model output'!E271)),IF(OR(ISNUMBER(SEARCH("a",'Model output'!E271)),ISNUMBER(SEARCH("b",'Model output'!E271))),MID(SUBSTITUTE('Model output'!E271," ",""),SEARCH("pN",'Model output'!E271)+2,2),MID(SUBSTITUTE('Model output'!E271," ",""),SEARCH("pN",'Model output'!E271)+2,1)),IF(ISNUMBER(SEARCH("N",'Model output'!E271)),IF(OR(ISNUMBER(SEARCH("a",'Model output'!E271)),ISNUMBER(SEARCH("b",'Model output'!E271))),MID(SUBSTITUTE('Model output'!E271," ",""),SEARCH("N",'Model output'!E271)+1,2),MID(SUBSTITUTE('Model output'!E271," ",""),SEARCH("N",'Model output'!E271)+1,1)),SUBSTITUTE('Model output'!E271," ",""))),"")))</f>
        <v>1b</v>
      </c>
      <c r="E272" s="1" t="str">
        <f>IF(OR(ISNUMBER(SEARCH("Not applicable",'Model output'!F271)), ISNUMBER(SEARCH("N/A",'Model output'!F271))),"0",IF(OR(ISNUMBER(SEARCH("0",'Model output'!F271)), ISNUMBER(SEARCH("1",'Model output'!F271)), ISNUMBER(SEARCH("X",'Model output'!F271))), IF(ISNUMBER(SEARCH("pM",'Model output'!F271)),MID(SUBSTITUTE('Model output'!F271," ",""),SEARCH("pM",'Model output'!F271)+2,1),IF(ISNUMBER(SEARCH("M",'Model output'!F271)),MID(SUBSTITUTE('Model output'!F271," ",""),SEARCH("M",'Model output'!F271)+1,1),SUBSTITUTE('Model output'!F271," ",""))),""))</f>
        <v>x</v>
      </c>
      <c r="F272" t="str">
        <f t="shared" si="49"/>
        <v>positive</v>
      </c>
      <c r="G272" t="str">
        <f>IF(OR('Model output'!G271="",AND(ISNUMBER('Model output'!J271),'Model output'!J271&lt;1)),"",IF(OR(ISNUMBER(SEARCH("lateral",'Model output'!G271)),ISNUMBER(SEARCH("cervical",'Model output'!G271)),ISNUMBER(SEARCH("jugular",'Model output'!G271)),ISNUMBER(SEARCH("left neck",'Model output'!G271)),ISNUMBER(SEARCH("left anterior neck",'Model output'!G271)),ISNUMBER(SEARCH("left posterior neck",'Model output'!G271)),ISNUMBER(SEARCH("right neck",'Model output'!G271)),ISNUMBER(SEARCH("right anterior neck",'Model output'!G271)),ISNUMBER(SEARCH("right posterior neck",'Model output'!G271)),AND(ISNUMBER(SEARCH("level",'Model output'!G271)),OR(,ISNUMBER(SEARCH("II",'Model output'!G271)),ISNUMBER(SEARCH("two",'Model output'!G271)),AND(ISNUMBER(SEARCH("2",'Model output'!G271)),NOT(ISNUMBER(SEARCH("1 of 2",'Model output'!G271)))),ISNUMBER(SEARCH("III",'Model output'!G271)),ISNUMBER(SEARCH("three",'Model output'!G271)),ISNUMBER(SEARCH("3",'Model output'!G271)),ISNUMBER(SEARCH("IV",'Model output'!G271)),ISNUMBER(SEARCH("four",'Model output'!G271)),ISNUMBER(SEARCH("4",'Model output'!G271)),ISNUMBER(SEARCH("V ",'Model output'!G271)),ISNUMBER(SEARCH("five",'Model output'!G271)),ISNUMBER(SEARCH("5",'Model output'!G271))))), "lateral", "central"))</f>
        <v>central</v>
      </c>
      <c r="H272" t="str">
        <f>IF('Model output'!H271="","negative",IF(OR(ISNUMBER(SEARCH("lymph node",'Model output'!H271)),ISNUMBER(SEARCH("gland",'Model output'!H271)),ISNUMBER(SEARCH("lobe",'Model output'!H271)),ISNUMBER(SEARCH("isthmus",'Model output'!H271)),ISNUMBER(SEARCH("mediastinum",'Model output'!H271)),ISNUMBER(SEARCH("Not mentioned",'Model output'!H271)), ISNUMBER(SEARCH("Not applicable",'Model output'!H271)), ISNUMBER(SEARCH("paratracheal",'Model output'!H271)),ISNUMBER(SEARCH("fibroadipose tissue",'Model output'!H271)),ISNUMBER(SEARCH("thyroid node",'Model output'!H271)),ISNUMBER(SEARCH("skeletal muscle",'Model output'!H271)),ISNUMBER(SEARCH("Extranodal extension",'Model output'!H271)),ISNUMBER(SEARCH("right",'Model output'!H271)),ISNUMBER(SEARCH("left",'Model output'!H271)),ISNUMBER(SEARCH("Not specified",'Model output'!H271))),"negative","positive"))</f>
        <v>negative</v>
      </c>
      <c r="I272">
        <f>IF(OR('Model output'!I271="",'Model output'!I271="Not answered",'Model output'!I271="Not mentioned"),"",IF(ISNUMBER('Model output'!I271),'Model output'!I271,1))</f>
        <v>11</v>
      </c>
      <c r="J272">
        <f>IF(OR('Model output'!J271="",'Model output'!J271="Not answered",'Model output'!J271="Not mentioned"),"",IF(AND(ISNUMBER('Model output'!J271),'Model output'!J271&lt;=I272),'Model output'!J271,IF(AND(ISNUMBER('Model output'!J271), 'Model output'!J271&gt;=DATE(2024,1,1)), MIN(DAY('Model output'!J271), MONTH('Model output'!J271), YEAR('Model output'!J271)), IF(ISNUMBER(SEARCH("0/",'Model output'!J271)),0,IF(ISNUMBER(SEARCH("/",'Model output'!J271)), VALUE(LEFT('Model output'!J271, SEARCH("/",'Model output'!J271)-1)),1)))))</f>
        <v>9</v>
      </c>
      <c r="K272" t="str" cm="1">
        <f t="array" ref="K272">IF(COUNT(FIND({0,1,2,3,4,5,6,7,8,9},'Model output'!K271))&gt;0,'Model output'!K271,"")</f>
        <v>0.9 cm</v>
      </c>
      <c r="L272" s="25" t="str">
        <f t="shared" si="51"/>
        <v>0.9cm</v>
      </c>
      <c r="M272" cm="1">
        <f t="array" ref="M272">IF(L272="","",IF(ISNUMBER(SEARCH("cm",L272)),MAX(VALUE(SUBSTITUTE(_xlfn.FILTERXML("&lt;t&gt;&lt;s&gt;"&amp;SUBSTITUTE(L272,",","&lt;/s&gt;&lt;s&gt;")&amp;"&lt;/s&gt;&lt;/t&gt;","//s"),"cm",""))),MAX(VALUE(SUBSTITUTE(_xlfn.FILTERXML("&lt;t&gt;&lt;s&gt;"&amp;SUBSTITUTE(L272,",","&lt;/s&gt;&lt;s&gt;")&amp;"&lt;/s&gt;&lt;/t&gt;","//s"),"mm","")))/10))</f>
        <v>0.9</v>
      </c>
      <c r="N272" t="str">
        <f>IF('Model output'!L271="","",'Model output'!L271)</f>
        <v>Papillary carcinoma</v>
      </c>
      <c r="O272" t="str">
        <f>IF('Model output'!M271="","",'Model output'!M271)</f>
        <v>Diffuse sclerosing variant, Tall cell variant</v>
      </c>
      <c r="P272" t="str">
        <f>IF('Model output'!N271="","",'Model output'!N271)</f>
        <v>3 cm</v>
      </c>
      <c r="Q272" t="str">
        <f t="shared" si="50"/>
        <v>3cm</v>
      </c>
      <c r="R272" cm="1">
        <f t="array" ref="R272">IF(Q272="","",IF(ISNUMBER(SEARCH("cm",Q272)),MAX(VALUE(SUBSTITUTE(_xlfn.FILTERXML("&lt;t&gt;&lt;s&gt;"&amp;SUBSTITUTE(Q272,",","&lt;/s&gt;&lt;s&gt;")&amp;"&lt;/s&gt;&lt;/t&gt;","//s"),"cm",""))),MAX(VALUE(SUBSTITUTE(_xlfn.FILTERXML("&lt;t&gt;&lt;s&gt;"&amp;SUBSTITUTE(Q272,",","&lt;/s&gt;&lt;s&gt;")&amp;"&lt;/s&gt;&lt;/t&gt;","//s"),"mm","")))/10))</f>
        <v>3</v>
      </c>
      <c r="S272" t="str">
        <f>IF(OR('Model output'!P271="",ISNUMBER(SEARCH("Not identified", 'Model output'!P271)),ISNUMBER(SEARCH("Absent",'Model output'!P271)),AND(ISNUMBER(SEARCH("No",'Model output'!P271)),NOT(ISNUMBER(SEARCH("diagnostic",'Model output'!P271)))),ISNUMBER(SEARCH("Negative",'Model output'!P271))),"negative","positive")</f>
        <v>positive</v>
      </c>
      <c r="T272">
        <f>IF('Model output'!O271="","",'Model output'!O271)</f>
        <v>1</v>
      </c>
      <c r="U272" t="str">
        <f>IF('Model output'!Q271&lt;&gt;"",'Model output'!Q271,IF('Classification result'!S272="positive",IF(ISNUMBER(SEARCH("single",'Model output'!P271)),1,IF(OR(ISNUMBER(SEARCH("&lt;4",'Model output'!P271)),ISNUMBER(SEARCH("&lt; 4",'Model output'!P271)),ISNUMBER(SEARCH("less than 4",'Model output'!P271))),"&lt;4",IF(OR(ISNUMBER(SEARCH("&gt;4",'Model output'!P271)),ISNUMBER(SEARCH("&gt; 4",'Model output'!P271)),ISNUMBER(SEARCH("4 or more",'Model output'!P271))),"&gt;4",""))), ""))</f>
        <v>Extensive (4 or more vessels)</v>
      </c>
      <c r="V272" t="str">
        <f>IF(S272="negative","",IF(OR(ISNUMBER(SEARCH("Focal",'Model output'!P271)),'Classification result'!U272&lt;4,ISNUMBER(SEARCH("Focal",'Classification result'!U272)),ISNUMBER(SEARCH("&lt;4",'Classification result'!U272)),ISNUMBER(SEARCH("&lt; 4",'Classification result'!U272))),"minimal", IF(OR(ISNUMBER(SEARCH("Extensive",'Model output'!P271)),ISNUMBER(SEARCH("Extensive",'Classification result'!U272)),ISNUMBER(SEARCH("&gt;4",'Classification result'!U272)),ISNUMBER(SEARCH("&gt; 4",'Classification result'!U272)),ISNUMBER(SEARCH("4 or more",'Classification result'!U272))),"extensive","")))</f>
        <v>extensive</v>
      </c>
      <c r="W272" t="str">
        <f>IF(OR('Model output'!R271="",ISNUMBER(SEARCH("Not identified", 'Model output'!R271)),ISNUMBER(SEARCH("Absent",'Model output'!R271)),ISNUMBER(SEARCH("No",'Model output'!R271)),ISNUMBER(SEARCH("Negative",'Model output'!R271)),ISNUMBER(SEARCH("None seen",'Model output'!R271)),ISNUMBER(SEARCH("Free",'Model output'!R271)),ISNUMBER(SEARCH("Cannot be assessed",'Model output'!R271))),"negative","positive")</f>
        <v>negative</v>
      </c>
      <c r="X272" s="16" t="str">
        <f>IF('Model output'!S271="","",'Model output'!S271)</f>
        <v>Minimal</v>
      </c>
      <c r="Y272" t="str">
        <f>IF(OR('Model output'!S271="",ISNUMBER(SEARCH("Absent",'Model output'!S271)),ISNUMBER(SEARCH("Not identified",'Model output'!S271)),AND(ISNUMBER(SEARCH("No",'Model output'!S271)),NOT(ISNUMBER(SEARCH("carcinoma",'Model output'!S271)))),ISNUMBER(SEARCH("negative",'Model output'!S271))),"negative",IF(Z272="positive","gETE", "positive"))</f>
        <v>positive</v>
      </c>
      <c r="Z272" t="str">
        <f>IF(OR('Model output'!S271="",ISNUMBER(SEARCH("Absent",'Model output'!S271)),ISNUMBER(SEARCH("Not identified",'Model output'!S271)),ISNUMBER(SEARCH("No",'Model output'!S271)),ISNUMBER(SEARCH("Minimal",'Model output'!S271)),ISNUMBER(SEARCH("negative",'Model output'!S271))),"negative",IF(OR(ISNUMBER(SEARCH("extensive",X272)),ISNUMBER(SEARCH("skeletal muscle",X272)),ISNUMBER(SEARCH("larynx",X272)),ISNUMBER(SEARCH("trachea",X272)),ISNUMBER(SEARCH("esophagus",X272)),ISNUMBER(SEARCH("recurrent laryngeal nerve",X272))),"positive","negative"))</f>
        <v>negative</v>
      </c>
      <c r="AA272" t="str">
        <f>IF('Model output'!T271="","",IF('Model output'!T271="Not mentioned", "No", "Yes"))</f>
        <v/>
      </c>
      <c r="AB272" t="str">
        <f>IF(AA272&lt;&gt;"Yes","",IF(OR('Model output'!U271="",ISNUMBER(SEARCH("Not identified",'Model output'!U271))),"",'Model output'!U271))</f>
        <v/>
      </c>
      <c r="AC272" s="1" t="str">
        <f>IF(OR('Model output'!V271="", 'Model output'!V271="No", AND(ISERROR(SEARCH("Positive",'Model output'!V271)), ISNUMBER(SEARCH("Negative",'Model output'!V271))), AND(ISNUMBER(SEARCH("Uninvolved",'Model output'!V271)),NOT(ISNUMBER(SEARCH("margins involved",'Model output'!V271)))), ISNUMBER(SEARCH("None",'Model output'!V271)), ISNUMBER(SEARCH("Free",'Model output'!V271)), ISNUMBER(SEARCH("1 mm",'Model output'!V271)), ISNUMBER(SEARCH("0.1 CM",'Model output'!V271)), ISNUMBER(SEARCH("less than 0.2 mm",'Model output'!V271)), ISNUMBER(SEARCH("less than 0.5 mm",'Model output'!V271)), ISNUMBER(SEARCH("less than 1.0 mm",'Model output'!V271)), ISNUMBER(SEARCH("noted very close",'Model output'!V271)), ISNUMBER(SEARCH("abut",'Model output'!V271)), ISNUMBER(SEARCH("not mentioned",'Model output'!V271)), ISNUMBER(SEARCH("Cannot be assessed",'Model output'!V271)), ISNUMBER(SEARCH("Not specified",'Model output'!V271)), ISNUMBER(SEARCH("Lymphocyte invasion - present",'Model output'!V271))), "negative", "positive")</f>
        <v>negative</v>
      </c>
      <c r="AE272" s="35" t="str" cm="1">
        <f t="array" aca="1" ref="AE272" ca="1">IF(OR(AC272="positive",Z272="positive",AND(OR(ISNUMBER(SEARCH("Follicular carcinoma",N272)),ISNUMBER(SEARCH("Follicular thyroid carcinoma",N272))),V272="extensive"),AND(AND(ISNUMBER(J272),J272&gt;0),AND(ISNUMBER(M272),M272&gt;3)),OR(H272="positive",AH272=1)),"high",IF(OR(ISNUMBER(SEARCH("lateral",G272,1)),ISNUMBER(SEARCH("positive",Y272,1)),ISNUMBER(SEARCH("tall",O272,1)),ISNUMBER(SEARCH("hobnail",O272,1)),ISNUMBER(SEARCH("cribriform",O272,1)),ISNUMBER(SEARCH("diffuse",O272,1)),ISNUMBER(SEARCH("columnar",O272,1)),ISNUMBER(SEARCH("solid",O272,1)),ISNUMBER(SEARCH("tall",N272,1)),ISNUMBER(SEARCH("hobnail",N272,1)),ISNUMBER(SEARCH("cribriform",N272,1)),ISNUMBER(SEARCH("diffuse",N272,1)),ISNUMBER(SEARCH("columnar",N272,1)),ISNUMBER(SEARCH("solid",N272,1)),AND(ISNUMBER(SEARCH("papillary",N272,1)),S272="positive"),AND(AND(ISNUMBER(J272),J272&gt;=5),M272=""),AND(AND(ISNUMBER(J272),J272&gt;=5),AND(ISNUMBER(M272),M272&gt;=1)),AND(ISNUMBER(SERACH("papillary",N272)),OR(Y272="positive",Z272="positive"), ISNUMBER(SEARCH("BRAF",AB272)))),"intermediate","low"))</f>
        <v>intermediate</v>
      </c>
      <c r="AF272" s="36" t="str">
        <f t="shared" si="52"/>
        <v>2</v>
      </c>
      <c r="AG272" s="36" t="str">
        <f t="shared" si="53"/>
        <v>1a</v>
      </c>
      <c r="AH272" s="36" t="str">
        <f t="shared" si="54"/>
        <v>0</v>
      </c>
      <c r="AI272" s="42" t="str">
        <f t="shared" si="55"/>
        <v>I</v>
      </c>
      <c r="AJ272" s="39" t="s">
        <v>809</v>
      </c>
      <c r="AK272" s="41" t="s">
        <v>1122</v>
      </c>
      <c r="AL272" s="41" t="s">
        <v>651</v>
      </c>
      <c r="AM272" s="41" t="s">
        <v>1123</v>
      </c>
      <c r="AN272" s="41" t="s">
        <v>68</v>
      </c>
      <c r="AO272" s="22">
        <f t="shared" ca="1" si="56"/>
        <v>1</v>
      </c>
      <c r="AP272" s="1">
        <f t="shared" si="57"/>
        <v>1</v>
      </c>
      <c r="AQ272" s="1">
        <f t="shared" si="58"/>
        <v>1</v>
      </c>
      <c r="AR272" s="1">
        <f t="shared" si="59"/>
        <v>1</v>
      </c>
      <c r="AS272" s="14">
        <f t="shared" si="60"/>
        <v>1</v>
      </c>
    </row>
    <row r="273" spans="1:45">
      <c r="A273" t="str">
        <f>'Model output'!A272</f>
        <v>TCGA-J8-A3NZ</v>
      </c>
      <c r="B273" s="33">
        <v>52</v>
      </c>
      <c r="C273" s="1" t="str">
        <f>IF(OR(ISNUMBER(SEARCH("0",'Model output'!D272)), ISNUMBER(SEARCH("1",'Model output'!D272)), ISNUMBER(SEARCH("1a",'Model output'!D272)), ISNUMBER(SEARCH("1b",'Model output'!D272)), ISNUMBER(SEARCH("2",'Model output'!D272)), ISNUMBER(SEARCH("3",'Model output'!D272)), ISNUMBER(SEARCH("4a",'Model output'!D272)), ISNUMBER(SEARCH("4b",'Model output'!D272))), IF(ISNUMBER(SEARCH("pT",'Model output'!D272)),IF(OR(ISNUMBER(SEARCH("a",'Model output'!D272)),ISNUMBER(SEARCH("b",'Model output'!D272))),MID(SUBSTITUTE('Model output'!D272," ",""),SEARCH("pT",'Model output'!D272)+2,2),MID(SUBSTITUTE('Model output'!D272," ",""),SEARCH("pT",'Model output'!D272)+2,1)),IF(ISNUMBER(SEARCH("T",'Model output'!D272)),IF(OR(ISNUMBER(SEARCH("a",'Model output'!D272)),ISNUMBER(SEARCH("b",'Model output'!D272))),MID(SUBSTITUTE('Model output'!D272," ",""),SEARCH("T",'Model output'!D272)+1,2),MID(SUBSTITUTE('Model output'!D272," ",""),SEARCH("T",'Model output'!D272)+1,1)),SUBSTITUTE('Model output'!D272," ",""))),"")</f>
        <v>3</v>
      </c>
      <c r="D273" s="1" t="str">
        <f>IF(ISNUMBER(SEARCH("lymph node",'Model output'!E272)),"1", IF(AND('Model output'!E272&lt;&gt;"",ISNUMBER('Model output'!E272),'Model output'!E272&gt;0),"1",IF(OR(ISNUMBER(SEARCH("0",'Model output'!E272)), ISNUMBER(SEARCH("1",'Model output'!E272)), ISNUMBER(SEARCH("1a",'Model output'!E272)), ISNUMBER(SEARCH("1b",'Model output'!E272)), ISNUMBER(SEARCH("X",'Model output'!E272))), IF(ISNUMBER(SEARCH("pN",'Model output'!E272)),IF(OR(ISNUMBER(SEARCH("a",'Model output'!E272)),ISNUMBER(SEARCH("b",'Model output'!E272))),MID(SUBSTITUTE('Model output'!E272," ",""),SEARCH("pN",'Model output'!E272)+2,2),MID(SUBSTITUTE('Model output'!E272," ",""),SEARCH("pN",'Model output'!E272)+2,1)),IF(ISNUMBER(SEARCH("N",'Model output'!E272)),IF(OR(ISNUMBER(SEARCH("a",'Model output'!E272)),ISNUMBER(SEARCH("b",'Model output'!E272))),MID(SUBSTITUTE('Model output'!E272," ",""),SEARCH("N",'Model output'!E272)+1,2),MID(SUBSTITUTE('Model output'!E272," ",""),SEARCH("N",'Model output'!E272)+1,1)),SUBSTITUTE('Model output'!E272," ",""))),"")))</f>
        <v>1a</v>
      </c>
      <c r="E273" s="1" t="str">
        <f>IF(OR(ISNUMBER(SEARCH("Not applicable",'Model output'!F272)), ISNUMBER(SEARCH("N/A",'Model output'!F272))),"0",IF(OR(ISNUMBER(SEARCH("0",'Model output'!F272)), ISNUMBER(SEARCH("1",'Model output'!F272)), ISNUMBER(SEARCH("X",'Model output'!F272))), IF(ISNUMBER(SEARCH("pM",'Model output'!F272)),MID(SUBSTITUTE('Model output'!F272," ",""),SEARCH("pM",'Model output'!F272)+2,1),IF(ISNUMBER(SEARCH("M",'Model output'!F272)),MID(SUBSTITUTE('Model output'!F272," ",""),SEARCH("M",'Model output'!F272)+1,1),SUBSTITUTE('Model output'!F272," ",""))),""))</f>
        <v/>
      </c>
      <c r="F273" t="str">
        <f t="shared" si="49"/>
        <v>positive</v>
      </c>
      <c r="G273" t="str">
        <f>IF(OR('Model output'!G272="",AND(ISNUMBER('Model output'!J272),'Model output'!J272&lt;1)),"",IF(OR(ISNUMBER(SEARCH("lateral",'Model output'!G272)),ISNUMBER(SEARCH("cervical",'Model output'!G272)),ISNUMBER(SEARCH("jugular",'Model output'!G272)),ISNUMBER(SEARCH("left neck",'Model output'!G272)),ISNUMBER(SEARCH("left anterior neck",'Model output'!G272)),ISNUMBER(SEARCH("left posterior neck",'Model output'!G272)),ISNUMBER(SEARCH("right neck",'Model output'!G272)),ISNUMBER(SEARCH("right anterior neck",'Model output'!G272)),ISNUMBER(SEARCH("right posterior neck",'Model output'!G272)),AND(ISNUMBER(SEARCH("level",'Model output'!G272)),OR(,ISNUMBER(SEARCH("II",'Model output'!G272)),ISNUMBER(SEARCH("two",'Model output'!G272)),AND(ISNUMBER(SEARCH("2",'Model output'!G272)),NOT(ISNUMBER(SEARCH("1 of 2",'Model output'!G272)))),ISNUMBER(SEARCH("III",'Model output'!G272)),ISNUMBER(SEARCH("three",'Model output'!G272)),ISNUMBER(SEARCH("3",'Model output'!G272)),ISNUMBER(SEARCH("IV",'Model output'!G272)),ISNUMBER(SEARCH("four",'Model output'!G272)),ISNUMBER(SEARCH("4",'Model output'!G272)),ISNUMBER(SEARCH("V ",'Model output'!G272)),ISNUMBER(SEARCH("five",'Model output'!G272)),ISNUMBER(SEARCH("5",'Model output'!G272))))), "lateral", "central"))</f>
        <v>central</v>
      </c>
      <c r="H273" t="str">
        <f>IF('Model output'!H272="","negative",IF(OR(ISNUMBER(SEARCH("lymph node",'Model output'!H272)),ISNUMBER(SEARCH("gland",'Model output'!H272)),ISNUMBER(SEARCH("lobe",'Model output'!H272)),ISNUMBER(SEARCH("isthmus",'Model output'!H272)),ISNUMBER(SEARCH("mediastinum",'Model output'!H272)),ISNUMBER(SEARCH("Not mentioned",'Model output'!H272)), ISNUMBER(SEARCH("Not applicable",'Model output'!H272)), ISNUMBER(SEARCH("paratracheal",'Model output'!H272)),ISNUMBER(SEARCH("fibroadipose tissue",'Model output'!H272)),ISNUMBER(SEARCH("thyroid node",'Model output'!H272)),ISNUMBER(SEARCH("skeletal muscle",'Model output'!H272)),ISNUMBER(SEARCH("Extranodal extension",'Model output'!H272)),ISNUMBER(SEARCH("right",'Model output'!H272)),ISNUMBER(SEARCH("left",'Model output'!H272)),ISNUMBER(SEARCH("Not specified",'Model output'!H272))),"negative","positive"))</f>
        <v>negative</v>
      </c>
      <c r="I273">
        <f>IF(OR('Model output'!I272="",'Model output'!I272="Not answered",'Model output'!I272="Not mentioned"),"",IF(ISNUMBER('Model output'!I272),'Model output'!I272,1))</f>
        <v>9</v>
      </c>
      <c r="J273">
        <f>IF(OR('Model output'!J272="",'Model output'!J272="Not answered",'Model output'!J272="Not mentioned"),"",IF(AND(ISNUMBER('Model output'!J272),'Model output'!J272&lt;=I273),'Model output'!J272,IF(AND(ISNUMBER('Model output'!J272), 'Model output'!J272&gt;=DATE(2024,1,1)), MIN(DAY('Model output'!J272), MONTH('Model output'!J272), YEAR('Model output'!J272)), IF(ISNUMBER(SEARCH("0/",'Model output'!J272)),0,IF(ISNUMBER(SEARCH("/",'Model output'!J272)), VALUE(LEFT('Model output'!J272, SEARCH("/",'Model output'!J272)-1)),1)))))</f>
        <v>2</v>
      </c>
      <c r="K273" t="str" cm="1">
        <f t="array" ref="K273">IF(COUNT(FIND({0,1,2,3,4,5,6,7,8,9},'Model output'!K272))&gt;0,'Model output'!K272,"")</f>
        <v/>
      </c>
      <c r="L273" s="25" t="str">
        <f t="shared" si="51"/>
        <v/>
      </c>
      <c r="M273" t="str" cm="1">
        <f t="array" ref="M273">IF(L273="","",IF(ISNUMBER(SEARCH("cm",L273)),MAX(VALUE(SUBSTITUTE(_xlfn.FILTERXML("&lt;t&gt;&lt;s&gt;"&amp;SUBSTITUTE(L273,",","&lt;/s&gt;&lt;s&gt;")&amp;"&lt;/s&gt;&lt;/t&gt;","//s"),"cm",""))),MAX(VALUE(SUBSTITUTE(_xlfn.FILTERXML("&lt;t&gt;&lt;s&gt;"&amp;SUBSTITUTE(L273,",","&lt;/s&gt;&lt;s&gt;")&amp;"&lt;/s&gt;&lt;/t&gt;","//s"),"mm","")))/10))</f>
        <v/>
      </c>
      <c r="N273" t="str">
        <f>IF('Model output'!L272="","",'Model output'!L272)</f>
        <v>Papillary carcinoma</v>
      </c>
      <c r="O273" t="str">
        <f>IF('Model output'!M272="","",'Model output'!M272)</f>
        <v/>
      </c>
      <c r="P273" t="str">
        <f>IF('Model output'!N272="","",'Model output'!N272)</f>
        <v>3.5 cm</v>
      </c>
      <c r="Q273" t="str">
        <f t="shared" si="50"/>
        <v>3.5cm</v>
      </c>
      <c r="R273" cm="1">
        <f t="array" ref="R273">IF(Q273="","",IF(ISNUMBER(SEARCH("cm",Q273)),MAX(VALUE(SUBSTITUTE(_xlfn.FILTERXML("&lt;t&gt;&lt;s&gt;"&amp;SUBSTITUTE(Q273,",","&lt;/s&gt;&lt;s&gt;")&amp;"&lt;/s&gt;&lt;/t&gt;","//s"),"cm",""))),MAX(VALUE(SUBSTITUTE(_xlfn.FILTERXML("&lt;t&gt;&lt;s&gt;"&amp;SUBSTITUTE(Q273,",","&lt;/s&gt;&lt;s&gt;")&amp;"&lt;/s&gt;&lt;/t&gt;","//s"),"mm","")))/10))</f>
        <v>3.5</v>
      </c>
      <c r="S273" t="str">
        <f>IF(OR('Model output'!P272="",ISNUMBER(SEARCH("Not identified", 'Model output'!P272)),ISNUMBER(SEARCH("Absent",'Model output'!P272)),AND(ISNUMBER(SEARCH("No",'Model output'!P272)),NOT(ISNUMBER(SEARCH("diagnostic",'Model output'!P272)))),ISNUMBER(SEARCH("Negative",'Model output'!P272))),"negative","positive")</f>
        <v>positive</v>
      </c>
      <c r="T273">
        <f>IF('Model output'!O272="","",'Model output'!O272)</f>
        <v>1</v>
      </c>
      <c r="U273" t="str">
        <f>IF('Model output'!Q272&lt;&gt;"",'Model output'!Q272,IF('Classification result'!S273="positive",IF(ISNUMBER(SEARCH("single",'Model output'!P272)),1,IF(OR(ISNUMBER(SEARCH("&lt;4",'Model output'!P272)),ISNUMBER(SEARCH("&lt; 4",'Model output'!P272)),ISNUMBER(SEARCH("less than 4",'Model output'!P272))),"&lt;4",IF(OR(ISNUMBER(SEARCH("&gt;4",'Model output'!P272)),ISNUMBER(SEARCH("&gt; 4",'Model output'!P272)),ISNUMBER(SEARCH("4 or more",'Model output'!P272))),"&gt;4",""))), ""))</f>
        <v>Minimal</v>
      </c>
      <c r="V273" t="str">
        <f>IF(S273="negative","",IF(OR(ISNUMBER(SEARCH("Focal",'Model output'!P272)),'Classification result'!U273&lt;4,ISNUMBER(SEARCH("Focal",'Classification result'!U273)),ISNUMBER(SEARCH("&lt;4",'Classification result'!U273)),ISNUMBER(SEARCH("&lt; 4",'Classification result'!U273))),"minimal", IF(OR(ISNUMBER(SEARCH("Extensive",'Model output'!P272)),ISNUMBER(SEARCH("Extensive",'Classification result'!U273)),ISNUMBER(SEARCH("&gt;4",'Classification result'!U273)),ISNUMBER(SEARCH("&gt; 4",'Classification result'!U273)),ISNUMBER(SEARCH("4 or more",'Classification result'!U273))),"extensive","")))</f>
        <v/>
      </c>
      <c r="W273" t="str">
        <f>IF(OR('Model output'!R272="",ISNUMBER(SEARCH("Not identified", 'Model output'!R272)),ISNUMBER(SEARCH("Absent",'Model output'!R272)),ISNUMBER(SEARCH("No",'Model output'!R272)),ISNUMBER(SEARCH("Negative",'Model output'!R272)),ISNUMBER(SEARCH("None seen",'Model output'!R272)),ISNUMBER(SEARCH("Free",'Model output'!R272)),ISNUMBER(SEARCH("Cannot be assessed",'Model output'!R272))),"negative","positive")</f>
        <v>positive</v>
      </c>
      <c r="X273" s="16" t="str">
        <f>IF('Model output'!S272="","",'Model output'!S272)</f>
        <v>Perithyroid soft tissues</v>
      </c>
      <c r="Y273" t="str">
        <f>IF(OR('Model output'!S272="",ISNUMBER(SEARCH("Absent",'Model output'!S272)),ISNUMBER(SEARCH("Not identified",'Model output'!S272)),AND(ISNUMBER(SEARCH("No",'Model output'!S272)),NOT(ISNUMBER(SEARCH("carcinoma",'Model output'!S272)))),ISNUMBER(SEARCH("negative",'Model output'!S272))),"negative",IF(Z273="positive","gETE", "positive"))</f>
        <v>positive</v>
      </c>
      <c r="Z273" t="str">
        <f>IF(OR('Model output'!S272="",ISNUMBER(SEARCH("Absent",'Model output'!S272)),ISNUMBER(SEARCH("Not identified",'Model output'!S272)),ISNUMBER(SEARCH("No",'Model output'!S272)),ISNUMBER(SEARCH("Minimal",'Model output'!S272)),ISNUMBER(SEARCH("negative",'Model output'!S272))),"negative",IF(OR(ISNUMBER(SEARCH("extensive",X273)),ISNUMBER(SEARCH("skeletal muscle",X273)),ISNUMBER(SEARCH("larynx",X273)),ISNUMBER(SEARCH("trachea",X273)),ISNUMBER(SEARCH("esophagus",X273)),ISNUMBER(SEARCH("recurrent laryngeal nerve",X273))),"positive","negative"))</f>
        <v>negative</v>
      </c>
      <c r="AA273" t="str">
        <f>IF('Model output'!T272="","",IF('Model output'!T272="Not mentioned", "No", "Yes"))</f>
        <v/>
      </c>
      <c r="AB273" t="str">
        <f>IF(AA273&lt;&gt;"Yes","",IF(OR('Model output'!U272="",ISNUMBER(SEARCH("Not identified",'Model output'!U272))),"",'Model output'!U272))</f>
        <v/>
      </c>
      <c r="AC273" s="1" t="str">
        <f>IF(OR('Model output'!V272="", 'Model output'!V272="No", AND(ISERROR(SEARCH("Positive",'Model output'!V272)), ISNUMBER(SEARCH("Negative",'Model output'!V272))), AND(ISNUMBER(SEARCH("Uninvolved",'Model output'!V272)),NOT(ISNUMBER(SEARCH("margins involved",'Model output'!V272)))), ISNUMBER(SEARCH("None",'Model output'!V272)), ISNUMBER(SEARCH("Free",'Model output'!V272)), ISNUMBER(SEARCH("1 mm",'Model output'!V272)), ISNUMBER(SEARCH("0.1 CM",'Model output'!V272)), ISNUMBER(SEARCH("less than 0.2 mm",'Model output'!V272)), ISNUMBER(SEARCH("less than 0.5 mm",'Model output'!V272)), ISNUMBER(SEARCH("less than 1.0 mm",'Model output'!V272)), ISNUMBER(SEARCH("noted very close",'Model output'!V272)), ISNUMBER(SEARCH("abut",'Model output'!V272)), ISNUMBER(SEARCH("not mentioned",'Model output'!V272)), ISNUMBER(SEARCH("Cannot be assessed",'Model output'!V272)), ISNUMBER(SEARCH("Not specified",'Model output'!V272)), ISNUMBER(SEARCH("Lymphocyte invasion - present",'Model output'!V272))), "negative", "positive")</f>
        <v>negative</v>
      </c>
      <c r="AE273" s="35" t="str" cm="1">
        <f t="array" aca="1" ref="AE273" ca="1">IF(OR(AC273="positive",Z273="positive",AND(OR(ISNUMBER(SEARCH("Follicular carcinoma",N273)),ISNUMBER(SEARCH("Follicular thyroid carcinoma",N273))),V273="extensive"),AND(AND(ISNUMBER(J273),J273&gt;0),AND(ISNUMBER(M273),M273&gt;3)),OR(H273="positive",AH273=1)),"high",IF(OR(ISNUMBER(SEARCH("lateral",G273,1)),ISNUMBER(SEARCH("positive",Y273,1)),ISNUMBER(SEARCH("tall",O273,1)),ISNUMBER(SEARCH("hobnail",O273,1)),ISNUMBER(SEARCH("cribriform",O273,1)),ISNUMBER(SEARCH("diffuse",O273,1)),ISNUMBER(SEARCH("columnar",O273,1)),ISNUMBER(SEARCH("solid",O273,1)),ISNUMBER(SEARCH("tall",N273,1)),ISNUMBER(SEARCH("hobnail",N273,1)),ISNUMBER(SEARCH("cribriform",N273,1)),ISNUMBER(SEARCH("diffuse",N273,1)),ISNUMBER(SEARCH("columnar",N273,1)),ISNUMBER(SEARCH("solid",N273,1)),AND(ISNUMBER(SEARCH("papillary",N273,1)),S273="positive"),AND(AND(ISNUMBER(J273),J273&gt;=5),M273=""),AND(AND(ISNUMBER(J273),J273&gt;=5),AND(ISNUMBER(M273),M273&gt;=1)),AND(ISNUMBER(SERACH("papillary",N273)),OR(Y273="positive",Z273="positive"), ISNUMBER(SEARCH("BRAF",AB273)))),"intermediate","low"))</f>
        <v>intermediate</v>
      </c>
      <c r="AF273" s="36" t="str">
        <f t="shared" si="52"/>
        <v>2</v>
      </c>
      <c r="AG273" s="36" t="str">
        <f t="shared" si="53"/>
        <v>1a</v>
      </c>
      <c r="AH273" s="36" t="str">
        <f t="shared" si="54"/>
        <v>0</v>
      </c>
      <c r="AI273" s="42" t="str">
        <f t="shared" si="55"/>
        <v>I</v>
      </c>
      <c r="AJ273" s="39" t="s">
        <v>809</v>
      </c>
      <c r="AK273" s="41" t="s">
        <v>1122</v>
      </c>
      <c r="AL273" s="41" t="s">
        <v>651</v>
      </c>
      <c r="AM273" s="41" t="s">
        <v>1123</v>
      </c>
      <c r="AN273" s="41" t="s">
        <v>68</v>
      </c>
      <c r="AO273" s="22">
        <f t="shared" ca="1" si="56"/>
        <v>1</v>
      </c>
      <c r="AP273" s="1">
        <f t="shared" si="57"/>
        <v>1</v>
      </c>
      <c r="AQ273" s="1">
        <f t="shared" si="58"/>
        <v>1</v>
      </c>
      <c r="AR273" s="1">
        <f t="shared" si="59"/>
        <v>1</v>
      </c>
      <c r="AS273" s="14">
        <f t="shared" si="60"/>
        <v>1</v>
      </c>
    </row>
    <row r="274" spans="1:45">
      <c r="A274" t="str">
        <f>'Model output'!A273</f>
        <v>TCGA-J8-A3O1</v>
      </c>
      <c r="B274" s="33">
        <v>33</v>
      </c>
      <c r="C274" s="1" t="str">
        <f>IF(OR(ISNUMBER(SEARCH("0",'Model output'!D273)), ISNUMBER(SEARCH("1",'Model output'!D273)), ISNUMBER(SEARCH("1a",'Model output'!D273)), ISNUMBER(SEARCH("1b",'Model output'!D273)), ISNUMBER(SEARCH("2",'Model output'!D273)), ISNUMBER(SEARCH("3",'Model output'!D273)), ISNUMBER(SEARCH("4a",'Model output'!D273)), ISNUMBER(SEARCH("4b",'Model output'!D273))), IF(ISNUMBER(SEARCH("pT",'Model output'!D273)),IF(OR(ISNUMBER(SEARCH("a",'Model output'!D273)),ISNUMBER(SEARCH("b",'Model output'!D273))),MID(SUBSTITUTE('Model output'!D273," ",""),SEARCH("pT",'Model output'!D273)+2,2),MID(SUBSTITUTE('Model output'!D273," ",""),SEARCH("pT",'Model output'!D273)+2,1)),IF(ISNUMBER(SEARCH("T",'Model output'!D273)),IF(OR(ISNUMBER(SEARCH("a",'Model output'!D273)),ISNUMBER(SEARCH("b",'Model output'!D273))),MID(SUBSTITUTE('Model output'!D273," ",""),SEARCH("T",'Model output'!D273)+1,2),MID(SUBSTITUTE('Model output'!D273," ",""),SEARCH("T",'Model output'!D273)+1,1)),SUBSTITUTE('Model output'!D273," ",""))),"")</f>
        <v>3</v>
      </c>
      <c r="D274" s="1" t="str">
        <f>IF(ISNUMBER(SEARCH("lymph node",'Model output'!E273)),"1", IF(AND('Model output'!E273&lt;&gt;"",ISNUMBER('Model output'!E273),'Model output'!E273&gt;0),"1",IF(OR(ISNUMBER(SEARCH("0",'Model output'!E273)), ISNUMBER(SEARCH("1",'Model output'!E273)), ISNUMBER(SEARCH("1a",'Model output'!E273)), ISNUMBER(SEARCH("1b",'Model output'!E273)), ISNUMBER(SEARCH("X",'Model output'!E273))), IF(ISNUMBER(SEARCH("pN",'Model output'!E273)),IF(OR(ISNUMBER(SEARCH("a",'Model output'!E273)),ISNUMBER(SEARCH("b",'Model output'!E273))),MID(SUBSTITUTE('Model output'!E273," ",""),SEARCH("pN",'Model output'!E273)+2,2),MID(SUBSTITUTE('Model output'!E273," ",""),SEARCH("pN",'Model output'!E273)+2,1)),IF(ISNUMBER(SEARCH("N",'Model output'!E273)),IF(OR(ISNUMBER(SEARCH("a",'Model output'!E273)),ISNUMBER(SEARCH("b",'Model output'!E273))),MID(SUBSTITUTE('Model output'!E273," ",""),SEARCH("N",'Model output'!E273)+1,2),MID(SUBSTITUTE('Model output'!E273," ",""),SEARCH("N",'Model output'!E273)+1,1)),SUBSTITUTE('Model output'!E273," ",""))),"")))</f>
        <v>1b</v>
      </c>
      <c r="E274" s="1" t="str">
        <f>IF(OR(ISNUMBER(SEARCH("Not applicable",'Model output'!F273)), ISNUMBER(SEARCH("N/A",'Model output'!F273))),"0",IF(OR(ISNUMBER(SEARCH("0",'Model output'!F273)), ISNUMBER(SEARCH("1",'Model output'!F273)), ISNUMBER(SEARCH("X",'Model output'!F273))), IF(ISNUMBER(SEARCH("pM",'Model output'!F273)),MID(SUBSTITUTE('Model output'!F273," ",""),SEARCH("pM",'Model output'!F273)+2,1),IF(ISNUMBER(SEARCH("M",'Model output'!F273)),MID(SUBSTITUTE('Model output'!F273," ",""),SEARCH("M",'Model output'!F273)+1,1),SUBSTITUTE('Model output'!F273," ",""))),""))</f>
        <v/>
      </c>
      <c r="F274" t="str">
        <f t="shared" si="49"/>
        <v>positive</v>
      </c>
      <c r="G274" t="str">
        <f>IF(OR('Model output'!G273="",AND(ISNUMBER('Model output'!J273),'Model output'!J273&lt;1)),"",IF(OR(ISNUMBER(SEARCH("lateral",'Model output'!G273)),ISNUMBER(SEARCH("cervical",'Model output'!G273)),ISNUMBER(SEARCH("jugular",'Model output'!G273)),ISNUMBER(SEARCH("left neck",'Model output'!G273)),ISNUMBER(SEARCH("left anterior neck",'Model output'!G273)),ISNUMBER(SEARCH("left posterior neck",'Model output'!G273)),ISNUMBER(SEARCH("right neck",'Model output'!G273)),ISNUMBER(SEARCH("right anterior neck",'Model output'!G273)),ISNUMBER(SEARCH("right posterior neck",'Model output'!G273)),AND(ISNUMBER(SEARCH("level",'Model output'!G273)),OR(,ISNUMBER(SEARCH("II",'Model output'!G273)),ISNUMBER(SEARCH("two",'Model output'!G273)),AND(ISNUMBER(SEARCH("2",'Model output'!G273)),NOT(ISNUMBER(SEARCH("1 of 2",'Model output'!G273)))),ISNUMBER(SEARCH("III",'Model output'!G273)),ISNUMBER(SEARCH("three",'Model output'!G273)),ISNUMBER(SEARCH("3",'Model output'!G273)),ISNUMBER(SEARCH("IV",'Model output'!G273)),ISNUMBER(SEARCH("four",'Model output'!G273)),ISNUMBER(SEARCH("4",'Model output'!G273)),ISNUMBER(SEARCH("V ",'Model output'!G273)),ISNUMBER(SEARCH("five",'Model output'!G273)),ISNUMBER(SEARCH("5",'Model output'!G273))))), "lateral", "central"))</f>
        <v>lateral</v>
      </c>
      <c r="H274" t="str">
        <f>IF('Model output'!H273="","negative",IF(OR(ISNUMBER(SEARCH("lymph node",'Model output'!H273)),ISNUMBER(SEARCH("gland",'Model output'!H273)),ISNUMBER(SEARCH("lobe",'Model output'!H273)),ISNUMBER(SEARCH("isthmus",'Model output'!H273)),ISNUMBER(SEARCH("mediastinum",'Model output'!H273)),ISNUMBER(SEARCH("Not mentioned",'Model output'!H273)), ISNUMBER(SEARCH("Not applicable",'Model output'!H273)), ISNUMBER(SEARCH("paratracheal",'Model output'!H273)),ISNUMBER(SEARCH("fibroadipose tissue",'Model output'!H273)),ISNUMBER(SEARCH("thyroid node",'Model output'!H273)),ISNUMBER(SEARCH("skeletal muscle",'Model output'!H273)),ISNUMBER(SEARCH("Extranodal extension",'Model output'!H273)),ISNUMBER(SEARCH("right",'Model output'!H273)),ISNUMBER(SEARCH("left",'Model output'!H273)),ISNUMBER(SEARCH("Not specified",'Model output'!H273))),"negative","positive"))</f>
        <v>negative</v>
      </c>
      <c r="I274">
        <f>IF(OR('Model output'!I273="",'Model output'!I273="Not answered",'Model output'!I273="Not mentioned"),"",IF(ISNUMBER('Model output'!I273),'Model output'!I273,1))</f>
        <v>19</v>
      </c>
      <c r="J274">
        <f>IF(OR('Model output'!J273="",'Model output'!J273="Not answered",'Model output'!J273="Not mentioned"),"",IF(AND(ISNUMBER('Model output'!J273),'Model output'!J273&lt;=I274),'Model output'!J273,IF(AND(ISNUMBER('Model output'!J273), 'Model output'!J273&gt;=DATE(2024,1,1)), MIN(DAY('Model output'!J273), MONTH('Model output'!J273), YEAR('Model output'!J273)), IF(ISNUMBER(SEARCH("0/",'Model output'!J273)),0,IF(ISNUMBER(SEARCH("/",'Model output'!J273)), VALUE(LEFT('Model output'!J273, SEARCH("/",'Model output'!J273)-1)),1)))))</f>
        <v>12</v>
      </c>
      <c r="K274" t="str" cm="1">
        <f t="array" ref="K274">IF(COUNT(FIND({0,1,2,3,4,5,6,7,8,9},'Model output'!K273))&gt;0,'Model output'!K273,"")</f>
        <v>1.5 cm</v>
      </c>
      <c r="L274" s="25" t="str">
        <f t="shared" si="51"/>
        <v>1.5cm</v>
      </c>
      <c r="M274" cm="1">
        <f t="array" ref="M274">IF(L274="","",IF(ISNUMBER(SEARCH("cm",L274)),MAX(VALUE(SUBSTITUTE(_xlfn.FILTERXML("&lt;t&gt;&lt;s&gt;"&amp;SUBSTITUTE(L274,",","&lt;/s&gt;&lt;s&gt;")&amp;"&lt;/s&gt;&lt;/t&gt;","//s"),"cm",""))),MAX(VALUE(SUBSTITUTE(_xlfn.FILTERXML("&lt;t&gt;&lt;s&gt;"&amp;SUBSTITUTE(L274,",","&lt;/s&gt;&lt;s&gt;")&amp;"&lt;/s&gt;&lt;/t&gt;","//s"),"mm","")))/10))</f>
        <v>1.5</v>
      </c>
      <c r="N274" t="str">
        <f>IF('Model output'!L273="","",'Model output'!L273)</f>
        <v>Papillary carcinoma</v>
      </c>
      <c r="O274" t="str">
        <f>IF('Model output'!M273="","",'Model output'!M273)</f>
        <v/>
      </c>
      <c r="P274" t="str">
        <f>IF('Model output'!N273="","",'Model output'!N273)</f>
        <v>6.5 cm</v>
      </c>
      <c r="Q274" t="str">
        <f t="shared" si="50"/>
        <v>6.5cm</v>
      </c>
      <c r="R274" cm="1">
        <f t="array" ref="R274">IF(Q274="","",IF(ISNUMBER(SEARCH("cm",Q274)),MAX(VALUE(SUBSTITUTE(_xlfn.FILTERXML("&lt;t&gt;&lt;s&gt;"&amp;SUBSTITUTE(Q274,",","&lt;/s&gt;&lt;s&gt;")&amp;"&lt;/s&gt;&lt;/t&gt;","//s"),"cm",""))),MAX(VALUE(SUBSTITUTE(_xlfn.FILTERXML("&lt;t&gt;&lt;s&gt;"&amp;SUBSTITUTE(Q274,",","&lt;/s&gt;&lt;s&gt;")&amp;"&lt;/s&gt;&lt;/t&gt;","//s"),"mm","")))/10))</f>
        <v>6.5</v>
      </c>
      <c r="S274" t="str">
        <f>IF(OR('Model output'!P273="",ISNUMBER(SEARCH("Not identified", 'Model output'!P273)),ISNUMBER(SEARCH("Absent",'Model output'!P273)),AND(ISNUMBER(SEARCH("No",'Model output'!P273)),NOT(ISNUMBER(SEARCH("diagnostic",'Model output'!P273)))),ISNUMBER(SEARCH("Negative",'Model output'!P273))),"negative","positive")</f>
        <v>positive</v>
      </c>
      <c r="T274">
        <f>IF('Model output'!O273="","",'Model output'!O273)</f>
        <v>1</v>
      </c>
      <c r="U274" t="str">
        <f>IF('Model output'!Q273&lt;&gt;"",'Model output'!Q273,IF('Classification result'!S274="positive",IF(ISNUMBER(SEARCH("single",'Model output'!P273)),1,IF(OR(ISNUMBER(SEARCH("&lt;4",'Model output'!P273)),ISNUMBER(SEARCH("&lt; 4",'Model output'!P273)),ISNUMBER(SEARCH("less than 4",'Model output'!P273))),"&lt;4",IF(OR(ISNUMBER(SEARCH("&gt;4",'Model output'!P273)),ISNUMBER(SEARCH("&gt; 4",'Model output'!P273)),ISNUMBER(SEARCH("4 or more",'Model output'!P273))),"&gt;4",""))), ""))</f>
        <v>&lt;4</v>
      </c>
      <c r="V274" t="str">
        <f>IF(S274="negative","",IF(OR(ISNUMBER(SEARCH("Focal",'Model output'!P273)),'Classification result'!U274&lt;4,ISNUMBER(SEARCH("Focal",'Classification result'!U274)),ISNUMBER(SEARCH("&lt;4",'Classification result'!U274)),ISNUMBER(SEARCH("&lt; 4",'Classification result'!U274))),"minimal", IF(OR(ISNUMBER(SEARCH("Extensive",'Model output'!P273)),ISNUMBER(SEARCH("Extensive",'Classification result'!U274)),ISNUMBER(SEARCH("&gt;4",'Classification result'!U274)),ISNUMBER(SEARCH("&gt; 4",'Classification result'!U274)),ISNUMBER(SEARCH("4 or more",'Classification result'!U274))),"extensive","")))</f>
        <v>minimal</v>
      </c>
      <c r="W274" t="str">
        <f>IF(OR('Model output'!R273="",ISNUMBER(SEARCH("Not identified", 'Model output'!R273)),ISNUMBER(SEARCH("Absent",'Model output'!R273)),ISNUMBER(SEARCH("No",'Model output'!R273)),ISNUMBER(SEARCH("Negative",'Model output'!R273)),ISNUMBER(SEARCH("None seen",'Model output'!R273)),ISNUMBER(SEARCH("Free",'Model output'!R273)),ISNUMBER(SEARCH("Cannot be assessed",'Model output'!R273))),"negative","positive")</f>
        <v>negative</v>
      </c>
      <c r="X274" s="16" t="str">
        <f>IF('Model output'!S273="","",'Model output'!S273)</f>
        <v/>
      </c>
      <c r="Y274" t="str">
        <f>IF(OR('Model output'!S273="",ISNUMBER(SEARCH("Absent",'Model output'!S273)),ISNUMBER(SEARCH("Not identified",'Model output'!S273)),AND(ISNUMBER(SEARCH("No",'Model output'!S273)),NOT(ISNUMBER(SEARCH("carcinoma",'Model output'!S273)))),ISNUMBER(SEARCH("negative",'Model output'!S273))),"negative",IF(Z274="positive","gETE", "positive"))</f>
        <v>negative</v>
      </c>
      <c r="Z274" t="str">
        <f>IF(OR('Model output'!S273="",ISNUMBER(SEARCH("Absent",'Model output'!S273)),ISNUMBER(SEARCH("Not identified",'Model output'!S273)),ISNUMBER(SEARCH("No",'Model output'!S273)),ISNUMBER(SEARCH("Minimal",'Model output'!S273)),ISNUMBER(SEARCH("negative",'Model output'!S273))),"negative",IF(OR(ISNUMBER(SEARCH("extensive",X274)),ISNUMBER(SEARCH("skeletal muscle",X274)),ISNUMBER(SEARCH("larynx",X274)),ISNUMBER(SEARCH("trachea",X274)),ISNUMBER(SEARCH("esophagus",X274)),ISNUMBER(SEARCH("recurrent laryngeal nerve",X274))),"positive","negative"))</f>
        <v>negative</v>
      </c>
      <c r="AA274" t="str">
        <f>IF('Model output'!T273="","",IF('Model output'!T273="Not mentioned", "No", "Yes"))</f>
        <v/>
      </c>
      <c r="AB274" t="str">
        <f>IF(AA274&lt;&gt;"Yes","",IF(OR('Model output'!U273="",ISNUMBER(SEARCH("Not identified",'Model output'!U273))),"",'Model output'!U273))</f>
        <v/>
      </c>
      <c r="AC274" s="1" t="str">
        <f>IF(OR('Model output'!V273="", 'Model output'!V273="No", AND(ISERROR(SEARCH("Positive",'Model output'!V273)), ISNUMBER(SEARCH("Negative",'Model output'!V273))), AND(ISNUMBER(SEARCH("Uninvolved",'Model output'!V273)),NOT(ISNUMBER(SEARCH("margins involved",'Model output'!V273)))), ISNUMBER(SEARCH("None",'Model output'!V273)), ISNUMBER(SEARCH("Free",'Model output'!V273)), ISNUMBER(SEARCH("1 mm",'Model output'!V273)), ISNUMBER(SEARCH("0.1 CM",'Model output'!V273)), ISNUMBER(SEARCH("less than 0.2 mm",'Model output'!V273)), ISNUMBER(SEARCH("less than 0.5 mm",'Model output'!V273)), ISNUMBER(SEARCH("less than 1.0 mm",'Model output'!V273)), ISNUMBER(SEARCH("noted very close",'Model output'!V273)), ISNUMBER(SEARCH("abut",'Model output'!V273)), ISNUMBER(SEARCH("not mentioned",'Model output'!V273)), ISNUMBER(SEARCH("Cannot be assessed",'Model output'!V273)), ISNUMBER(SEARCH("Not specified",'Model output'!V273)), ISNUMBER(SEARCH("Lymphocyte invasion - present",'Model output'!V273))), "negative", "positive")</f>
        <v>negative</v>
      </c>
      <c r="AE274" s="35" t="str" cm="1">
        <f t="array" aca="1" ref="AE274" ca="1">IF(OR(AC274="positive",Z274="positive",AND(OR(ISNUMBER(SEARCH("Follicular carcinoma",N274)),ISNUMBER(SEARCH("Follicular thyroid carcinoma",N274))),V274="extensive"),AND(AND(ISNUMBER(J274),J274&gt;0),AND(ISNUMBER(M274),M274&gt;3)),OR(H274="positive",AH274=1)),"high",IF(OR(ISNUMBER(SEARCH("lateral",G274,1)),ISNUMBER(SEARCH("positive",Y274,1)),ISNUMBER(SEARCH("tall",O274,1)),ISNUMBER(SEARCH("hobnail",O274,1)),ISNUMBER(SEARCH("cribriform",O274,1)),ISNUMBER(SEARCH("diffuse",O274,1)),ISNUMBER(SEARCH("columnar",O274,1)),ISNUMBER(SEARCH("solid",O274,1)),ISNUMBER(SEARCH("tall",N274,1)),ISNUMBER(SEARCH("hobnail",N274,1)),ISNUMBER(SEARCH("cribriform",N274,1)),ISNUMBER(SEARCH("diffuse",N274,1)),ISNUMBER(SEARCH("columnar",N274,1)),ISNUMBER(SEARCH("solid",N274,1)),AND(ISNUMBER(SEARCH("papillary",N274,1)),S274="positive"),AND(AND(ISNUMBER(J274),J274&gt;=5),M274=""),AND(AND(ISNUMBER(J274),J274&gt;=5),AND(ISNUMBER(M274),M274&gt;=1)),AND(ISNUMBER(SERACH("papillary",N274)),OR(Y274="positive",Z274="positive"), ISNUMBER(SEARCH("BRAF",AB274)))),"intermediate","low"))</f>
        <v>intermediate</v>
      </c>
      <c r="AF274" s="36" t="str">
        <f t="shared" si="52"/>
        <v>3a</v>
      </c>
      <c r="AG274" s="36" t="str">
        <f t="shared" si="53"/>
        <v>1b</v>
      </c>
      <c r="AH274" s="36" t="str">
        <f t="shared" si="54"/>
        <v>0</v>
      </c>
      <c r="AI274" s="42" t="str">
        <f t="shared" si="55"/>
        <v>I</v>
      </c>
      <c r="AJ274" s="39" t="s">
        <v>809</v>
      </c>
      <c r="AK274" s="41" t="s">
        <v>1124</v>
      </c>
      <c r="AL274" s="41" t="s">
        <v>1119</v>
      </c>
      <c r="AM274" s="41" t="s">
        <v>1123</v>
      </c>
      <c r="AN274" s="41" t="s">
        <v>68</v>
      </c>
      <c r="AO274" s="22">
        <f t="shared" ca="1" si="56"/>
        <v>1</v>
      </c>
      <c r="AP274" s="1">
        <f t="shared" si="57"/>
        <v>1</v>
      </c>
      <c r="AQ274" s="1">
        <f t="shared" si="58"/>
        <v>1</v>
      </c>
      <c r="AR274" s="1">
        <f t="shared" si="59"/>
        <v>1</v>
      </c>
      <c r="AS274" s="14">
        <f t="shared" si="60"/>
        <v>1</v>
      </c>
    </row>
    <row r="275" spans="1:45">
      <c r="A275" t="str">
        <f>'Model output'!A274</f>
        <v>TCGA-J8-A3O2</v>
      </c>
      <c r="B275" s="33">
        <v>39</v>
      </c>
      <c r="C275" s="1" t="str">
        <f>IF(OR(ISNUMBER(SEARCH("0",'Model output'!D274)), ISNUMBER(SEARCH("1",'Model output'!D274)), ISNUMBER(SEARCH("1a",'Model output'!D274)), ISNUMBER(SEARCH("1b",'Model output'!D274)), ISNUMBER(SEARCH("2",'Model output'!D274)), ISNUMBER(SEARCH("3",'Model output'!D274)), ISNUMBER(SEARCH("4a",'Model output'!D274)), ISNUMBER(SEARCH("4b",'Model output'!D274))), IF(ISNUMBER(SEARCH("pT",'Model output'!D274)),IF(OR(ISNUMBER(SEARCH("a",'Model output'!D274)),ISNUMBER(SEARCH("b",'Model output'!D274))),MID(SUBSTITUTE('Model output'!D274," ",""),SEARCH("pT",'Model output'!D274)+2,2),MID(SUBSTITUTE('Model output'!D274," ",""),SEARCH("pT",'Model output'!D274)+2,1)),IF(ISNUMBER(SEARCH("T",'Model output'!D274)),IF(OR(ISNUMBER(SEARCH("a",'Model output'!D274)),ISNUMBER(SEARCH("b",'Model output'!D274))),MID(SUBSTITUTE('Model output'!D274," ",""),SEARCH("T",'Model output'!D274)+1,2),MID(SUBSTITUTE('Model output'!D274," ",""),SEARCH("T",'Model output'!D274)+1,1)),SUBSTITUTE('Model output'!D274," ",""))),"")</f>
        <v>3</v>
      </c>
      <c r="D275" s="1" t="str">
        <f>IF(ISNUMBER(SEARCH("lymph node",'Model output'!E274)),"1", IF(AND('Model output'!E274&lt;&gt;"",ISNUMBER('Model output'!E274),'Model output'!E274&gt;0),"1",IF(OR(ISNUMBER(SEARCH("0",'Model output'!E274)), ISNUMBER(SEARCH("1",'Model output'!E274)), ISNUMBER(SEARCH("1a",'Model output'!E274)), ISNUMBER(SEARCH("1b",'Model output'!E274)), ISNUMBER(SEARCH("X",'Model output'!E274))), IF(ISNUMBER(SEARCH("pN",'Model output'!E274)),IF(OR(ISNUMBER(SEARCH("a",'Model output'!E274)),ISNUMBER(SEARCH("b",'Model output'!E274))),MID(SUBSTITUTE('Model output'!E274," ",""),SEARCH("pN",'Model output'!E274)+2,2),MID(SUBSTITUTE('Model output'!E274," ",""),SEARCH("pN",'Model output'!E274)+2,1)),IF(ISNUMBER(SEARCH("N",'Model output'!E274)),IF(OR(ISNUMBER(SEARCH("a",'Model output'!E274)),ISNUMBER(SEARCH("b",'Model output'!E274))),MID(SUBSTITUTE('Model output'!E274," ",""),SEARCH("N",'Model output'!E274)+1,2),MID(SUBSTITUTE('Model output'!E274," ",""),SEARCH("N",'Model output'!E274)+1,1)),SUBSTITUTE('Model output'!E274," ",""))),"")))</f>
        <v>1b</v>
      </c>
      <c r="E275" s="1" t="str">
        <f>IF(OR(ISNUMBER(SEARCH("Not applicable",'Model output'!F274)), ISNUMBER(SEARCH("N/A",'Model output'!F274))),"0",IF(OR(ISNUMBER(SEARCH("0",'Model output'!F274)), ISNUMBER(SEARCH("1",'Model output'!F274)), ISNUMBER(SEARCH("X",'Model output'!F274))), IF(ISNUMBER(SEARCH("pM",'Model output'!F274)),MID(SUBSTITUTE('Model output'!F274," ",""),SEARCH("pM",'Model output'!F274)+2,1),IF(ISNUMBER(SEARCH("M",'Model output'!F274)),MID(SUBSTITUTE('Model output'!F274," ",""),SEARCH("M",'Model output'!F274)+1,1),SUBSTITUTE('Model output'!F274," ",""))),""))</f>
        <v/>
      </c>
      <c r="F275" t="str">
        <f t="shared" si="49"/>
        <v>positive</v>
      </c>
      <c r="G275" t="str">
        <f>IF(OR('Model output'!G274="",AND(ISNUMBER('Model output'!J274),'Model output'!J274&lt;1)),"",IF(OR(ISNUMBER(SEARCH("lateral",'Model output'!G274)),ISNUMBER(SEARCH("cervical",'Model output'!G274)),ISNUMBER(SEARCH("jugular",'Model output'!G274)),ISNUMBER(SEARCH("left neck",'Model output'!G274)),ISNUMBER(SEARCH("left anterior neck",'Model output'!G274)),ISNUMBER(SEARCH("left posterior neck",'Model output'!G274)),ISNUMBER(SEARCH("right neck",'Model output'!G274)),ISNUMBER(SEARCH("right anterior neck",'Model output'!G274)),ISNUMBER(SEARCH("right posterior neck",'Model output'!G274)),AND(ISNUMBER(SEARCH("level",'Model output'!G274)),OR(,ISNUMBER(SEARCH("II",'Model output'!G274)),ISNUMBER(SEARCH("two",'Model output'!G274)),AND(ISNUMBER(SEARCH("2",'Model output'!G274)),NOT(ISNUMBER(SEARCH("1 of 2",'Model output'!G274)))),ISNUMBER(SEARCH("III",'Model output'!G274)),ISNUMBER(SEARCH("three",'Model output'!G274)),ISNUMBER(SEARCH("3",'Model output'!G274)),ISNUMBER(SEARCH("IV",'Model output'!G274)),ISNUMBER(SEARCH("four",'Model output'!G274)),ISNUMBER(SEARCH("4",'Model output'!G274)),ISNUMBER(SEARCH("V ",'Model output'!G274)),ISNUMBER(SEARCH("five",'Model output'!G274)),ISNUMBER(SEARCH("5",'Model output'!G274))))), "lateral", "central"))</f>
        <v>lateral</v>
      </c>
      <c r="H275" t="str">
        <f>IF('Model output'!H274="","negative",IF(OR(ISNUMBER(SEARCH("lymph node",'Model output'!H274)),ISNUMBER(SEARCH("gland",'Model output'!H274)),ISNUMBER(SEARCH("lobe",'Model output'!H274)),ISNUMBER(SEARCH("isthmus",'Model output'!H274)),ISNUMBER(SEARCH("mediastinum",'Model output'!H274)),ISNUMBER(SEARCH("Not mentioned",'Model output'!H274)), ISNUMBER(SEARCH("Not applicable",'Model output'!H274)), ISNUMBER(SEARCH("paratracheal",'Model output'!H274)),ISNUMBER(SEARCH("fibroadipose tissue",'Model output'!H274)),ISNUMBER(SEARCH("thyroid node",'Model output'!H274)),ISNUMBER(SEARCH("skeletal muscle",'Model output'!H274)),ISNUMBER(SEARCH("Extranodal extension",'Model output'!H274)),ISNUMBER(SEARCH("right",'Model output'!H274)),ISNUMBER(SEARCH("left",'Model output'!H274)),ISNUMBER(SEARCH("Not specified",'Model output'!H274))),"negative","positive"))</f>
        <v>negative</v>
      </c>
      <c r="I275">
        <f>IF(OR('Model output'!I274="",'Model output'!I274="Not answered",'Model output'!I274="Not mentioned"),"",IF(ISNUMBER('Model output'!I274),'Model output'!I274,1))</f>
        <v>106</v>
      </c>
      <c r="J275">
        <f>IF(OR('Model output'!J274="",'Model output'!J274="Not answered",'Model output'!J274="Not mentioned"),"",IF(AND(ISNUMBER('Model output'!J274),'Model output'!J274&lt;=I275),'Model output'!J274,IF(AND(ISNUMBER('Model output'!J274), 'Model output'!J274&gt;=DATE(2024,1,1)), MIN(DAY('Model output'!J274), MONTH('Model output'!J274), YEAR('Model output'!J274)), IF(ISNUMBER(SEARCH("0/",'Model output'!J274)),0,IF(ISNUMBER(SEARCH("/",'Model output'!J274)), VALUE(LEFT('Model output'!J274, SEARCH("/",'Model output'!J274)-1)),1)))))</f>
        <v>23</v>
      </c>
      <c r="K275" t="str" cm="1">
        <f t="array" ref="K275">IF(COUNT(FIND({0,1,2,3,4,5,6,7,8,9},'Model output'!K274))&gt;0,'Model output'!K274,"")</f>
        <v>1.5 cm</v>
      </c>
      <c r="L275" s="25" t="str">
        <f t="shared" si="51"/>
        <v>1.5cm</v>
      </c>
      <c r="M275" cm="1">
        <f t="array" ref="M275">IF(L275="","",IF(ISNUMBER(SEARCH("cm",L275)),MAX(VALUE(SUBSTITUTE(_xlfn.FILTERXML("&lt;t&gt;&lt;s&gt;"&amp;SUBSTITUTE(L275,",","&lt;/s&gt;&lt;s&gt;")&amp;"&lt;/s&gt;&lt;/t&gt;","//s"),"cm",""))),MAX(VALUE(SUBSTITUTE(_xlfn.FILTERXML("&lt;t&gt;&lt;s&gt;"&amp;SUBSTITUTE(L275,",","&lt;/s&gt;&lt;s&gt;")&amp;"&lt;/s&gt;&lt;/t&gt;","//s"),"mm","")))/10))</f>
        <v>1.5</v>
      </c>
      <c r="N275" t="str">
        <f>IF('Model output'!L274="","",'Model output'!L274)</f>
        <v>Papillary carcinoma, Classical (usual)</v>
      </c>
      <c r="O275" t="str">
        <f>IF('Model output'!M274="","",'Model output'!M274)</f>
        <v/>
      </c>
      <c r="P275" t="str">
        <f>IF('Model output'!N274="","",'Model output'!N274)</f>
        <v>3.5 cm</v>
      </c>
      <c r="Q275" t="str">
        <f t="shared" si="50"/>
        <v>3.5cm</v>
      </c>
      <c r="R275" cm="1">
        <f t="array" ref="R275">IF(Q275="","",IF(ISNUMBER(SEARCH("cm",Q275)),MAX(VALUE(SUBSTITUTE(_xlfn.FILTERXML("&lt;t&gt;&lt;s&gt;"&amp;SUBSTITUTE(Q275,",","&lt;/s&gt;&lt;s&gt;")&amp;"&lt;/s&gt;&lt;/t&gt;","//s"),"cm",""))),MAX(VALUE(SUBSTITUTE(_xlfn.FILTERXML("&lt;t&gt;&lt;s&gt;"&amp;SUBSTITUTE(Q275,",","&lt;/s&gt;&lt;s&gt;")&amp;"&lt;/s&gt;&lt;/t&gt;","//s"),"mm","")))/10))</f>
        <v>3.5</v>
      </c>
      <c r="S275" t="str">
        <f>IF(OR('Model output'!P274="",ISNUMBER(SEARCH("Not identified", 'Model output'!P274)),ISNUMBER(SEARCH("Absent",'Model output'!P274)),AND(ISNUMBER(SEARCH("No",'Model output'!P274)),NOT(ISNUMBER(SEARCH("diagnostic",'Model output'!P274)))),ISNUMBER(SEARCH("Negative",'Model output'!P274))),"negative","positive")</f>
        <v>positive</v>
      </c>
      <c r="T275" t="str">
        <f>IF('Model output'!O274="","",'Model output'!O274)</f>
        <v>Multiple foci</v>
      </c>
      <c r="U275" t="str">
        <f>IF('Model output'!Q274&lt;&gt;"",'Model output'!Q274,IF('Classification result'!S275="positive",IF(ISNUMBER(SEARCH("single",'Model output'!P274)),1,IF(OR(ISNUMBER(SEARCH("&lt;4",'Model output'!P274)),ISNUMBER(SEARCH("&lt; 4",'Model output'!P274)),ISNUMBER(SEARCH("less than 4",'Model output'!P274))),"&lt;4",IF(OR(ISNUMBER(SEARCH("&gt;4",'Model output'!P274)),ISNUMBER(SEARCH("&gt; 4",'Model output'!P274)),ISNUMBER(SEARCH("4 or more",'Model output'!P274))),"&gt;4",""))), ""))</f>
        <v>Minimal</v>
      </c>
      <c r="V275" t="str">
        <f>IF(S275="negative","",IF(OR(ISNUMBER(SEARCH("Focal",'Model output'!P274)),'Classification result'!U275&lt;4,ISNUMBER(SEARCH("Focal",'Classification result'!U275)),ISNUMBER(SEARCH("&lt;4",'Classification result'!U275)),ISNUMBER(SEARCH("&lt; 4",'Classification result'!U275))),"minimal", IF(OR(ISNUMBER(SEARCH("Extensive",'Model output'!P274)),ISNUMBER(SEARCH("Extensive",'Classification result'!U275)),ISNUMBER(SEARCH("&gt;4",'Classification result'!U275)),ISNUMBER(SEARCH("&gt; 4",'Classification result'!U275)),ISNUMBER(SEARCH("4 or more",'Classification result'!U275))),"extensive","")))</f>
        <v/>
      </c>
      <c r="W275" t="str">
        <f>IF(OR('Model output'!R274="",ISNUMBER(SEARCH("Not identified", 'Model output'!R274)),ISNUMBER(SEARCH("Absent",'Model output'!R274)),ISNUMBER(SEARCH("No",'Model output'!R274)),ISNUMBER(SEARCH("Negative",'Model output'!R274)),ISNUMBER(SEARCH("None seen",'Model output'!R274)),ISNUMBER(SEARCH("Free",'Model output'!R274)),ISNUMBER(SEARCH("Cannot be assessed",'Model output'!R274))),"negative","positive")</f>
        <v>positive</v>
      </c>
      <c r="X275" s="16" t="str">
        <f>IF('Model output'!S274="","",'Model output'!S274)</f>
        <v>Present, Minimal</v>
      </c>
      <c r="Y275" t="str">
        <f>IF(OR('Model output'!S274="",ISNUMBER(SEARCH("Absent",'Model output'!S274)),ISNUMBER(SEARCH("Not identified",'Model output'!S274)),AND(ISNUMBER(SEARCH("No",'Model output'!S274)),NOT(ISNUMBER(SEARCH("carcinoma",'Model output'!S274)))),ISNUMBER(SEARCH("negative",'Model output'!S274))),"negative",IF(Z275="positive","gETE", "positive"))</f>
        <v>positive</v>
      </c>
      <c r="Z275" t="str">
        <f>IF(OR('Model output'!S274="",ISNUMBER(SEARCH("Absent",'Model output'!S274)),ISNUMBER(SEARCH("Not identified",'Model output'!S274)),ISNUMBER(SEARCH("No",'Model output'!S274)),ISNUMBER(SEARCH("Minimal",'Model output'!S274)),ISNUMBER(SEARCH("negative",'Model output'!S274))),"negative",IF(OR(ISNUMBER(SEARCH("extensive",X275)),ISNUMBER(SEARCH("skeletal muscle",X275)),ISNUMBER(SEARCH("larynx",X275)),ISNUMBER(SEARCH("trachea",X275)),ISNUMBER(SEARCH("esophagus",X275)),ISNUMBER(SEARCH("recurrent laryngeal nerve",X275))),"positive","negative"))</f>
        <v>negative</v>
      </c>
      <c r="AA275" t="str">
        <f>IF('Model output'!T274="","",IF('Model output'!T274="Not mentioned", "No", "Yes"))</f>
        <v/>
      </c>
      <c r="AB275" t="str">
        <f>IF(AA275&lt;&gt;"Yes","",IF(OR('Model output'!U274="",ISNUMBER(SEARCH("Not identified",'Model output'!U274))),"",'Model output'!U274))</f>
        <v/>
      </c>
      <c r="AC275" s="1" t="str">
        <f>IF(OR('Model output'!V274="", 'Model output'!V274="No", AND(ISERROR(SEARCH("Positive",'Model output'!V274)), ISNUMBER(SEARCH("Negative",'Model output'!V274))), AND(ISNUMBER(SEARCH("Uninvolved",'Model output'!V274)),NOT(ISNUMBER(SEARCH("margins involved",'Model output'!V274)))), ISNUMBER(SEARCH("None",'Model output'!V274)), ISNUMBER(SEARCH("Free",'Model output'!V274)), ISNUMBER(SEARCH("1 mm",'Model output'!V274)), ISNUMBER(SEARCH("0.1 CM",'Model output'!V274)), ISNUMBER(SEARCH("less than 0.2 mm",'Model output'!V274)), ISNUMBER(SEARCH("less than 0.5 mm",'Model output'!V274)), ISNUMBER(SEARCH("less than 1.0 mm",'Model output'!V274)), ISNUMBER(SEARCH("noted very close",'Model output'!V274)), ISNUMBER(SEARCH("abut",'Model output'!V274)), ISNUMBER(SEARCH("not mentioned",'Model output'!V274)), ISNUMBER(SEARCH("Cannot be assessed",'Model output'!V274)), ISNUMBER(SEARCH("Not specified",'Model output'!V274)), ISNUMBER(SEARCH("Lymphocyte invasion - present",'Model output'!V274))), "negative", "positive")</f>
        <v>positive</v>
      </c>
      <c r="AE275" s="35" t="str" cm="1">
        <f t="array" ref="AE275">IF(OR(AC275="positive",Z275="positive",AND(OR(ISNUMBER(SEARCH("Follicular carcinoma",N275)),ISNUMBER(SEARCH("Follicular thyroid carcinoma",N275))),V275="extensive"),AND(AND(ISNUMBER(J275),J275&gt;0),AND(ISNUMBER(M275),M275&gt;3)),OR(H275="positive",AH275=1)),"high",IF(OR(ISNUMBER(SEARCH("lateral",G275,1)),ISNUMBER(SEARCH("positive",Y275,1)),ISNUMBER(SEARCH("tall",O275,1)),ISNUMBER(SEARCH("hobnail",O275,1)),ISNUMBER(SEARCH("cribriform",O275,1)),ISNUMBER(SEARCH("diffuse",O275,1)),ISNUMBER(SEARCH("columnar",O275,1)),ISNUMBER(SEARCH("solid",O275,1)),ISNUMBER(SEARCH("tall",N275,1)),ISNUMBER(SEARCH("hobnail",N275,1)),ISNUMBER(SEARCH("cribriform",N275,1)),ISNUMBER(SEARCH("diffuse",N275,1)),ISNUMBER(SEARCH("columnar",N275,1)),ISNUMBER(SEARCH("solid",N275,1)),AND(ISNUMBER(SEARCH("papillary",N275,1)),S275="positive"),AND(AND(ISNUMBER(J275),J275&gt;=5),M275=""),AND(AND(ISNUMBER(J275),J275&gt;=5),AND(ISNUMBER(M275),M275&gt;=1)),AND(ISNUMBER(SERACH("papillary",N275)),OR(Y275="positive",Z275="positive"), ISNUMBER(SEARCH("BRAF",AB275)))),"intermediate","low"))</f>
        <v>high</v>
      </c>
      <c r="AF275" s="36" t="str">
        <f t="shared" si="52"/>
        <v>2</v>
      </c>
      <c r="AG275" s="36" t="str">
        <f t="shared" si="53"/>
        <v>1b</v>
      </c>
      <c r="AH275" s="36" t="str">
        <f t="shared" si="54"/>
        <v>0</v>
      </c>
      <c r="AI275" s="42" t="str">
        <f t="shared" si="55"/>
        <v>I</v>
      </c>
      <c r="AJ275" s="39" t="s">
        <v>805</v>
      </c>
      <c r="AK275" s="41" t="s">
        <v>1122</v>
      </c>
      <c r="AL275" s="41" t="s">
        <v>1119</v>
      </c>
      <c r="AM275" s="41" t="s">
        <v>1123</v>
      </c>
      <c r="AN275" s="41" t="s">
        <v>68</v>
      </c>
      <c r="AO275" s="22">
        <f t="shared" si="56"/>
        <v>1</v>
      </c>
      <c r="AP275" s="1">
        <f t="shared" si="57"/>
        <v>1</v>
      </c>
      <c r="AQ275" s="1">
        <f t="shared" si="58"/>
        <v>1</v>
      </c>
      <c r="AR275" s="1">
        <f t="shared" si="59"/>
        <v>1</v>
      </c>
      <c r="AS275" s="14">
        <f t="shared" si="60"/>
        <v>1</v>
      </c>
    </row>
    <row r="276" spans="1:45">
      <c r="A276" t="str">
        <f>'Model output'!A275</f>
        <v>TCGA-J8-A3YE</v>
      </c>
      <c r="B276" s="33">
        <v>31</v>
      </c>
      <c r="C276" s="1" t="str">
        <f>IF(OR(ISNUMBER(SEARCH("0",'Model output'!D275)), ISNUMBER(SEARCH("1",'Model output'!D275)), ISNUMBER(SEARCH("1a",'Model output'!D275)), ISNUMBER(SEARCH("1b",'Model output'!D275)), ISNUMBER(SEARCH("2",'Model output'!D275)), ISNUMBER(SEARCH("3",'Model output'!D275)), ISNUMBER(SEARCH("4a",'Model output'!D275)), ISNUMBER(SEARCH("4b",'Model output'!D275))), IF(ISNUMBER(SEARCH("pT",'Model output'!D275)),IF(OR(ISNUMBER(SEARCH("a",'Model output'!D275)),ISNUMBER(SEARCH("b",'Model output'!D275))),MID(SUBSTITUTE('Model output'!D275," ",""),SEARCH("pT",'Model output'!D275)+2,2),MID(SUBSTITUTE('Model output'!D275," ",""),SEARCH("pT",'Model output'!D275)+2,1)),IF(ISNUMBER(SEARCH("T",'Model output'!D275)),IF(OR(ISNUMBER(SEARCH("a",'Model output'!D275)),ISNUMBER(SEARCH("b",'Model output'!D275))),MID(SUBSTITUTE('Model output'!D275," ",""),SEARCH("T",'Model output'!D275)+1,2),MID(SUBSTITUTE('Model output'!D275," ",""),SEARCH("T",'Model output'!D275)+1,1)),SUBSTITUTE('Model output'!D275," ",""))),"")</f>
        <v>3</v>
      </c>
      <c r="D276" s="1" t="str">
        <f>IF(ISNUMBER(SEARCH("lymph node",'Model output'!E275)),"1", IF(AND('Model output'!E275&lt;&gt;"",ISNUMBER('Model output'!E275),'Model output'!E275&gt;0),"1",IF(OR(ISNUMBER(SEARCH("0",'Model output'!E275)), ISNUMBER(SEARCH("1",'Model output'!E275)), ISNUMBER(SEARCH("1a",'Model output'!E275)), ISNUMBER(SEARCH("1b",'Model output'!E275)), ISNUMBER(SEARCH("X",'Model output'!E275))), IF(ISNUMBER(SEARCH("pN",'Model output'!E275)),IF(OR(ISNUMBER(SEARCH("a",'Model output'!E275)),ISNUMBER(SEARCH("b",'Model output'!E275))),MID(SUBSTITUTE('Model output'!E275," ",""),SEARCH("pN",'Model output'!E275)+2,2),MID(SUBSTITUTE('Model output'!E275," ",""),SEARCH("pN",'Model output'!E275)+2,1)),IF(ISNUMBER(SEARCH("N",'Model output'!E275)),IF(OR(ISNUMBER(SEARCH("a",'Model output'!E275)),ISNUMBER(SEARCH("b",'Model output'!E275))),MID(SUBSTITUTE('Model output'!E275," ",""),SEARCH("N",'Model output'!E275)+1,2),MID(SUBSTITUTE('Model output'!E275," ",""),SEARCH("N",'Model output'!E275)+1,1)),SUBSTITUTE('Model output'!E275," ",""))),"")))</f>
        <v>1a</v>
      </c>
      <c r="E276" s="1" t="str">
        <f>IF(OR(ISNUMBER(SEARCH("Not applicable",'Model output'!F275)), ISNUMBER(SEARCH("N/A",'Model output'!F275))),"0",IF(OR(ISNUMBER(SEARCH("0",'Model output'!F275)), ISNUMBER(SEARCH("1",'Model output'!F275)), ISNUMBER(SEARCH("X",'Model output'!F275))), IF(ISNUMBER(SEARCH("pM",'Model output'!F275)),MID(SUBSTITUTE('Model output'!F275," ",""),SEARCH("pM",'Model output'!F275)+2,1),IF(ISNUMBER(SEARCH("M",'Model output'!F275)),MID(SUBSTITUTE('Model output'!F275," ",""),SEARCH("M",'Model output'!F275)+1,1),SUBSTITUTE('Model output'!F275," ",""))),""))</f>
        <v>0</v>
      </c>
      <c r="F276" t="str">
        <f t="shared" si="49"/>
        <v>positive</v>
      </c>
      <c r="G276" t="str">
        <f>IF(OR('Model output'!G275="",AND(ISNUMBER('Model output'!J275),'Model output'!J275&lt;1)),"",IF(OR(ISNUMBER(SEARCH("lateral",'Model output'!G275)),ISNUMBER(SEARCH("cervical",'Model output'!G275)),ISNUMBER(SEARCH("jugular",'Model output'!G275)),ISNUMBER(SEARCH("left neck",'Model output'!G275)),ISNUMBER(SEARCH("left anterior neck",'Model output'!G275)),ISNUMBER(SEARCH("left posterior neck",'Model output'!G275)),ISNUMBER(SEARCH("right neck",'Model output'!G275)),ISNUMBER(SEARCH("right anterior neck",'Model output'!G275)),ISNUMBER(SEARCH("right posterior neck",'Model output'!G275)),AND(ISNUMBER(SEARCH("level",'Model output'!G275)),OR(,ISNUMBER(SEARCH("II",'Model output'!G275)),ISNUMBER(SEARCH("two",'Model output'!G275)),AND(ISNUMBER(SEARCH("2",'Model output'!G275)),NOT(ISNUMBER(SEARCH("1 of 2",'Model output'!G275)))),ISNUMBER(SEARCH("III",'Model output'!G275)),ISNUMBER(SEARCH("three",'Model output'!G275)),ISNUMBER(SEARCH("3",'Model output'!G275)),ISNUMBER(SEARCH("IV",'Model output'!G275)),ISNUMBER(SEARCH("four",'Model output'!G275)),ISNUMBER(SEARCH("4",'Model output'!G275)),ISNUMBER(SEARCH("V ",'Model output'!G275)),ISNUMBER(SEARCH("five",'Model output'!G275)),ISNUMBER(SEARCH("5",'Model output'!G275))))), "lateral", "central"))</f>
        <v>central</v>
      </c>
      <c r="H276" t="str">
        <f>IF('Model output'!H275="","negative",IF(OR(ISNUMBER(SEARCH("lymph node",'Model output'!H275)),ISNUMBER(SEARCH("gland",'Model output'!H275)),ISNUMBER(SEARCH("lobe",'Model output'!H275)),ISNUMBER(SEARCH("isthmus",'Model output'!H275)),ISNUMBER(SEARCH("mediastinum",'Model output'!H275)),ISNUMBER(SEARCH("Not mentioned",'Model output'!H275)), ISNUMBER(SEARCH("Not applicable",'Model output'!H275)), ISNUMBER(SEARCH("paratracheal",'Model output'!H275)),ISNUMBER(SEARCH("fibroadipose tissue",'Model output'!H275)),ISNUMBER(SEARCH("thyroid node",'Model output'!H275)),ISNUMBER(SEARCH("skeletal muscle",'Model output'!H275)),ISNUMBER(SEARCH("Extranodal extension",'Model output'!H275)),ISNUMBER(SEARCH("right",'Model output'!H275)),ISNUMBER(SEARCH("left",'Model output'!H275)),ISNUMBER(SEARCH("Not specified",'Model output'!H275))),"negative","positive"))</f>
        <v>negative</v>
      </c>
      <c r="I276">
        <f>IF(OR('Model output'!I275="",'Model output'!I275="Not answered",'Model output'!I275="Not mentioned"),"",IF(ISNUMBER('Model output'!I275),'Model output'!I275,1))</f>
        <v>4</v>
      </c>
      <c r="J276">
        <f>IF(OR('Model output'!J275="",'Model output'!J275="Not answered",'Model output'!J275="Not mentioned"),"",IF(AND(ISNUMBER('Model output'!J275),'Model output'!J275&lt;=I276),'Model output'!J275,IF(AND(ISNUMBER('Model output'!J275), 'Model output'!J275&gt;=DATE(2024,1,1)), MIN(DAY('Model output'!J275), MONTH('Model output'!J275), YEAR('Model output'!J275)), IF(ISNUMBER(SEARCH("0/",'Model output'!J275)),0,IF(ISNUMBER(SEARCH("/",'Model output'!J275)), VALUE(LEFT('Model output'!J275, SEARCH("/",'Model output'!J275)-1)),1)))))</f>
        <v>1</v>
      </c>
      <c r="K276" t="str" cm="1">
        <f t="array" ref="K276">IF(COUNT(FIND({0,1,2,3,4,5,6,7,8,9},'Model output'!K275))&gt;0,'Model output'!K275,"")</f>
        <v/>
      </c>
      <c r="L276" s="25" t="str">
        <f t="shared" si="51"/>
        <v/>
      </c>
      <c r="M276" t="str" cm="1">
        <f t="array" ref="M276">IF(L276="","",IF(ISNUMBER(SEARCH("cm",L276)),MAX(VALUE(SUBSTITUTE(_xlfn.FILTERXML("&lt;t&gt;&lt;s&gt;"&amp;SUBSTITUTE(L276,",","&lt;/s&gt;&lt;s&gt;")&amp;"&lt;/s&gt;&lt;/t&gt;","//s"),"cm",""))),MAX(VALUE(SUBSTITUTE(_xlfn.FILTERXML("&lt;t&gt;&lt;s&gt;"&amp;SUBSTITUTE(L276,",","&lt;/s&gt;&lt;s&gt;")&amp;"&lt;/s&gt;&lt;/t&gt;","//s"),"mm","")))/10))</f>
        <v/>
      </c>
      <c r="N276" t="str">
        <f>IF('Model output'!L275="","",'Model output'!L275)</f>
        <v>Papillary carcinoma, Classical (usual)</v>
      </c>
      <c r="O276" t="str">
        <f>IF('Model output'!M275="","",'Model output'!M275)</f>
        <v>Not mentioned</v>
      </c>
      <c r="P276" t="str">
        <f>IF('Model output'!N275="","",'Model output'!N275)</f>
        <v>3.5 cm</v>
      </c>
      <c r="Q276" t="str">
        <f t="shared" si="50"/>
        <v>3.5cm</v>
      </c>
      <c r="R276" cm="1">
        <f t="array" ref="R276">IF(Q276="","",IF(ISNUMBER(SEARCH("cm",Q276)),MAX(VALUE(SUBSTITUTE(_xlfn.FILTERXML("&lt;t&gt;&lt;s&gt;"&amp;SUBSTITUTE(Q276,",","&lt;/s&gt;&lt;s&gt;")&amp;"&lt;/s&gt;&lt;/t&gt;","//s"),"cm",""))),MAX(VALUE(SUBSTITUTE(_xlfn.FILTERXML("&lt;t&gt;&lt;s&gt;"&amp;SUBSTITUTE(Q276,",","&lt;/s&gt;&lt;s&gt;")&amp;"&lt;/s&gt;&lt;/t&gt;","//s"),"mm","")))/10))</f>
        <v>3.5</v>
      </c>
      <c r="S276" t="str">
        <f>IF(OR('Model output'!P275="",ISNUMBER(SEARCH("Not identified", 'Model output'!P275)),ISNUMBER(SEARCH("Absent",'Model output'!P275)),AND(ISNUMBER(SEARCH("No",'Model output'!P275)),NOT(ISNUMBER(SEARCH("diagnostic",'Model output'!P275)))),ISNUMBER(SEARCH("Negative",'Model output'!P275))),"negative","positive")</f>
        <v>negative</v>
      </c>
      <c r="T276">
        <f>IF('Model output'!O275="","",'Model output'!O275)</f>
        <v>1</v>
      </c>
      <c r="U276" t="str">
        <f>IF('Model output'!Q275&lt;&gt;"",'Model output'!Q275,IF('Classification result'!S276="positive",IF(ISNUMBER(SEARCH("single",'Model output'!P275)),1,IF(OR(ISNUMBER(SEARCH("&lt;4",'Model output'!P275)),ISNUMBER(SEARCH("&lt; 4",'Model output'!P275)),ISNUMBER(SEARCH("less than 4",'Model output'!P275))),"&lt;4",IF(OR(ISNUMBER(SEARCH("&gt;4",'Model output'!P275)),ISNUMBER(SEARCH("&gt; 4",'Model output'!P275)),ISNUMBER(SEARCH("4 or more",'Model output'!P275))),"&gt;4",""))), ""))</f>
        <v/>
      </c>
      <c r="V276" t="str">
        <f>IF(S276="negative","",IF(OR(ISNUMBER(SEARCH("Focal",'Model output'!P275)),'Classification result'!U276&lt;4,ISNUMBER(SEARCH("Focal",'Classification result'!U276)),ISNUMBER(SEARCH("&lt;4",'Classification result'!U276)),ISNUMBER(SEARCH("&lt; 4",'Classification result'!U276))),"minimal", IF(OR(ISNUMBER(SEARCH("Extensive",'Model output'!P275)),ISNUMBER(SEARCH("Extensive",'Classification result'!U276)),ISNUMBER(SEARCH("&gt;4",'Classification result'!U276)),ISNUMBER(SEARCH("&gt; 4",'Classification result'!U276)),ISNUMBER(SEARCH("4 or more",'Classification result'!U276))),"extensive","")))</f>
        <v/>
      </c>
      <c r="W276" t="str">
        <f>IF(OR('Model output'!R275="",ISNUMBER(SEARCH("Not identified", 'Model output'!R275)),ISNUMBER(SEARCH("Absent",'Model output'!R275)),ISNUMBER(SEARCH("No",'Model output'!R275)),ISNUMBER(SEARCH("Negative",'Model output'!R275)),ISNUMBER(SEARCH("None seen",'Model output'!R275)),ISNUMBER(SEARCH("Free",'Model output'!R275)),ISNUMBER(SEARCH("Cannot be assessed",'Model output'!R275))),"negative","positive")</f>
        <v>positive</v>
      </c>
      <c r="X276" s="16" t="str">
        <f>IF('Model output'!S275="","",'Model output'!S275)</f>
        <v>Minimal</v>
      </c>
      <c r="Y276" t="str">
        <f>IF(OR('Model output'!S275="",ISNUMBER(SEARCH("Absent",'Model output'!S275)),ISNUMBER(SEARCH("Not identified",'Model output'!S275)),AND(ISNUMBER(SEARCH("No",'Model output'!S275)),NOT(ISNUMBER(SEARCH("carcinoma",'Model output'!S275)))),ISNUMBER(SEARCH("negative",'Model output'!S275))),"negative",IF(Z276="positive","gETE", "positive"))</f>
        <v>positive</v>
      </c>
      <c r="Z276" t="str">
        <f>IF(OR('Model output'!S275="",ISNUMBER(SEARCH("Absent",'Model output'!S275)),ISNUMBER(SEARCH("Not identified",'Model output'!S275)),ISNUMBER(SEARCH("No",'Model output'!S275)),ISNUMBER(SEARCH("Minimal",'Model output'!S275)),ISNUMBER(SEARCH("negative",'Model output'!S275))),"negative",IF(OR(ISNUMBER(SEARCH("extensive",X276)),ISNUMBER(SEARCH("skeletal muscle",X276)),ISNUMBER(SEARCH("larynx",X276)),ISNUMBER(SEARCH("trachea",X276)),ISNUMBER(SEARCH("esophagus",X276)),ISNUMBER(SEARCH("recurrent laryngeal nerve",X276))),"positive","negative"))</f>
        <v>negative</v>
      </c>
      <c r="AA276" t="str">
        <f>IF('Model output'!T275="","",IF('Model output'!T275="Not mentioned", "No", "Yes"))</f>
        <v>No</v>
      </c>
      <c r="AB276" t="str">
        <f>IF(AA276&lt;&gt;"Yes","",IF(OR('Model output'!U275="",ISNUMBER(SEARCH("Not identified",'Model output'!U275))),"",'Model output'!U275))</f>
        <v/>
      </c>
      <c r="AC276" s="1" t="str">
        <f>IF(OR('Model output'!V275="", 'Model output'!V275="No", AND(ISERROR(SEARCH("Positive",'Model output'!V275)), ISNUMBER(SEARCH("Negative",'Model output'!V275))), AND(ISNUMBER(SEARCH("Uninvolved",'Model output'!V275)),NOT(ISNUMBER(SEARCH("margins involved",'Model output'!V275)))), ISNUMBER(SEARCH("None",'Model output'!V275)), ISNUMBER(SEARCH("Free",'Model output'!V275)), ISNUMBER(SEARCH("1 mm",'Model output'!V275)), ISNUMBER(SEARCH("0.1 CM",'Model output'!V275)), ISNUMBER(SEARCH("less than 0.2 mm",'Model output'!V275)), ISNUMBER(SEARCH("less than 0.5 mm",'Model output'!V275)), ISNUMBER(SEARCH("less than 1.0 mm",'Model output'!V275)), ISNUMBER(SEARCH("noted very close",'Model output'!V275)), ISNUMBER(SEARCH("abut",'Model output'!V275)), ISNUMBER(SEARCH("not mentioned",'Model output'!V275)), ISNUMBER(SEARCH("Cannot be assessed",'Model output'!V275)), ISNUMBER(SEARCH("Not specified",'Model output'!V275)), ISNUMBER(SEARCH("Lymphocyte invasion - present",'Model output'!V275))), "negative", "positive")</f>
        <v>negative</v>
      </c>
      <c r="AE276" s="35" t="str" cm="1">
        <f t="array" aca="1" ref="AE276" ca="1">IF(OR(AC276="positive",Z276="positive",AND(OR(ISNUMBER(SEARCH("Follicular carcinoma",N276)),ISNUMBER(SEARCH("Follicular thyroid carcinoma",N276))),V276="extensive"),AND(AND(ISNUMBER(J276),J276&gt;0),AND(ISNUMBER(M276),M276&gt;3)),OR(H276="positive",AH276=1)),"high",IF(OR(ISNUMBER(SEARCH("lateral",G276,1)),ISNUMBER(SEARCH("positive",Y276,1)),ISNUMBER(SEARCH("tall",O276,1)),ISNUMBER(SEARCH("hobnail",O276,1)),ISNUMBER(SEARCH("cribriform",O276,1)),ISNUMBER(SEARCH("diffuse",O276,1)),ISNUMBER(SEARCH("columnar",O276,1)),ISNUMBER(SEARCH("solid",O276,1)),ISNUMBER(SEARCH("tall",N276,1)),ISNUMBER(SEARCH("hobnail",N276,1)),ISNUMBER(SEARCH("cribriform",N276,1)),ISNUMBER(SEARCH("diffuse",N276,1)),ISNUMBER(SEARCH("columnar",N276,1)),ISNUMBER(SEARCH("solid",N276,1)),AND(ISNUMBER(SEARCH("papillary",N276,1)),S276="positive"),AND(AND(ISNUMBER(J276),J276&gt;=5),M276=""),AND(AND(ISNUMBER(J276),J276&gt;=5),AND(ISNUMBER(M276),M276&gt;=1)),AND(ISNUMBER(SERACH("papillary",N276)),OR(Y276="positive",Z276="positive"), ISNUMBER(SEARCH("BRAF",AB276)))),"intermediate","low"))</f>
        <v>intermediate</v>
      </c>
      <c r="AF276" s="36" t="str">
        <f t="shared" si="52"/>
        <v>2</v>
      </c>
      <c r="AG276" s="36" t="str">
        <f t="shared" si="53"/>
        <v>1a</v>
      </c>
      <c r="AH276" s="36" t="str">
        <f t="shared" si="54"/>
        <v>0</v>
      </c>
      <c r="AI276" s="42" t="str">
        <f t="shared" si="55"/>
        <v>I</v>
      </c>
      <c r="AJ276" s="39" t="s">
        <v>805</v>
      </c>
      <c r="AK276" s="41" t="s">
        <v>1118</v>
      </c>
      <c r="AL276" s="41" t="s">
        <v>651</v>
      </c>
      <c r="AM276" s="41" t="s">
        <v>1123</v>
      </c>
      <c r="AN276" s="41" t="s">
        <v>68</v>
      </c>
      <c r="AO276" s="22">
        <f t="shared" ca="1" si="56"/>
        <v>0</v>
      </c>
      <c r="AP276" s="1">
        <f t="shared" si="57"/>
        <v>0</v>
      </c>
      <c r="AQ276" s="1">
        <f t="shared" si="58"/>
        <v>1</v>
      </c>
      <c r="AR276" s="1">
        <f t="shared" si="59"/>
        <v>1</v>
      </c>
      <c r="AS276" s="14">
        <f t="shared" si="60"/>
        <v>1</v>
      </c>
    </row>
    <row r="277" spans="1:45">
      <c r="A277" t="str">
        <f>'Model output'!A276</f>
        <v>TCGA-J8-A3YH</v>
      </c>
      <c r="B277" s="33">
        <v>39</v>
      </c>
      <c r="C277" s="1" t="str">
        <f>IF(OR(ISNUMBER(SEARCH("0",'Model output'!D276)), ISNUMBER(SEARCH("1",'Model output'!D276)), ISNUMBER(SEARCH("1a",'Model output'!D276)), ISNUMBER(SEARCH("1b",'Model output'!D276)), ISNUMBER(SEARCH("2",'Model output'!D276)), ISNUMBER(SEARCH("3",'Model output'!D276)), ISNUMBER(SEARCH("4a",'Model output'!D276)), ISNUMBER(SEARCH("4b",'Model output'!D276))), IF(ISNUMBER(SEARCH("pT",'Model output'!D276)),IF(OR(ISNUMBER(SEARCH("a",'Model output'!D276)),ISNUMBER(SEARCH("b",'Model output'!D276))),MID(SUBSTITUTE('Model output'!D276," ",""),SEARCH("pT",'Model output'!D276)+2,2),MID(SUBSTITUTE('Model output'!D276," ",""),SEARCH("pT",'Model output'!D276)+2,1)),IF(ISNUMBER(SEARCH("T",'Model output'!D276)),IF(OR(ISNUMBER(SEARCH("a",'Model output'!D276)),ISNUMBER(SEARCH("b",'Model output'!D276))),MID(SUBSTITUTE('Model output'!D276," ",""),SEARCH("T",'Model output'!D276)+1,2),MID(SUBSTITUTE('Model output'!D276," ",""),SEARCH("T",'Model output'!D276)+1,1)),SUBSTITUTE('Model output'!D276," ",""))),"")</f>
        <v>3</v>
      </c>
      <c r="D277" s="1" t="str">
        <f>IF(ISNUMBER(SEARCH("lymph node",'Model output'!E276)),"1", IF(AND('Model output'!E276&lt;&gt;"",ISNUMBER('Model output'!E276),'Model output'!E276&gt;0),"1",IF(OR(ISNUMBER(SEARCH("0",'Model output'!E276)), ISNUMBER(SEARCH("1",'Model output'!E276)), ISNUMBER(SEARCH("1a",'Model output'!E276)), ISNUMBER(SEARCH("1b",'Model output'!E276)), ISNUMBER(SEARCH("X",'Model output'!E276))), IF(ISNUMBER(SEARCH("pN",'Model output'!E276)),IF(OR(ISNUMBER(SEARCH("a",'Model output'!E276)),ISNUMBER(SEARCH("b",'Model output'!E276))),MID(SUBSTITUTE('Model output'!E276," ",""),SEARCH("pN",'Model output'!E276)+2,2),MID(SUBSTITUTE('Model output'!E276," ",""),SEARCH("pN",'Model output'!E276)+2,1)),IF(ISNUMBER(SEARCH("N",'Model output'!E276)),IF(OR(ISNUMBER(SEARCH("a",'Model output'!E276)),ISNUMBER(SEARCH("b",'Model output'!E276))),MID(SUBSTITUTE('Model output'!E276," ",""),SEARCH("N",'Model output'!E276)+1,2),MID(SUBSTITUTE('Model output'!E276," ",""),SEARCH("N",'Model output'!E276)+1,1)),SUBSTITUTE('Model output'!E276," ",""))),"")))</f>
        <v>1b</v>
      </c>
      <c r="E277" s="1" t="str">
        <f>IF(OR(ISNUMBER(SEARCH("Not applicable",'Model output'!F276)), ISNUMBER(SEARCH("N/A",'Model output'!F276))),"0",IF(OR(ISNUMBER(SEARCH("0",'Model output'!F276)), ISNUMBER(SEARCH("1",'Model output'!F276)), ISNUMBER(SEARCH("X",'Model output'!F276))), IF(ISNUMBER(SEARCH("pM",'Model output'!F276)),MID(SUBSTITUTE('Model output'!F276," ",""),SEARCH("pM",'Model output'!F276)+2,1),IF(ISNUMBER(SEARCH("M",'Model output'!F276)),MID(SUBSTITUTE('Model output'!F276," ",""),SEARCH("M",'Model output'!F276)+1,1),SUBSTITUTE('Model output'!F276," ",""))),""))</f>
        <v>0</v>
      </c>
      <c r="F277" t="str">
        <f t="shared" si="49"/>
        <v>positive</v>
      </c>
      <c r="G277" t="str">
        <f>IF(OR('Model output'!G276="",AND(ISNUMBER('Model output'!J276),'Model output'!J276&lt;1)),"",IF(OR(ISNUMBER(SEARCH("lateral",'Model output'!G276)),ISNUMBER(SEARCH("cervical",'Model output'!G276)),ISNUMBER(SEARCH("jugular",'Model output'!G276)),ISNUMBER(SEARCH("left neck",'Model output'!G276)),ISNUMBER(SEARCH("left anterior neck",'Model output'!G276)),ISNUMBER(SEARCH("left posterior neck",'Model output'!G276)),ISNUMBER(SEARCH("right neck",'Model output'!G276)),ISNUMBER(SEARCH("right anterior neck",'Model output'!G276)),ISNUMBER(SEARCH("right posterior neck",'Model output'!G276)),AND(ISNUMBER(SEARCH("level",'Model output'!G276)),OR(,ISNUMBER(SEARCH("II",'Model output'!G276)),ISNUMBER(SEARCH("two",'Model output'!G276)),AND(ISNUMBER(SEARCH("2",'Model output'!G276)),NOT(ISNUMBER(SEARCH("1 of 2",'Model output'!G276)))),ISNUMBER(SEARCH("III",'Model output'!G276)),ISNUMBER(SEARCH("three",'Model output'!G276)),ISNUMBER(SEARCH("3",'Model output'!G276)),ISNUMBER(SEARCH("IV",'Model output'!G276)),ISNUMBER(SEARCH("four",'Model output'!G276)),ISNUMBER(SEARCH("4",'Model output'!G276)),ISNUMBER(SEARCH("V ",'Model output'!G276)),ISNUMBER(SEARCH("five",'Model output'!G276)),ISNUMBER(SEARCH("5",'Model output'!G276))))), "lateral", "central"))</f>
        <v>lateral</v>
      </c>
      <c r="H277" t="str">
        <f>IF('Model output'!H276="","negative",IF(OR(ISNUMBER(SEARCH("lymph node",'Model output'!H276)),ISNUMBER(SEARCH("gland",'Model output'!H276)),ISNUMBER(SEARCH("lobe",'Model output'!H276)),ISNUMBER(SEARCH("isthmus",'Model output'!H276)),ISNUMBER(SEARCH("mediastinum",'Model output'!H276)),ISNUMBER(SEARCH("Not mentioned",'Model output'!H276)), ISNUMBER(SEARCH("Not applicable",'Model output'!H276)), ISNUMBER(SEARCH("paratracheal",'Model output'!H276)),ISNUMBER(SEARCH("fibroadipose tissue",'Model output'!H276)),ISNUMBER(SEARCH("thyroid node",'Model output'!H276)),ISNUMBER(SEARCH("skeletal muscle",'Model output'!H276)),ISNUMBER(SEARCH("Extranodal extension",'Model output'!H276)),ISNUMBER(SEARCH("right",'Model output'!H276)),ISNUMBER(SEARCH("left",'Model output'!H276)),ISNUMBER(SEARCH("Not specified",'Model output'!H276))),"negative","positive"))</f>
        <v>negative</v>
      </c>
      <c r="I277">
        <f>IF(OR('Model output'!I276="",'Model output'!I276="Not answered",'Model output'!I276="Not mentioned"),"",IF(ISNUMBER('Model output'!I276),'Model output'!I276,1))</f>
        <v>40</v>
      </c>
      <c r="J277">
        <f>IF(OR('Model output'!J276="",'Model output'!J276="Not answered",'Model output'!J276="Not mentioned"),"",IF(AND(ISNUMBER('Model output'!J276),'Model output'!J276&lt;=I277),'Model output'!J276,IF(AND(ISNUMBER('Model output'!J276), 'Model output'!J276&gt;=DATE(2024,1,1)), MIN(DAY('Model output'!J276), MONTH('Model output'!J276), YEAR('Model output'!J276)), IF(ISNUMBER(SEARCH("0/",'Model output'!J276)),0,IF(ISNUMBER(SEARCH("/",'Model output'!J276)), VALUE(LEFT('Model output'!J276, SEARCH("/",'Model output'!J276)-1)),1)))))</f>
        <v>13</v>
      </c>
      <c r="K277" t="str" cm="1">
        <f t="array" ref="K277">IF(COUNT(FIND({0,1,2,3,4,5,6,7,8,9},'Model output'!K276))&gt;0,'Model output'!K276,"")</f>
        <v/>
      </c>
      <c r="L277" s="25" t="str">
        <f t="shared" si="51"/>
        <v/>
      </c>
      <c r="M277" t="str" cm="1">
        <f t="array" ref="M277">IF(L277="","",IF(ISNUMBER(SEARCH("cm",L277)),MAX(VALUE(SUBSTITUTE(_xlfn.FILTERXML("&lt;t&gt;&lt;s&gt;"&amp;SUBSTITUTE(L277,",","&lt;/s&gt;&lt;s&gt;")&amp;"&lt;/s&gt;&lt;/t&gt;","//s"),"cm",""))),MAX(VALUE(SUBSTITUTE(_xlfn.FILTERXML("&lt;t&gt;&lt;s&gt;"&amp;SUBSTITUTE(L277,",","&lt;/s&gt;&lt;s&gt;")&amp;"&lt;/s&gt;&lt;/t&gt;","//s"),"mm","")))/10))</f>
        <v/>
      </c>
      <c r="N277" t="str">
        <f>IF('Model output'!L276="","",'Model output'!L276)</f>
        <v>Papillary carcinoma, Classical (usual)</v>
      </c>
      <c r="O277" t="str">
        <f>IF('Model output'!M276="","",'Model output'!M276)</f>
        <v/>
      </c>
      <c r="P277" t="str">
        <f>IF('Model output'!N276="","",'Model output'!N276)</f>
        <v>4.5 cm</v>
      </c>
      <c r="Q277" t="str">
        <f t="shared" si="50"/>
        <v>4.5cm</v>
      </c>
      <c r="R277" cm="1">
        <f t="array" ref="R277">IF(Q277="","",IF(ISNUMBER(SEARCH("cm",Q277)),MAX(VALUE(SUBSTITUTE(_xlfn.FILTERXML("&lt;t&gt;&lt;s&gt;"&amp;SUBSTITUTE(Q277,",","&lt;/s&gt;&lt;s&gt;")&amp;"&lt;/s&gt;&lt;/t&gt;","//s"),"cm",""))),MAX(VALUE(SUBSTITUTE(_xlfn.FILTERXML("&lt;t&gt;&lt;s&gt;"&amp;SUBSTITUTE(Q277,",","&lt;/s&gt;&lt;s&gt;")&amp;"&lt;/s&gt;&lt;/t&gt;","//s"),"mm","")))/10))</f>
        <v>4.5</v>
      </c>
      <c r="S277" t="str">
        <f>IF(OR('Model output'!P276="",ISNUMBER(SEARCH("Not identified", 'Model output'!P276)),ISNUMBER(SEARCH("Absent",'Model output'!P276)),AND(ISNUMBER(SEARCH("No",'Model output'!P276)),NOT(ISNUMBER(SEARCH("diagnostic",'Model output'!P276)))),ISNUMBER(SEARCH("Negative",'Model output'!P276))),"negative","positive")</f>
        <v>positive</v>
      </c>
      <c r="T277" t="str">
        <f>IF('Model output'!O276="","",'Model output'!O276)</f>
        <v>Multiple</v>
      </c>
      <c r="U277" t="str">
        <f>IF('Model output'!Q276&lt;&gt;"",'Model output'!Q276,IF('Classification result'!S277="positive",IF(ISNUMBER(SEARCH("single",'Model output'!P276)),1,IF(OR(ISNUMBER(SEARCH("&lt;4",'Model output'!P276)),ISNUMBER(SEARCH("&lt; 4",'Model output'!P276)),ISNUMBER(SEARCH("less than 4",'Model output'!P276))),"&lt;4",IF(OR(ISNUMBER(SEARCH("&gt;4",'Model output'!P276)),ISNUMBER(SEARCH("&gt; 4",'Model output'!P276)),ISNUMBER(SEARCH("4 or more",'Model output'!P276))),"&gt;4",""))), ""))</f>
        <v/>
      </c>
      <c r="V277" t="str">
        <f>IF(S277="negative","",IF(OR(ISNUMBER(SEARCH("Focal",'Model output'!P276)),'Classification result'!U277&lt;4,ISNUMBER(SEARCH("Focal",'Classification result'!U277)),ISNUMBER(SEARCH("&lt;4",'Classification result'!U277)),ISNUMBER(SEARCH("&lt; 4",'Classification result'!U277))),"minimal", IF(OR(ISNUMBER(SEARCH("Extensive",'Model output'!P276)),ISNUMBER(SEARCH("Extensive",'Classification result'!U277)),ISNUMBER(SEARCH("&gt;4",'Classification result'!U277)),ISNUMBER(SEARCH("&gt; 4",'Classification result'!U277)),ISNUMBER(SEARCH("4 or more",'Classification result'!U277))),"extensive","")))</f>
        <v/>
      </c>
      <c r="W277" t="str">
        <f>IF(OR('Model output'!R276="",ISNUMBER(SEARCH("Not identified", 'Model output'!R276)),ISNUMBER(SEARCH("Absent",'Model output'!R276)),ISNUMBER(SEARCH("No",'Model output'!R276)),ISNUMBER(SEARCH("Negative",'Model output'!R276)),ISNUMBER(SEARCH("None seen",'Model output'!R276)),ISNUMBER(SEARCH("Free",'Model output'!R276)),ISNUMBER(SEARCH("Cannot be assessed",'Model output'!R276))),"negative","positive")</f>
        <v>negative</v>
      </c>
      <c r="X277" s="16" t="str">
        <f>IF('Model output'!S276="","",'Model output'!S276)</f>
        <v>Not identified</v>
      </c>
      <c r="Y277" t="str">
        <f>IF(OR('Model output'!S276="",ISNUMBER(SEARCH("Absent",'Model output'!S276)),ISNUMBER(SEARCH("Not identified",'Model output'!S276)),AND(ISNUMBER(SEARCH("No",'Model output'!S276)),NOT(ISNUMBER(SEARCH("carcinoma",'Model output'!S276)))),ISNUMBER(SEARCH("negative",'Model output'!S276))),"negative",IF(Z277="positive","gETE", "positive"))</f>
        <v>negative</v>
      </c>
      <c r="Z277" t="str">
        <f>IF(OR('Model output'!S276="",ISNUMBER(SEARCH("Absent",'Model output'!S276)),ISNUMBER(SEARCH("Not identified",'Model output'!S276)),ISNUMBER(SEARCH("No",'Model output'!S276)),ISNUMBER(SEARCH("Minimal",'Model output'!S276)),ISNUMBER(SEARCH("negative",'Model output'!S276))),"negative",IF(OR(ISNUMBER(SEARCH("extensive",X277)),ISNUMBER(SEARCH("skeletal muscle",X277)),ISNUMBER(SEARCH("larynx",X277)),ISNUMBER(SEARCH("trachea",X277)),ISNUMBER(SEARCH("esophagus",X277)),ISNUMBER(SEARCH("recurrent laryngeal nerve",X277))),"positive","negative"))</f>
        <v>negative</v>
      </c>
      <c r="AA277" t="str">
        <f>IF('Model output'!T276="","",IF('Model output'!T276="Not mentioned", "No", "Yes"))</f>
        <v/>
      </c>
      <c r="AB277" t="str">
        <f>IF(AA277&lt;&gt;"Yes","",IF(OR('Model output'!U276="",ISNUMBER(SEARCH("Not identified",'Model output'!U276))),"",'Model output'!U276))</f>
        <v/>
      </c>
      <c r="AC277" s="1" t="str">
        <f>IF(OR('Model output'!V276="", 'Model output'!V276="No", AND(ISERROR(SEARCH("Positive",'Model output'!V276)), ISNUMBER(SEARCH("Negative",'Model output'!V276))), AND(ISNUMBER(SEARCH("Uninvolved",'Model output'!V276)),NOT(ISNUMBER(SEARCH("margins involved",'Model output'!V276)))), ISNUMBER(SEARCH("None",'Model output'!V276)), ISNUMBER(SEARCH("Free",'Model output'!V276)), ISNUMBER(SEARCH("1 mm",'Model output'!V276)), ISNUMBER(SEARCH("0.1 CM",'Model output'!V276)), ISNUMBER(SEARCH("less than 0.2 mm",'Model output'!V276)), ISNUMBER(SEARCH("less than 0.5 mm",'Model output'!V276)), ISNUMBER(SEARCH("less than 1.0 mm",'Model output'!V276)), ISNUMBER(SEARCH("noted very close",'Model output'!V276)), ISNUMBER(SEARCH("abut",'Model output'!V276)), ISNUMBER(SEARCH("not mentioned",'Model output'!V276)), ISNUMBER(SEARCH("Cannot be assessed",'Model output'!V276)), ISNUMBER(SEARCH("Not specified",'Model output'!V276)), ISNUMBER(SEARCH("Lymphocyte invasion - present",'Model output'!V276))), "negative", "positive")</f>
        <v>negative</v>
      </c>
      <c r="AE277" s="35" t="str" cm="1">
        <f t="array" aca="1" ref="AE277" ca="1">IF(OR(AC277="positive",Z277="positive",AND(OR(ISNUMBER(SEARCH("Follicular carcinoma",N277)),ISNUMBER(SEARCH("Follicular thyroid carcinoma",N277))),V277="extensive"),AND(AND(ISNUMBER(J277),J277&gt;0),AND(ISNUMBER(M277),M277&gt;3)),OR(H277="positive",AH277=1)),"high",IF(OR(ISNUMBER(SEARCH("lateral",G277,1)),ISNUMBER(SEARCH("positive",Y277,1)),ISNUMBER(SEARCH("tall",O277,1)),ISNUMBER(SEARCH("hobnail",O277,1)),ISNUMBER(SEARCH("cribriform",O277,1)),ISNUMBER(SEARCH("diffuse",O277,1)),ISNUMBER(SEARCH("columnar",O277,1)),ISNUMBER(SEARCH("solid",O277,1)),ISNUMBER(SEARCH("tall",N277,1)),ISNUMBER(SEARCH("hobnail",N277,1)),ISNUMBER(SEARCH("cribriform",N277,1)),ISNUMBER(SEARCH("diffuse",N277,1)),ISNUMBER(SEARCH("columnar",N277,1)),ISNUMBER(SEARCH("solid",N277,1)),AND(ISNUMBER(SEARCH("papillary",N277,1)),S277="positive"),AND(AND(ISNUMBER(J277),J277&gt;=5),M277=""),AND(AND(ISNUMBER(J277),J277&gt;=5),AND(ISNUMBER(M277),M277&gt;=1)),AND(ISNUMBER(SERACH("papillary",N277)),OR(Y277="positive",Z277="positive"), ISNUMBER(SEARCH("BRAF",AB277)))),"intermediate","low"))</f>
        <v>intermediate</v>
      </c>
      <c r="AF277" s="36" t="str">
        <f t="shared" si="52"/>
        <v>3a</v>
      </c>
      <c r="AG277" s="36" t="str">
        <f t="shared" si="53"/>
        <v>1b</v>
      </c>
      <c r="AH277" s="36" t="str">
        <f t="shared" si="54"/>
        <v>0</v>
      </c>
      <c r="AI277" s="42" t="str">
        <f t="shared" si="55"/>
        <v>I</v>
      </c>
      <c r="AJ277" s="39" t="s">
        <v>809</v>
      </c>
      <c r="AK277" s="41" t="s">
        <v>1124</v>
      </c>
      <c r="AL277" s="41" t="s">
        <v>1119</v>
      </c>
      <c r="AM277" s="41" t="s">
        <v>1123</v>
      </c>
      <c r="AN277" s="41" t="s">
        <v>68</v>
      </c>
      <c r="AO277" s="22">
        <f t="shared" ca="1" si="56"/>
        <v>1</v>
      </c>
      <c r="AP277" s="1">
        <f t="shared" si="57"/>
        <v>1</v>
      </c>
      <c r="AQ277" s="1">
        <f t="shared" si="58"/>
        <v>1</v>
      </c>
      <c r="AR277" s="1">
        <f t="shared" si="59"/>
        <v>1</v>
      </c>
      <c r="AS277" s="14">
        <f t="shared" si="60"/>
        <v>1</v>
      </c>
    </row>
    <row r="278" spans="1:45">
      <c r="A278" t="str">
        <f>'Model output'!A277</f>
        <v>TCGA-KS-A4I1</v>
      </c>
      <c r="B278" s="33">
        <v>37</v>
      </c>
      <c r="C278" s="1" t="str">
        <f>IF(OR(ISNUMBER(SEARCH("0",'Model output'!D277)), ISNUMBER(SEARCH("1",'Model output'!D277)), ISNUMBER(SEARCH("1a",'Model output'!D277)), ISNUMBER(SEARCH("1b",'Model output'!D277)), ISNUMBER(SEARCH("2",'Model output'!D277)), ISNUMBER(SEARCH("3",'Model output'!D277)), ISNUMBER(SEARCH("4a",'Model output'!D277)), ISNUMBER(SEARCH("4b",'Model output'!D277))), IF(ISNUMBER(SEARCH("pT",'Model output'!D277)),IF(OR(ISNUMBER(SEARCH("a",'Model output'!D277)),ISNUMBER(SEARCH("b",'Model output'!D277))),MID(SUBSTITUTE('Model output'!D277," ",""),SEARCH("pT",'Model output'!D277)+2,2),MID(SUBSTITUTE('Model output'!D277," ",""),SEARCH("pT",'Model output'!D277)+2,1)),IF(ISNUMBER(SEARCH("T",'Model output'!D277)),IF(OR(ISNUMBER(SEARCH("a",'Model output'!D277)),ISNUMBER(SEARCH("b",'Model output'!D277))),MID(SUBSTITUTE('Model output'!D277," ",""),SEARCH("T",'Model output'!D277)+1,2),MID(SUBSTITUTE('Model output'!D277," ",""),SEARCH("T",'Model output'!D277)+1,1)),SUBSTITUTE('Model output'!D277," ",""))),"")</f>
        <v>2</v>
      </c>
      <c r="D278" s="1" t="str">
        <f>IF(ISNUMBER(SEARCH("lymph node",'Model output'!E277)),"1", IF(AND('Model output'!E277&lt;&gt;"",ISNUMBER('Model output'!E277),'Model output'!E277&gt;0),"1",IF(OR(ISNUMBER(SEARCH("0",'Model output'!E277)), ISNUMBER(SEARCH("1",'Model output'!E277)), ISNUMBER(SEARCH("1a",'Model output'!E277)), ISNUMBER(SEARCH("1b",'Model output'!E277)), ISNUMBER(SEARCH("X",'Model output'!E277))), IF(ISNUMBER(SEARCH("pN",'Model output'!E277)),IF(OR(ISNUMBER(SEARCH("a",'Model output'!E277)),ISNUMBER(SEARCH("b",'Model output'!E277))),MID(SUBSTITUTE('Model output'!E277," ",""),SEARCH("pN",'Model output'!E277)+2,2),MID(SUBSTITUTE('Model output'!E277," ",""),SEARCH("pN",'Model output'!E277)+2,1)),IF(ISNUMBER(SEARCH("N",'Model output'!E277)),IF(OR(ISNUMBER(SEARCH("a",'Model output'!E277)),ISNUMBER(SEARCH("b",'Model output'!E277))),MID(SUBSTITUTE('Model output'!E277," ",""),SEARCH("N",'Model output'!E277)+1,2),MID(SUBSTITUTE('Model output'!E277," ",""),SEARCH("N",'Model output'!E277)+1,1)),SUBSTITUTE('Model output'!E277," ",""))),"")))</f>
        <v>X</v>
      </c>
      <c r="E278" s="1" t="str">
        <f>IF(OR(ISNUMBER(SEARCH("Not applicable",'Model output'!F277)), ISNUMBER(SEARCH("N/A",'Model output'!F277))),"0",IF(OR(ISNUMBER(SEARCH("0",'Model output'!F277)), ISNUMBER(SEARCH("1",'Model output'!F277)), ISNUMBER(SEARCH("X",'Model output'!F277))), IF(ISNUMBER(SEARCH("pM",'Model output'!F277)),MID(SUBSTITUTE('Model output'!F277," ",""),SEARCH("pM",'Model output'!F277)+2,1),IF(ISNUMBER(SEARCH("M",'Model output'!F277)),MID(SUBSTITUTE('Model output'!F277," ",""),SEARCH("M",'Model output'!F277)+1,1),SUBSTITUTE('Model output'!F277," ",""))),""))</f>
        <v>0</v>
      </c>
      <c r="F278" t="str">
        <f t="shared" si="49"/>
        <v>negative</v>
      </c>
      <c r="G278" t="str">
        <f>IF(OR('Model output'!G277="",AND(ISNUMBER('Model output'!J277),'Model output'!J277&lt;1)),"",IF(OR(ISNUMBER(SEARCH("lateral",'Model output'!G277)),ISNUMBER(SEARCH("cervical",'Model output'!G277)),ISNUMBER(SEARCH("jugular",'Model output'!G277)),ISNUMBER(SEARCH("left neck",'Model output'!G277)),ISNUMBER(SEARCH("left anterior neck",'Model output'!G277)),ISNUMBER(SEARCH("left posterior neck",'Model output'!G277)),ISNUMBER(SEARCH("right neck",'Model output'!G277)),ISNUMBER(SEARCH("right anterior neck",'Model output'!G277)),ISNUMBER(SEARCH("right posterior neck",'Model output'!G277)),AND(ISNUMBER(SEARCH("level",'Model output'!G277)),OR(,ISNUMBER(SEARCH("II",'Model output'!G277)),ISNUMBER(SEARCH("two",'Model output'!G277)),AND(ISNUMBER(SEARCH("2",'Model output'!G277)),NOT(ISNUMBER(SEARCH("1 of 2",'Model output'!G277)))),ISNUMBER(SEARCH("III",'Model output'!G277)),ISNUMBER(SEARCH("three",'Model output'!G277)),ISNUMBER(SEARCH("3",'Model output'!G277)),ISNUMBER(SEARCH("IV",'Model output'!G277)),ISNUMBER(SEARCH("four",'Model output'!G277)),ISNUMBER(SEARCH("4",'Model output'!G277)),ISNUMBER(SEARCH("V ",'Model output'!G277)),ISNUMBER(SEARCH("five",'Model output'!G277)),ISNUMBER(SEARCH("5",'Model output'!G277))))), "lateral", "central"))</f>
        <v/>
      </c>
      <c r="H278" t="str">
        <f>IF('Model output'!H277="","negative",IF(OR(ISNUMBER(SEARCH("lymph node",'Model output'!H277)),ISNUMBER(SEARCH("gland",'Model output'!H277)),ISNUMBER(SEARCH("lobe",'Model output'!H277)),ISNUMBER(SEARCH("isthmus",'Model output'!H277)),ISNUMBER(SEARCH("mediastinum",'Model output'!H277)),ISNUMBER(SEARCH("Not mentioned",'Model output'!H277)), ISNUMBER(SEARCH("Not applicable",'Model output'!H277)), ISNUMBER(SEARCH("paratracheal",'Model output'!H277)),ISNUMBER(SEARCH("fibroadipose tissue",'Model output'!H277)),ISNUMBER(SEARCH("thyroid node",'Model output'!H277)),ISNUMBER(SEARCH("skeletal muscle",'Model output'!H277)),ISNUMBER(SEARCH("Extranodal extension",'Model output'!H277)),ISNUMBER(SEARCH("right",'Model output'!H277)),ISNUMBER(SEARCH("left",'Model output'!H277)),ISNUMBER(SEARCH("Not specified",'Model output'!H277))),"negative","positive"))</f>
        <v>negative</v>
      </c>
      <c r="I278">
        <f>IF(OR('Model output'!I277="",'Model output'!I277="Not answered",'Model output'!I277="Not mentioned"),"",IF(ISNUMBER('Model output'!I277),'Model output'!I277,1))</f>
        <v>4</v>
      </c>
      <c r="J278">
        <f>IF(OR('Model output'!J277="",'Model output'!J277="Not answered",'Model output'!J277="Not mentioned"),"",IF(AND(ISNUMBER('Model output'!J277),'Model output'!J277&lt;=I278),'Model output'!J277,IF(AND(ISNUMBER('Model output'!J277), 'Model output'!J277&gt;=DATE(2024,1,1)), MIN(DAY('Model output'!J277), MONTH('Model output'!J277), YEAR('Model output'!J277)), IF(ISNUMBER(SEARCH("0/",'Model output'!J277)),0,IF(ISNUMBER(SEARCH("/",'Model output'!J277)), VALUE(LEFT('Model output'!J277, SEARCH("/",'Model output'!J277)-1)),1)))))</f>
        <v>0</v>
      </c>
      <c r="K278" t="str" cm="1">
        <f t="array" ref="K278">IF(COUNT(FIND({0,1,2,3,4,5,6,7,8,9},'Model output'!K277))&gt;0,'Model output'!K277,"")</f>
        <v/>
      </c>
      <c r="L278" s="25" t="str">
        <f t="shared" si="51"/>
        <v/>
      </c>
      <c r="M278" t="str" cm="1">
        <f t="array" ref="M278">IF(L278="","",IF(ISNUMBER(SEARCH("cm",L278)),MAX(VALUE(SUBSTITUTE(_xlfn.FILTERXML("&lt;t&gt;&lt;s&gt;"&amp;SUBSTITUTE(L278,",","&lt;/s&gt;&lt;s&gt;")&amp;"&lt;/s&gt;&lt;/t&gt;","//s"),"cm",""))),MAX(VALUE(SUBSTITUTE(_xlfn.FILTERXML("&lt;t&gt;&lt;s&gt;"&amp;SUBSTITUTE(L278,",","&lt;/s&gt;&lt;s&gt;")&amp;"&lt;/s&gt;&lt;/t&gt;","//s"),"mm","")))/10))</f>
        <v/>
      </c>
      <c r="N278" t="str">
        <f>IF('Model output'!L277="","",'Model output'!L277)</f>
        <v>Papillary</v>
      </c>
      <c r="O278" t="str">
        <f>IF('Model output'!M277="","",'Model output'!M277)</f>
        <v>Not mentioned in the provided clinical note</v>
      </c>
      <c r="P278" t="str">
        <f>IF('Model output'!N277="","",'Model output'!N277)</f>
        <v>2.2 cm</v>
      </c>
      <c r="Q278" t="str">
        <f t="shared" si="50"/>
        <v>2.2cm</v>
      </c>
      <c r="R278" cm="1">
        <f t="array" ref="R278">IF(Q278="","",IF(ISNUMBER(SEARCH("cm",Q278)),MAX(VALUE(SUBSTITUTE(_xlfn.FILTERXML("&lt;t&gt;&lt;s&gt;"&amp;SUBSTITUTE(Q278,",","&lt;/s&gt;&lt;s&gt;")&amp;"&lt;/s&gt;&lt;/t&gt;","//s"),"cm",""))),MAX(VALUE(SUBSTITUTE(_xlfn.FILTERXML("&lt;t&gt;&lt;s&gt;"&amp;SUBSTITUTE(Q278,",","&lt;/s&gt;&lt;s&gt;")&amp;"&lt;/s&gt;&lt;/t&gt;","//s"),"mm","")))/10))</f>
        <v>2.2000000000000002</v>
      </c>
      <c r="S278" t="str">
        <f>IF(OR('Model output'!P277="",ISNUMBER(SEARCH("Not identified", 'Model output'!P277)),ISNUMBER(SEARCH("Absent",'Model output'!P277)),AND(ISNUMBER(SEARCH("No",'Model output'!P277)),NOT(ISNUMBER(SEARCH("diagnostic",'Model output'!P277)))),ISNUMBER(SEARCH("Negative",'Model output'!P277))),"negative","positive")</f>
        <v>negative</v>
      </c>
      <c r="T278" t="str">
        <f>IF('Model output'!O277="","",'Model output'!O277)</f>
        <v>1 (Right Lobe) + 1 (Left Lobe)</v>
      </c>
      <c r="U278" t="str">
        <f>IF('Model output'!Q277&lt;&gt;"",'Model output'!Q277,IF('Classification result'!S278="positive",IF(ISNUMBER(SEARCH("single",'Model output'!P277)),1,IF(OR(ISNUMBER(SEARCH("&lt;4",'Model output'!P277)),ISNUMBER(SEARCH("&lt; 4",'Model output'!P277)),ISNUMBER(SEARCH("less than 4",'Model output'!P277))),"&lt;4",IF(OR(ISNUMBER(SEARCH("&gt;4",'Model output'!P277)),ISNUMBER(SEARCH("&gt; 4",'Model output'!P277)),ISNUMBER(SEARCH("4 or more",'Model output'!P277))),"&gt;4",""))), ""))</f>
        <v/>
      </c>
      <c r="V278" t="str">
        <f>IF(S278="negative","",IF(OR(ISNUMBER(SEARCH("Focal",'Model output'!P277)),'Classification result'!U278&lt;4,ISNUMBER(SEARCH("Focal",'Classification result'!U278)),ISNUMBER(SEARCH("&lt;4",'Classification result'!U278)),ISNUMBER(SEARCH("&lt; 4",'Classification result'!U278))),"minimal", IF(OR(ISNUMBER(SEARCH("Extensive",'Model output'!P277)),ISNUMBER(SEARCH("Extensive",'Classification result'!U278)),ISNUMBER(SEARCH("&gt;4",'Classification result'!U278)),ISNUMBER(SEARCH("&gt; 4",'Classification result'!U278)),ISNUMBER(SEARCH("4 or more",'Classification result'!U278))),"extensive","")))</f>
        <v/>
      </c>
      <c r="W278" t="str">
        <f>IF(OR('Model output'!R277="",ISNUMBER(SEARCH("Not identified", 'Model output'!R277)),ISNUMBER(SEARCH("Absent",'Model output'!R277)),ISNUMBER(SEARCH("No",'Model output'!R277)),ISNUMBER(SEARCH("Negative",'Model output'!R277)),ISNUMBER(SEARCH("None seen",'Model output'!R277)),ISNUMBER(SEARCH("Free",'Model output'!R277)),ISNUMBER(SEARCH("Cannot be assessed",'Model output'!R277))),"negative","positive")</f>
        <v>positive</v>
      </c>
      <c r="X278" s="16" t="str">
        <f>IF('Model output'!S277="","",'Model output'!S277)</f>
        <v>Not mentioned in the provided clinical note</v>
      </c>
      <c r="Y278" t="str">
        <f>IF(OR('Model output'!S277="",ISNUMBER(SEARCH("Absent",'Model output'!S277)),ISNUMBER(SEARCH("Not identified",'Model output'!S277)),AND(ISNUMBER(SEARCH("No",'Model output'!S277)),NOT(ISNUMBER(SEARCH("carcinoma",'Model output'!S277)))),ISNUMBER(SEARCH("negative",'Model output'!S277))),"negative",IF(Z278="positive","gETE", "positive"))</f>
        <v>negative</v>
      </c>
      <c r="Z278" t="str">
        <f>IF(OR('Model output'!S277="",ISNUMBER(SEARCH("Absent",'Model output'!S277)),ISNUMBER(SEARCH("Not identified",'Model output'!S277)),ISNUMBER(SEARCH("No",'Model output'!S277)),ISNUMBER(SEARCH("Minimal",'Model output'!S277)),ISNUMBER(SEARCH("negative",'Model output'!S277))),"negative",IF(OR(ISNUMBER(SEARCH("extensive",X278)),ISNUMBER(SEARCH("skeletal muscle",X278)),ISNUMBER(SEARCH("larynx",X278)),ISNUMBER(SEARCH("trachea",X278)),ISNUMBER(SEARCH("esophagus",X278)),ISNUMBER(SEARCH("recurrent laryngeal nerve",X278))),"positive","negative"))</f>
        <v>negative</v>
      </c>
      <c r="AA278" t="str">
        <f>IF('Model output'!T277="","",IF('Model output'!T277="Not mentioned", "No", "Yes"))</f>
        <v>Yes</v>
      </c>
      <c r="AB278" t="str">
        <f>IF(AA278&lt;&gt;"Yes","",IF(OR('Model output'!U277="",ISNUMBER(SEARCH("Not identified",'Model output'!U277))),"",'Model output'!U277))</f>
        <v>Not mentioned in the provided clinical note</v>
      </c>
      <c r="AC278" s="1" t="str">
        <f>IF(OR('Model output'!V277="", 'Model output'!V277="No", AND(ISERROR(SEARCH("Positive",'Model output'!V277)), ISNUMBER(SEARCH("Negative",'Model output'!V277))), AND(ISNUMBER(SEARCH("Uninvolved",'Model output'!V277)),NOT(ISNUMBER(SEARCH("margins involved",'Model output'!V277)))), ISNUMBER(SEARCH("None",'Model output'!V277)), ISNUMBER(SEARCH("Free",'Model output'!V277)), ISNUMBER(SEARCH("1 mm",'Model output'!V277)), ISNUMBER(SEARCH("0.1 CM",'Model output'!V277)), ISNUMBER(SEARCH("less than 0.2 mm",'Model output'!V277)), ISNUMBER(SEARCH("less than 0.5 mm",'Model output'!V277)), ISNUMBER(SEARCH("less than 1.0 mm",'Model output'!V277)), ISNUMBER(SEARCH("noted very close",'Model output'!V277)), ISNUMBER(SEARCH("abut",'Model output'!V277)), ISNUMBER(SEARCH("not mentioned",'Model output'!V277)), ISNUMBER(SEARCH("Cannot be assessed",'Model output'!V277)), ISNUMBER(SEARCH("Not specified",'Model output'!V277)), ISNUMBER(SEARCH("Lymphocyte invasion - present",'Model output'!V277))), "negative", "positive")</f>
        <v>positive</v>
      </c>
      <c r="AE278" s="35" t="str" cm="1">
        <f t="array" ref="AE278">IF(OR(AC278="positive",Z278="positive",AND(OR(ISNUMBER(SEARCH("Follicular carcinoma",N278)),ISNUMBER(SEARCH("Follicular thyroid carcinoma",N278))),V278="extensive"),AND(AND(ISNUMBER(J278),J278&gt;0),AND(ISNUMBER(M278),M278&gt;3)),OR(H278="positive",AH278=1)),"high",IF(OR(ISNUMBER(SEARCH("lateral",G278,1)),ISNUMBER(SEARCH("positive",Y278,1)),ISNUMBER(SEARCH("tall",O278,1)),ISNUMBER(SEARCH("hobnail",O278,1)),ISNUMBER(SEARCH("cribriform",O278,1)),ISNUMBER(SEARCH("diffuse",O278,1)),ISNUMBER(SEARCH("columnar",O278,1)),ISNUMBER(SEARCH("solid",O278,1)),ISNUMBER(SEARCH("tall",N278,1)),ISNUMBER(SEARCH("hobnail",N278,1)),ISNUMBER(SEARCH("cribriform",N278,1)),ISNUMBER(SEARCH("diffuse",N278,1)),ISNUMBER(SEARCH("columnar",N278,1)),ISNUMBER(SEARCH("solid",N278,1)),AND(ISNUMBER(SEARCH("papillary",N278,1)),S278="positive"),AND(AND(ISNUMBER(J278),J278&gt;=5),M278=""),AND(AND(ISNUMBER(J278),J278&gt;=5),AND(ISNUMBER(M278),M278&gt;=1)),AND(ISNUMBER(SERACH("papillary",N278)),OR(Y278="positive",Z278="positive"), ISNUMBER(SEARCH("BRAF",AB278)))),"intermediate","low"))</f>
        <v>high</v>
      </c>
      <c r="AF278" s="36" t="str">
        <f t="shared" si="52"/>
        <v>2</v>
      </c>
      <c r="AG278" s="36" t="str">
        <f t="shared" si="53"/>
        <v>0</v>
      </c>
      <c r="AH278" s="36" t="str">
        <f t="shared" si="54"/>
        <v>0</v>
      </c>
      <c r="AI278" s="42" t="str">
        <f t="shared" si="55"/>
        <v>I</v>
      </c>
      <c r="AJ278" s="39" t="s">
        <v>805</v>
      </c>
      <c r="AK278" s="41" t="s">
        <v>1122</v>
      </c>
      <c r="AL278" s="41" t="s">
        <v>1120</v>
      </c>
      <c r="AM278" s="41" t="s">
        <v>1123</v>
      </c>
      <c r="AN278" s="41" t="s">
        <v>68</v>
      </c>
      <c r="AO278" s="22">
        <f t="shared" si="56"/>
        <v>1</v>
      </c>
      <c r="AP278" s="1">
        <f t="shared" si="57"/>
        <v>1</v>
      </c>
      <c r="AQ278" s="1">
        <f t="shared" si="58"/>
        <v>1</v>
      </c>
      <c r="AR278" s="1">
        <f t="shared" si="59"/>
        <v>1</v>
      </c>
      <c r="AS278" s="14">
        <f t="shared" si="60"/>
        <v>1</v>
      </c>
    </row>
    <row r="279" spans="1:45">
      <c r="A279" t="str">
        <f>'Model output'!A278</f>
        <v>TCGA-KS-A4I3</v>
      </c>
      <c r="B279" s="33">
        <v>41</v>
      </c>
      <c r="C279" s="1" t="str">
        <f>IF(OR(ISNUMBER(SEARCH("0",'Model output'!D278)), ISNUMBER(SEARCH("1",'Model output'!D278)), ISNUMBER(SEARCH("1a",'Model output'!D278)), ISNUMBER(SEARCH("1b",'Model output'!D278)), ISNUMBER(SEARCH("2",'Model output'!D278)), ISNUMBER(SEARCH("3",'Model output'!D278)), ISNUMBER(SEARCH("4a",'Model output'!D278)), ISNUMBER(SEARCH("4b",'Model output'!D278))), IF(ISNUMBER(SEARCH("pT",'Model output'!D278)),IF(OR(ISNUMBER(SEARCH("a",'Model output'!D278)),ISNUMBER(SEARCH("b",'Model output'!D278))),MID(SUBSTITUTE('Model output'!D278," ",""),SEARCH("pT",'Model output'!D278)+2,2),MID(SUBSTITUTE('Model output'!D278," ",""),SEARCH("pT",'Model output'!D278)+2,1)),IF(ISNUMBER(SEARCH("T",'Model output'!D278)),IF(OR(ISNUMBER(SEARCH("a",'Model output'!D278)),ISNUMBER(SEARCH("b",'Model output'!D278))),MID(SUBSTITUTE('Model output'!D278," ",""),SEARCH("T",'Model output'!D278)+1,2),MID(SUBSTITUTE('Model output'!D278," ",""),SEARCH("T",'Model output'!D278)+1,1)),SUBSTITUTE('Model output'!D278," ",""))),"")</f>
        <v>1</v>
      </c>
      <c r="D279" s="1" t="str">
        <f>IF(ISNUMBER(SEARCH("lymph node",'Model output'!E278)),"1", IF(AND('Model output'!E278&lt;&gt;"",ISNUMBER('Model output'!E278),'Model output'!E278&gt;0),"1",IF(OR(ISNUMBER(SEARCH("0",'Model output'!E278)), ISNUMBER(SEARCH("1",'Model output'!E278)), ISNUMBER(SEARCH("1a",'Model output'!E278)), ISNUMBER(SEARCH("1b",'Model output'!E278)), ISNUMBER(SEARCH("X",'Model output'!E278))), IF(ISNUMBER(SEARCH("pN",'Model output'!E278)),IF(OR(ISNUMBER(SEARCH("a",'Model output'!E278)),ISNUMBER(SEARCH("b",'Model output'!E278))),MID(SUBSTITUTE('Model output'!E278," ",""),SEARCH("pN",'Model output'!E278)+2,2),MID(SUBSTITUTE('Model output'!E278," ",""),SEARCH("pN",'Model output'!E278)+2,1)),IF(ISNUMBER(SEARCH("N",'Model output'!E278)),IF(OR(ISNUMBER(SEARCH("a",'Model output'!E278)),ISNUMBER(SEARCH("b",'Model output'!E278))),MID(SUBSTITUTE('Model output'!E278," ",""),SEARCH("N",'Model output'!E278)+1,2),MID(SUBSTITUTE('Model output'!E278," ",""),SEARCH("N",'Model output'!E278)+1,1)),SUBSTITUTE('Model output'!E278," ",""))),"")))</f>
        <v>X</v>
      </c>
      <c r="E279" s="1" t="str">
        <f>IF(OR(ISNUMBER(SEARCH("Not applicable",'Model output'!F278)), ISNUMBER(SEARCH("N/A",'Model output'!F278))),"0",IF(OR(ISNUMBER(SEARCH("0",'Model output'!F278)), ISNUMBER(SEARCH("1",'Model output'!F278)), ISNUMBER(SEARCH("X",'Model output'!F278))), IF(ISNUMBER(SEARCH("pM",'Model output'!F278)),MID(SUBSTITUTE('Model output'!F278," ",""),SEARCH("pM",'Model output'!F278)+2,1),IF(ISNUMBER(SEARCH("M",'Model output'!F278)),MID(SUBSTITUTE('Model output'!F278," ",""),SEARCH("M",'Model output'!F278)+1,1),SUBSTITUTE('Model output'!F278," ",""))),""))</f>
        <v>0</v>
      </c>
      <c r="F279" t="str">
        <f t="shared" si="49"/>
        <v>positive</v>
      </c>
      <c r="G279" t="str">
        <f>IF(OR('Model output'!G278="",AND(ISNUMBER('Model output'!J278),'Model output'!J278&lt;1)),"",IF(OR(ISNUMBER(SEARCH("lateral",'Model output'!G278)),ISNUMBER(SEARCH("cervical",'Model output'!G278)),ISNUMBER(SEARCH("jugular",'Model output'!G278)),ISNUMBER(SEARCH("left neck",'Model output'!G278)),ISNUMBER(SEARCH("left anterior neck",'Model output'!G278)),ISNUMBER(SEARCH("left posterior neck",'Model output'!G278)),ISNUMBER(SEARCH("right neck",'Model output'!G278)),ISNUMBER(SEARCH("right anterior neck",'Model output'!G278)),ISNUMBER(SEARCH("right posterior neck",'Model output'!G278)),AND(ISNUMBER(SEARCH("level",'Model output'!G278)),OR(,ISNUMBER(SEARCH("II",'Model output'!G278)),ISNUMBER(SEARCH("two",'Model output'!G278)),AND(ISNUMBER(SEARCH("2",'Model output'!G278)),NOT(ISNUMBER(SEARCH("1 of 2",'Model output'!G278)))),ISNUMBER(SEARCH("III",'Model output'!G278)),ISNUMBER(SEARCH("three",'Model output'!G278)),ISNUMBER(SEARCH("3",'Model output'!G278)),ISNUMBER(SEARCH("IV",'Model output'!G278)),ISNUMBER(SEARCH("four",'Model output'!G278)),ISNUMBER(SEARCH("4",'Model output'!G278)),ISNUMBER(SEARCH("V ",'Model output'!G278)),ISNUMBER(SEARCH("five",'Model output'!G278)),ISNUMBER(SEARCH("5",'Model output'!G278))))), "lateral", "central"))</f>
        <v>lateral</v>
      </c>
      <c r="H279" t="str">
        <f>IF('Model output'!H278="","negative",IF(OR(ISNUMBER(SEARCH("lymph node",'Model output'!H278)),ISNUMBER(SEARCH("gland",'Model output'!H278)),ISNUMBER(SEARCH("lobe",'Model output'!H278)),ISNUMBER(SEARCH("isthmus",'Model output'!H278)),ISNUMBER(SEARCH("mediastinum",'Model output'!H278)),ISNUMBER(SEARCH("Not mentioned",'Model output'!H278)), ISNUMBER(SEARCH("Not applicable",'Model output'!H278)), ISNUMBER(SEARCH("paratracheal",'Model output'!H278)),ISNUMBER(SEARCH("fibroadipose tissue",'Model output'!H278)),ISNUMBER(SEARCH("thyroid node",'Model output'!H278)),ISNUMBER(SEARCH("skeletal muscle",'Model output'!H278)),ISNUMBER(SEARCH("Extranodal extension",'Model output'!H278)),ISNUMBER(SEARCH("right",'Model output'!H278)),ISNUMBER(SEARCH("left",'Model output'!H278)),ISNUMBER(SEARCH("Not specified",'Model output'!H278))),"negative","positive"))</f>
        <v>negative</v>
      </c>
      <c r="I279">
        <f>IF(OR('Model output'!I278="",'Model output'!I278="Not answered",'Model output'!I278="Not mentioned"),"",IF(ISNUMBER('Model output'!I278),'Model output'!I278,1))</f>
        <v>10</v>
      </c>
      <c r="J279">
        <f>IF(OR('Model output'!J278="",'Model output'!J278="Not answered",'Model output'!J278="Not mentioned"),"",IF(AND(ISNUMBER('Model output'!J278),'Model output'!J278&lt;=I279),'Model output'!J278,IF(AND(ISNUMBER('Model output'!J278), 'Model output'!J278&gt;=DATE(2024,1,1)), MIN(DAY('Model output'!J278), MONTH('Model output'!J278), YEAR('Model output'!J278)), IF(ISNUMBER(SEARCH("0/",'Model output'!J278)),0,IF(ISNUMBER(SEARCH("/",'Model output'!J278)), VALUE(LEFT('Model output'!J278, SEARCH("/",'Model output'!J278)-1)),1)))))</f>
        <v>8</v>
      </c>
      <c r="K279" t="str" cm="1">
        <f t="array" ref="K279">IF(COUNT(FIND({0,1,2,3,4,5,6,7,8,9},'Model output'!K278))&gt;0,'Model output'!K278,"")</f>
        <v/>
      </c>
      <c r="L279" s="25" t="str">
        <f t="shared" si="51"/>
        <v/>
      </c>
      <c r="M279" t="str" cm="1">
        <f t="array" ref="M279">IF(L279="","",IF(ISNUMBER(SEARCH("cm",L279)),MAX(VALUE(SUBSTITUTE(_xlfn.FILTERXML("&lt;t&gt;&lt;s&gt;"&amp;SUBSTITUTE(L279,",","&lt;/s&gt;&lt;s&gt;")&amp;"&lt;/s&gt;&lt;/t&gt;","//s"),"cm",""))),MAX(VALUE(SUBSTITUTE(_xlfn.FILTERXML("&lt;t&gt;&lt;s&gt;"&amp;SUBSTITUTE(L279,",","&lt;/s&gt;&lt;s&gt;")&amp;"&lt;/s&gt;&lt;/t&gt;","//s"),"mm","")))/10))</f>
        <v/>
      </c>
      <c r="N279" t="str">
        <f>IF('Model output'!L278="","",'Model output'!L278)</f>
        <v>Papillary</v>
      </c>
      <c r="O279" t="str">
        <f>IF('Model output'!M278="","",'Model output'!M278)</f>
        <v>Classical</v>
      </c>
      <c r="P279" t="str">
        <f>IF('Model output'!N278="","",'Model output'!N278)</f>
        <v>1.5 cm</v>
      </c>
      <c r="Q279" t="str">
        <f t="shared" si="50"/>
        <v>1.5cm</v>
      </c>
      <c r="R279" cm="1">
        <f t="array" ref="R279">IF(Q279="","",IF(ISNUMBER(SEARCH("cm",Q279)),MAX(VALUE(SUBSTITUTE(_xlfn.FILTERXML("&lt;t&gt;&lt;s&gt;"&amp;SUBSTITUTE(Q279,",","&lt;/s&gt;&lt;s&gt;")&amp;"&lt;/s&gt;&lt;/t&gt;","//s"),"cm",""))),MAX(VALUE(SUBSTITUTE(_xlfn.FILTERXML("&lt;t&gt;&lt;s&gt;"&amp;SUBSTITUTE(Q279,",","&lt;/s&gt;&lt;s&gt;")&amp;"&lt;/s&gt;&lt;/t&gt;","//s"),"mm","")))/10))</f>
        <v>1.5</v>
      </c>
      <c r="S279" t="str">
        <f>IF(OR('Model output'!P278="",ISNUMBER(SEARCH("Not identified", 'Model output'!P278)),ISNUMBER(SEARCH("Absent",'Model output'!P278)),AND(ISNUMBER(SEARCH("No",'Model output'!P278)),NOT(ISNUMBER(SEARCH("diagnostic",'Model output'!P278)))),ISNUMBER(SEARCH("Negative",'Model output'!P278))),"negative","positive")</f>
        <v>negative</v>
      </c>
      <c r="T279">
        <f>IF('Model output'!O278="","",'Model output'!O278)</f>
        <v>1</v>
      </c>
      <c r="U279" t="str">
        <f>IF('Model output'!Q278&lt;&gt;"",'Model output'!Q278,IF('Classification result'!S279="positive",IF(ISNUMBER(SEARCH("single",'Model output'!P278)),1,IF(OR(ISNUMBER(SEARCH("&lt;4",'Model output'!P278)),ISNUMBER(SEARCH("&lt; 4",'Model output'!P278)),ISNUMBER(SEARCH("less than 4",'Model output'!P278))),"&lt;4",IF(OR(ISNUMBER(SEARCH("&gt;4",'Model output'!P278)),ISNUMBER(SEARCH("&gt; 4",'Model output'!P278)),ISNUMBER(SEARCH("4 or more",'Model output'!P278))),"&gt;4",""))), ""))</f>
        <v>Not mentioned</v>
      </c>
      <c r="V279" t="str">
        <f>IF(S279="negative","",IF(OR(ISNUMBER(SEARCH("Focal",'Model output'!P278)),'Classification result'!U279&lt;4,ISNUMBER(SEARCH("Focal",'Classification result'!U279)),ISNUMBER(SEARCH("&lt;4",'Classification result'!U279)),ISNUMBER(SEARCH("&lt; 4",'Classification result'!U279))),"minimal", IF(OR(ISNUMBER(SEARCH("Extensive",'Model output'!P278)),ISNUMBER(SEARCH("Extensive",'Classification result'!U279)),ISNUMBER(SEARCH("&gt;4",'Classification result'!U279)),ISNUMBER(SEARCH("&gt; 4",'Classification result'!U279)),ISNUMBER(SEARCH("4 or more",'Classification result'!U279))),"extensive","")))</f>
        <v/>
      </c>
      <c r="W279" t="str">
        <f>IF(OR('Model output'!R278="",ISNUMBER(SEARCH("Not identified", 'Model output'!R278)),ISNUMBER(SEARCH("Absent",'Model output'!R278)),ISNUMBER(SEARCH("No",'Model output'!R278)),ISNUMBER(SEARCH("Negative",'Model output'!R278)),ISNUMBER(SEARCH("None seen",'Model output'!R278)),ISNUMBER(SEARCH("Free",'Model output'!R278)),ISNUMBER(SEARCH("Cannot be assessed",'Model output'!R278))),"negative","positive")</f>
        <v>positive</v>
      </c>
      <c r="X279" s="16" t="str">
        <f>IF('Model output'!S278="","",'Model output'!S278)</f>
        <v>Yes</v>
      </c>
      <c r="Y279" t="str">
        <f>IF(OR('Model output'!S278="",ISNUMBER(SEARCH("Absent",'Model output'!S278)),ISNUMBER(SEARCH("Not identified",'Model output'!S278)),AND(ISNUMBER(SEARCH("No",'Model output'!S278)),NOT(ISNUMBER(SEARCH("carcinoma",'Model output'!S278)))),ISNUMBER(SEARCH("negative",'Model output'!S278))),"negative",IF(Z279="positive","gETE", "positive"))</f>
        <v>positive</v>
      </c>
      <c r="Z279" t="str">
        <f>IF(OR('Model output'!S278="",ISNUMBER(SEARCH("Absent",'Model output'!S278)),ISNUMBER(SEARCH("Not identified",'Model output'!S278)),ISNUMBER(SEARCH("No",'Model output'!S278)),ISNUMBER(SEARCH("Minimal",'Model output'!S278)),ISNUMBER(SEARCH("negative",'Model output'!S278))),"negative",IF(OR(ISNUMBER(SEARCH("extensive",X279)),ISNUMBER(SEARCH("skeletal muscle",X279)),ISNUMBER(SEARCH("larynx",X279)),ISNUMBER(SEARCH("trachea",X279)),ISNUMBER(SEARCH("esophagus",X279)),ISNUMBER(SEARCH("recurrent laryngeal nerve",X279))),"positive","negative"))</f>
        <v>negative</v>
      </c>
      <c r="AA279" t="str">
        <f>IF('Model output'!T278="","",IF('Model output'!T278="Not mentioned", "No", "Yes"))</f>
        <v>No</v>
      </c>
      <c r="AB279" t="str">
        <f>IF(AA279&lt;&gt;"Yes","",IF(OR('Model output'!U278="",ISNUMBER(SEARCH("Not identified",'Model output'!U278))),"",'Model output'!U278))</f>
        <v/>
      </c>
      <c r="AC279" s="1" t="str">
        <f>IF(OR('Model output'!V278="", 'Model output'!V278="No", AND(ISERROR(SEARCH("Positive",'Model output'!V278)), ISNUMBER(SEARCH("Negative",'Model output'!V278))), AND(ISNUMBER(SEARCH("Uninvolved",'Model output'!V278)),NOT(ISNUMBER(SEARCH("margins involved",'Model output'!V278)))), ISNUMBER(SEARCH("None",'Model output'!V278)), ISNUMBER(SEARCH("Free",'Model output'!V278)), ISNUMBER(SEARCH("1 mm",'Model output'!V278)), ISNUMBER(SEARCH("0.1 CM",'Model output'!V278)), ISNUMBER(SEARCH("less than 0.2 mm",'Model output'!V278)), ISNUMBER(SEARCH("less than 0.5 mm",'Model output'!V278)), ISNUMBER(SEARCH("less than 1.0 mm",'Model output'!V278)), ISNUMBER(SEARCH("noted very close",'Model output'!V278)), ISNUMBER(SEARCH("abut",'Model output'!V278)), ISNUMBER(SEARCH("not mentioned",'Model output'!V278)), ISNUMBER(SEARCH("Cannot be assessed",'Model output'!V278)), ISNUMBER(SEARCH("Not specified",'Model output'!V278)), ISNUMBER(SEARCH("Lymphocyte invasion - present",'Model output'!V278))), "negative", "positive")</f>
        <v>positive</v>
      </c>
      <c r="AE279" s="35" t="str" cm="1">
        <f t="array" ref="AE279">IF(OR(AC279="positive",Z279="positive",AND(OR(ISNUMBER(SEARCH("Follicular carcinoma",N279)),ISNUMBER(SEARCH("Follicular thyroid carcinoma",N279))),V279="extensive"),AND(AND(ISNUMBER(J279),J279&gt;0),AND(ISNUMBER(M279),M279&gt;3)),OR(H279="positive",AH279=1)),"high",IF(OR(ISNUMBER(SEARCH("lateral",G279,1)),ISNUMBER(SEARCH("positive",Y279,1)),ISNUMBER(SEARCH("tall",O279,1)),ISNUMBER(SEARCH("hobnail",O279,1)),ISNUMBER(SEARCH("cribriform",O279,1)),ISNUMBER(SEARCH("diffuse",O279,1)),ISNUMBER(SEARCH("columnar",O279,1)),ISNUMBER(SEARCH("solid",O279,1)),ISNUMBER(SEARCH("tall",N279,1)),ISNUMBER(SEARCH("hobnail",N279,1)),ISNUMBER(SEARCH("cribriform",N279,1)),ISNUMBER(SEARCH("diffuse",N279,1)),ISNUMBER(SEARCH("columnar",N279,1)),ISNUMBER(SEARCH("solid",N279,1)),AND(ISNUMBER(SEARCH("papillary",N279,1)),S279="positive"),AND(AND(ISNUMBER(J279),J279&gt;=5),M279=""),AND(AND(ISNUMBER(J279),J279&gt;=5),AND(ISNUMBER(M279),M279&gt;=1)),AND(ISNUMBER(SERACH("papillary",N279)),OR(Y279="positive",Z279="positive"), ISNUMBER(SEARCH("BRAF",AB279)))),"intermediate","low"))</f>
        <v>high</v>
      </c>
      <c r="AF279" s="36" t="str">
        <f t="shared" si="52"/>
        <v>1b</v>
      </c>
      <c r="AG279" s="36" t="str">
        <f t="shared" si="53"/>
        <v>1b</v>
      </c>
      <c r="AH279" s="36" t="str">
        <f t="shared" si="54"/>
        <v>0</v>
      </c>
      <c r="AI279" s="42" t="str">
        <f t="shared" si="55"/>
        <v>I</v>
      </c>
      <c r="AJ279" s="39" t="s">
        <v>805</v>
      </c>
      <c r="AK279" s="41" t="s">
        <v>1118</v>
      </c>
      <c r="AL279" s="41" t="s">
        <v>651</v>
      </c>
      <c r="AM279" s="41" t="s">
        <v>1123</v>
      </c>
      <c r="AN279" s="41" t="s">
        <v>68</v>
      </c>
      <c r="AO279" s="22">
        <f t="shared" si="56"/>
        <v>1</v>
      </c>
      <c r="AP279" s="1">
        <f t="shared" si="57"/>
        <v>0</v>
      </c>
      <c r="AQ279" s="1">
        <f t="shared" si="58"/>
        <v>0</v>
      </c>
      <c r="AR279" s="1">
        <f t="shared" si="59"/>
        <v>1</v>
      </c>
      <c r="AS279" s="14">
        <f t="shared" si="60"/>
        <v>1</v>
      </c>
    </row>
    <row r="280" spans="1:45">
      <c r="A280" t="str">
        <f>'Model output'!A279</f>
        <v>TCGA-KS-A4I5</v>
      </c>
      <c r="B280" s="33">
        <v>49</v>
      </c>
      <c r="C280" s="1" t="str">
        <f>IF(OR(ISNUMBER(SEARCH("0",'Model output'!D279)), ISNUMBER(SEARCH("1",'Model output'!D279)), ISNUMBER(SEARCH("1a",'Model output'!D279)), ISNUMBER(SEARCH("1b",'Model output'!D279)), ISNUMBER(SEARCH("2",'Model output'!D279)), ISNUMBER(SEARCH("3",'Model output'!D279)), ISNUMBER(SEARCH("4a",'Model output'!D279)), ISNUMBER(SEARCH("4b",'Model output'!D279))), IF(ISNUMBER(SEARCH("pT",'Model output'!D279)),IF(OR(ISNUMBER(SEARCH("a",'Model output'!D279)),ISNUMBER(SEARCH("b",'Model output'!D279))),MID(SUBSTITUTE('Model output'!D279," ",""),SEARCH("pT",'Model output'!D279)+2,2),MID(SUBSTITUTE('Model output'!D279," ",""),SEARCH("pT",'Model output'!D279)+2,1)),IF(ISNUMBER(SEARCH("T",'Model output'!D279)),IF(OR(ISNUMBER(SEARCH("a",'Model output'!D279)),ISNUMBER(SEARCH("b",'Model output'!D279))),MID(SUBSTITUTE('Model output'!D279," ",""),SEARCH("T",'Model output'!D279)+1,2),MID(SUBSTITUTE('Model output'!D279," ",""),SEARCH("T",'Model output'!D279)+1,1)),SUBSTITUTE('Model output'!D279," ",""))),"")</f>
        <v>1</v>
      </c>
      <c r="D280" s="1" t="str">
        <f>IF(ISNUMBER(SEARCH("lymph node",'Model output'!E279)),"1", IF(AND('Model output'!E279&lt;&gt;"",ISNUMBER('Model output'!E279),'Model output'!E279&gt;0),"1",IF(OR(ISNUMBER(SEARCH("0",'Model output'!E279)), ISNUMBER(SEARCH("1",'Model output'!E279)), ISNUMBER(SEARCH("1a",'Model output'!E279)), ISNUMBER(SEARCH("1b",'Model output'!E279)), ISNUMBER(SEARCH("X",'Model output'!E279))), IF(ISNUMBER(SEARCH("pN",'Model output'!E279)),IF(OR(ISNUMBER(SEARCH("a",'Model output'!E279)),ISNUMBER(SEARCH("b",'Model output'!E279))),MID(SUBSTITUTE('Model output'!E279," ",""),SEARCH("pN",'Model output'!E279)+2,2),MID(SUBSTITUTE('Model output'!E279," ",""),SEARCH("pN",'Model output'!E279)+2,1)),IF(ISNUMBER(SEARCH("N",'Model output'!E279)),IF(OR(ISNUMBER(SEARCH("a",'Model output'!E279)),ISNUMBER(SEARCH("b",'Model output'!E279))),MID(SUBSTITUTE('Model output'!E279," ",""),SEARCH("N",'Model output'!E279)+1,2),MID(SUBSTITUTE('Model output'!E279," ",""),SEARCH("N",'Model output'!E279)+1,1)),SUBSTITUTE('Model output'!E279," ",""))),"")))</f>
        <v>0</v>
      </c>
      <c r="E280" s="1" t="str">
        <f>IF(OR(ISNUMBER(SEARCH("Not applicable",'Model output'!F279)), ISNUMBER(SEARCH("N/A",'Model output'!F279))),"0",IF(OR(ISNUMBER(SEARCH("0",'Model output'!F279)), ISNUMBER(SEARCH("1",'Model output'!F279)), ISNUMBER(SEARCH("X",'Model output'!F279))), IF(ISNUMBER(SEARCH("pM",'Model output'!F279)),MID(SUBSTITUTE('Model output'!F279," ",""),SEARCH("pM",'Model output'!F279)+2,1),IF(ISNUMBER(SEARCH("M",'Model output'!F279)),MID(SUBSTITUTE('Model output'!F279," ",""),SEARCH("M",'Model output'!F279)+1,1),SUBSTITUTE('Model output'!F279," ",""))),""))</f>
        <v>0</v>
      </c>
      <c r="F280" t="str">
        <f t="shared" si="49"/>
        <v>negative</v>
      </c>
      <c r="G280" t="str">
        <f>IF(OR('Model output'!G279="",AND(ISNUMBER('Model output'!J279),'Model output'!J279&lt;1)),"",IF(OR(ISNUMBER(SEARCH("lateral",'Model output'!G279)),ISNUMBER(SEARCH("cervical",'Model output'!G279)),ISNUMBER(SEARCH("jugular",'Model output'!G279)),ISNUMBER(SEARCH("left neck",'Model output'!G279)),ISNUMBER(SEARCH("left anterior neck",'Model output'!G279)),ISNUMBER(SEARCH("left posterior neck",'Model output'!G279)),ISNUMBER(SEARCH("right neck",'Model output'!G279)),ISNUMBER(SEARCH("right anterior neck",'Model output'!G279)),ISNUMBER(SEARCH("right posterior neck",'Model output'!G279)),AND(ISNUMBER(SEARCH("level",'Model output'!G279)),OR(,ISNUMBER(SEARCH("II",'Model output'!G279)),ISNUMBER(SEARCH("two",'Model output'!G279)),AND(ISNUMBER(SEARCH("2",'Model output'!G279)),NOT(ISNUMBER(SEARCH("1 of 2",'Model output'!G279)))),ISNUMBER(SEARCH("III",'Model output'!G279)),ISNUMBER(SEARCH("three",'Model output'!G279)),ISNUMBER(SEARCH("3",'Model output'!G279)),ISNUMBER(SEARCH("IV",'Model output'!G279)),ISNUMBER(SEARCH("four",'Model output'!G279)),ISNUMBER(SEARCH("4",'Model output'!G279)),ISNUMBER(SEARCH("V ",'Model output'!G279)),ISNUMBER(SEARCH("five",'Model output'!G279)),ISNUMBER(SEARCH("5",'Model output'!G279))))), "lateral", "central"))</f>
        <v/>
      </c>
      <c r="H280" t="str">
        <f>IF('Model output'!H279="","negative",IF(OR(ISNUMBER(SEARCH("lymph node",'Model output'!H279)),ISNUMBER(SEARCH("gland",'Model output'!H279)),ISNUMBER(SEARCH("lobe",'Model output'!H279)),ISNUMBER(SEARCH("isthmus",'Model output'!H279)),ISNUMBER(SEARCH("mediastinum",'Model output'!H279)),ISNUMBER(SEARCH("Not mentioned",'Model output'!H279)), ISNUMBER(SEARCH("Not applicable",'Model output'!H279)), ISNUMBER(SEARCH("paratracheal",'Model output'!H279)),ISNUMBER(SEARCH("fibroadipose tissue",'Model output'!H279)),ISNUMBER(SEARCH("thyroid node",'Model output'!H279)),ISNUMBER(SEARCH("skeletal muscle",'Model output'!H279)),ISNUMBER(SEARCH("Extranodal extension",'Model output'!H279)),ISNUMBER(SEARCH("right",'Model output'!H279)),ISNUMBER(SEARCH("left",'Model output'!H279)),ISNUMBER(SEARCH("Not specified",'Model output'!H279))),"negative","positive"))</f>
        <v>negative</v>
      </c>
      <c r="I280">
        <f>IF(OR('Model output'!I279="",'Model output'!I279="Not answered",'Model output'!I279="Not mentioned"),"",IF(ISNUMBER('Model output'!I279),'Model output'!I279,1))</f>
        <v>1</v>
      </c>
      <c r="J280">
        <f>IF(OR('Model output'!J279="",'Model output'!J279="Not answered",'Model output'!J279="Not mentioned"),"",IF(AND(ISNUMBER('Model output'!J279),'Model output'!J279&lt;=I280),'Model output'!J279,IF(AND(ISNUMBER('Model output'!J279), 'Model output'!J279&gt;=DATE(2024,1,1)), MIN(DAY('Model output'!J279), MONTH('Model output'!J279), YEAR('Model output'!J279)), IF(ISNUMBER(SEARCH("0/",'Model output'!J279)),0,IF(ISNUMBER(SEARCH("/",'Model output'!J279)), VALUE(LEFT('Model output'!J279, SEARCH("/",'Model output'!J279)-1)),1)))))</f>
        <v>0</v>
      </c>
      <c r="K280" t="str" cm="1">
        <f t="array" ref="K280">IF(COUNT(FIND({0,1,2,3,4,5,6,7,8,9},'Model output'!K279))&gt;0,'Model output'!K279,"")</f>
        <v/>
      </c>
      <c r="L280" s="25" t="str">
        <f t="shared" si="51"/>
        <v/>
      </c>
      <c r="M280" t="str" cm="1">
        <f t="array" ref="M280">IF(L280="","",IF(ISNUMBER(SEARCH("cm",L280)),MAX(VALUE(SUBSTITUTE(_xlfn.FILTERXML("&lt;t&gt;&lt;s&gt;"&amp;SUBSTITUTE(L280,",","&lt;/s&gt;&lt;s&gt;")&amp;"&lt;/s&gt;&lt;/t&gt;","//s"),"cm",""))),MAX(VALUE(SUBSTITUTE(_xlfn.FILTERXML("&lt;t&gt;&lt;s&gt;"&amp;SUBSTITUTE(L280,",","&lt;/s&gt;&lt;s&gt;")&amp;"&lt;/s&gt;&lt;/t&gt;","//s"),"mm","")))/10))</f>
        <v/>
      </c>
      <c r="N280" t="str">
        <f>IF('Model output'!L279="","",'Model output'!L279)</f>
        <v>Papillary Thyroid Carcinoma</v>
      </c>
      <c r="O280" t="str">
        <f>IF('Model output'!M279="","",'Model output'!M279)</f>
        <v/>
      </c>
      <c r="P280" t="str">
        <f>IF('Model output'!N279="","",'Model output'!N279)</f>
        <v>1.7 cm</v>
      </c>
      <c r="Q280" t="str">
        <f t="shared" si="50"/>
        <v>1.7cm</v>
      </c>
      <c r="R280" cm="1">
        <f t="array" ref="R280">IF(Q280="","",IF(ISNUMBER(SEARCH("cm",Q280)),MAX(VALUE(SUBSTITUTE(_xlfn.FILTERXML("&lt;t&gt;&lt;s&gt;"&amp;SUBSTITUTE(Q280,",","&lt;/s&gt;&lt;s&gt;")&amp;"&lt;/s&gt;&lt;/t&gt;","//s"),"cm",""))),MAX(VALUE(SUBSTITUTE(_xlfn.FILTERXML("&lt;t&gt;&lt;s&gt;"&amp;SUBSTITUTE(Q280,",","&lt;/s&gt;&lt;s&gt;")&amp;"&lt;/s&gt;&lt;/t&gt;","//s"),"mm","")))/10))</f>
        <v>1.7</v>
      </c>
      <c r="S280" t="str">
        <f>IF(OR('Model output'!P279="",ISNUMBER(SEARCH("Not identified", 'Model output'!P279)),ISNUMBER(SEARCH("Absent",'Model output'!P279)),AND(ISNUMBER(SEARCH("No",'Model output'!P279)),NOT(ISNUMBER(SEARCH("diagnostic",'Model output'!P279)))),ISNUMBER(SEARCH("Negative",'Model output'!P279))),"negative","positive")</f>
        <v>negative</v>
      </c>
      <c r="T280">
        <f>IF('Model output'!O279="","",'Model output'!O279)</f>
        <v>1</v>
      </c>
      <c r="U280" t="str">
        <f>IF('Model output'!Q279&lt;&gt;"",'Model output'!Q279,IF('Classification result'!S280="positive",IF(ISNUMBER(SEARCH("single",'Model output'!P279)),1,IF(OR(ISNUMBER(SEARCH("&lt;4",'Model output'!P279)),ISNUMBER(SEARCH("&lt; 4",'Model output'!P279)),ISNUMBER(SEARCH("less than 4",'Model output'!P279))),"&lt;4",IF(OR(ISNUMBER(SEARCH("&gt;4",'Model output'!P279)),ISNUMBER(SEARCH("&gt; 4",'Model output'!P279)),ISNUMBER(SEARCH("4 or more",'Model output'!P279))),"&gt;4",""))), ""))</f>
        <v/>
      </c>
      <c r="V280" t="str">
        <f>IF(S280="negative","",IF(OR(ISNUMBER(SEARCH("Focal",'Model output'!P279)),'Classification result'!U280&lt;4,ISNUMBER(SEARCH("Focal",'Classification result'!U280)),ISNUMBER(SEARCH("&lt;4",'Classification result'!U280)),ISNUMBER(SEARCH("&lt; 4",'Classification result'!U280))),"minimal", IF(OR(ISNUMBER(SEARCH("Extensive",'Model output'!P279)),ISNUMBER(SEARCH("Extensive",'Classification result'!U280)),ISNUMBER(SEARCH("&gt;4",'Classification result'!U280)),ISNUMBER(SEARCH("&gt; 4",'Classification result'!U280)),ISNUMBER(SEARCH("4 or more",'Classification result'!U280))),"extensive","")))</f>
        <v/>
      </c>
      <c r="W280" t="str">
        <f>IF(OR('Model output'!R279="",ISNUMBER(SEARCH("Not identified", 'Model output'!R279)),ISNUMBER(SEARCH("Absent",'Model output'!R279)),ISNUMBER(SEARCH("No",'Model output'!R279)),ISNUMBER(SEARCH("Negative",'Model output'!R279)),ISNUMBER(SEARCH("None seen",'Model output'!R279)),ISNUMBER(SEARCH("Free",'Model output'!R279)),ISNUMBER(SEARCH("Cannot be assessed",'Model output'!R279))),"negative","positive")</f>
        <v>positive</v>
      </c>
      <c r="X280" s="16" t="str">
        <f>IF('Model output'!S279="","",'Model output'!S279)</f>
        <v/>
      </c>
      <c r="Y280" t="str">
        <f>IF(OR('Model output'!S279="",ISNUMBER(SEARCH("Absent",'Model output'!S279)),ISNUMBER(SEARCH("Not identified",'Model output'!S279)),AND(ISNUMBER(SEARCH("No",'Model output'!S279)),NOT(ISNUMBER(SEARCH("carcinoma",'Model output'!S279)))),ISNUMBER(SEARCH("negative",'Model output'!S279))),"negative",IF(Z280="positive","gETE", "positive"))</f>
        <v>negative</v>
      </c>
      <c r="Z280" t="str">
        <f>IF(OR('Model output'!S279="",ISNUMBER(SEARCH("Absent",'Model output'!S279)),ISNUMBER(SEARCH("Not identified",'Model output'!S279)),ISNUMBER(SEARCH("No",'Model output'!S279)),ISNUMBER(SEARCH("Minimal",'Model output'!S279)),ISNUMBER(SEARCH("negative",'Model output'!S279))),"negative",IF(OR(ISNUMBER(SEARCH("extensive",X280)),ISNUMBER(SEARCH("skeletal muscle",X280)),ISNUMBER(SEARCH("larynx",X280)),ISNUMBER(SEARCH("trachea",X280)),ISNUMBER(SEARCH("esophagus",X280)),ISNUMBER(SEARCH("recurrent laryngeal nerve",X280))),"positive","negative"))</f>
        <v>negative</v>
      </c>
      <c r="AA280" t="str">
        <f>IF('Model output'!T279="","",IF('Model output'!T279="Not mentioned", "No", "Yes"))</f>
        <v/>
      </c>
      <c r="AB280" t="str">
        <f>IF(AA280&lt;&gt;"Yes","",IF(OR('Model output'!U279="",ISNUMBER(SEARCH("Not identified",'Model output'!U279))),"",'Model output'!U279))</f>
        <v/>
      </c>
      <c r="AC280" s="1" t="str">
        <f>IF(OR('Model output'!V279="", 'Model output'!V279="No", AND(ISERROR(SEARCH("Positive",'Model output'!V279)), ISNUMBER(SEARCH("Negative",'Model output'!V279))), AND(ISNUMBER(SEARCH("Uninvolved",'Model output'!V279)),NOT(ISNUMBER(SEARCH("margins involved",'Model output'!V279)))), ISNUMBER(SEARCH("None",'Model output'!V279)), ISNUMBER(SEARCH("Free",'Model output'!V279)), ISNUMBER(SEARCH("1 mm",'Model output'!V279)), ISNUMBER(SEARCH("0.1 CM",'Model output'!V279)), ISNUMBER(SEARCH("less than 0.2 mm",'Model output'!V279)), ISNUMBER(SEARCH("less than 0.5 mm",'Model output'!V279)), ISNUMBER(SEARCH("less than 1.0 mm",'Model output'!V279)), ISNUMBER(SEARCH("noted very close",'Model output'!V279)), ISNUMBER(SEARCH("abut",'Model output'!V279)), ISNUMBER(SEARCH("not mentioned",'Model output'!V279)), ISNUMBER(SEARCH("Cannot be assessed",'Model output'!V279)), ISNUMBER(SEARCH("Not specified",'Model output'!V279)), ISNUMBER(SEARCH("Lymphocyte invasion - present",'Model output'!V279))), "negative", "positive")</f>
        <v>negative</v>
      </c>
      <c r="AE280" s="35" t="str" cm="1">
        <f t="array" aca="1" ref="AE280" ca="1">IF(OR(AC280="positive",Z280="positive",AND(OR(ISNUMBER(SEARCH("Follicular carcinoma",N280)),ISNUMBER(SEARCH("Follicular thyroid carcinoma",N280))),V280="extensive"),AND(AND(ISNUMBER(J280),J280&gt;0),AND(ISNUMBER(M280),M280&gt;3)),OR(H280="positive",AH280=1)),"high",IF(OR(ISNUMBER(SEARCH("lateral",G280,1)),ISNUMBER(SEARCH("positive",Y280,1)),ISNUMBER(SEARCH("tall",O280,1)),ISNUMBER(SEARCH("hobnail",O280,1)),ISNUMBER(SEARCH("cribriform",O280,1)),ISNUMBER(SEARCH("diffuse",O280,1)),ISNUMBER(SEARCH("columnar",O280,1)),ISNUMBER(SEARCH("solid",O280,1)),ISNUMBER(SEARCH("tall",N280,1)),ISNUMBER(SEARCH("hobnail",N280,1)),ISNUMBER(SEARCH("cribriform",N280,1)),ISNUMBER(SEARCH("diffuse",N280,1)),ISNUMBER(SEARCH("columnar",N280,1)),ISNUMBER(SEARCH("solid",N280,1)),AND(ISNUMBER(SEARCH("papillary",N280,1)),S280="positive"),AND(AND(ISNUMBER(J280),J280&gt;=5),M280=""),AND(AND(ISNUMBER(J280),J280&gt;=5),AND(ISNUMBER(M280),M280&gt;=1)),AND(ISNUMBER(SERACH("papillary",N280)),OR(Y280="positive",Z280="positive"), ISNUMBER(SEARCH("BRAF",AB280)))),"intermediate","low"))</f>
        <v>low</v>
      </c>
      <c r="AF280" s="36" t="str">
        <f t="shared" si="52"/>
        <v>1b</v>
      </c>
      <c r="AG280" s="36" t="str">
        <f t="shared" si="53"/>
        <v>0</v>
      </c>
      <c r="AH280" s="36" t="str">
        <f t="shared" si="54"/>
        <v>0</v>
      </c>
      <c r="AI280" s="42" t="str">
        <f t="shared" si="55"/>
        <v>I</v>
      </c>
      <c r="AJ280" s="39" t="s">
        <v>807</v>
      </c>
      <c r="AK280" s="41" t="s">
        <v>1119</v>
      </c>
      <c r="AL280" s="41" t="s">
        <v>1120</v>
      </c>
      <c r="AM280" s="41" t="s">
        <v>1123</v>
      </c>
      <c r="AN280" s="41" t="s">
        <v>68</v>
      </c>
      <c r="AO280" s="22">
        <f t="shared" ca="1" si="56"/>
        <v>1</v>
      </c>
      <c r="AP280" s="1">
        <f t="shared" si="57"/>
        <v>1</v>
      </c>
      <c r="AQ280" s="1">
        <f t="shared" si="58"/>
        <v>1</v>
      </c>
      <c r="AR280" s="1">
        <f t="shared" si="59"/>
        <v>1</v>
      </c>
      <c r="AS280" s="14">
        <f t="shared" si="60"/>
        <v>1</v>
      </c>
    </row>
    <row r="281" spans="1:45">
      <c r="A281" t="str">
        <f>'Model output'!A280</f>
        <v>TCGA-KS-A4I7</v>
      </c>
      <c r="B281" s="33">
        <v>61</v>
      </c>
      <c r="C281" s="1" t="str">
        <f>IF(OR(ISNUMBER(SEARCH("0",'Model output'!D280)), ISNUMBER(SEARCH("1",'Model output'!D280)), ISNUMBER(SEARCH("1a",'Model output'!D280)), ISNUMBER(SEARCH("1b",'Model output'!D280)), ISNUMBER(SEARCH("2",'Model output'!D280)), ISNUMBER(SEARCH("3",'Model output'!D280)), ISNUMBER(SEARCH("4a",'Model output'!D280)), ISNUMBER(SEARCH("4b",'Model output'!D280))), IF(ISNUMBER(SEARCH("pT",'Model output'!D280)),IF(OR(ISNUMBER(SEARCH("a",'Model output'!D280)),ISNUMBER(SEARCH("b",'Model output'!D280))),MID(SUBSTITUTE('Model output'!D280," ",""),SEARCH("pT",'Model output'!D280)+2,2),MID(SUBSTITUTE('Model output'!D280," ",""),SEARCH("pT",'Model output'!D280)+2,1)),IF(ISNUMBER(SEARCH("T",'Model output'!D280)),IF(OR(ISNUMBER(SEARCH("a",'Model output'!D280)),ISNUMBER(SEARCH("b",'Model output'!D280))),MID(SUBSTITUTE('Model output'!D280," ",""),SEARCH("T",'Model output'!D280)+1,2),MID(SUBSTITUTE('Model output'!D280," ",""),SEARCH("T",'Model output'!D280)+1,1)),SUBSTITUTE('Model output'!D280," ",""))),"")</f>
        <v>1</v>
      </c>
      <c r="D281" s="1" t="str">
        <f>IF(ISNUMBER(SEARCH("lymph node",'Model output'!E280)),"1", IF(AND('Model output'!E280&lt;&gt;"",ISNUMBER('Model output'!E280),'Model output'!E280&gt;0),"1",IF(OR(ISNUMBER(SEARCH("0",'Model output'!E280)), ISNUMBER(SEARCH("1",'Model output'!E280)), ISNUMBER(SEARCH("1a",'Model output'!E280)), ISNUMBER(SEARCH("1b",'Model output'!E280)), ISNUMBER(SEARCH("X",'Model output'!E280))), IF(ISNUMBER(SEARCH("pN",'Model output'!E280)),IF(OR(ISNUMBER(SEARCH("a",'Model output'!E280)),ISNUMBER(SEARCH("b",'Model output'!E280))),MID(SUBSTITUTE('Model output'!E280," ",""),SEARCH("pN",'Model output'!E280)+2,2),MID(SUBSTITUTE('Model output'!E280," ",""),SEARCH("pN",'Model output'!E280)+2,1)),IF(ISNUMBER(SEARCH("N",'Model output'!E280)),IF(OR(ISNUMBER(SEARCH("a",'Model output'!E280)),ISNUMBER(SEARCH("b",'Model output'!E280))),MID(SUBSTITUTE('Model output'!E280," ",""),SEARCH("N",'Model output'!E280)+1,2),MID(SUBSTITUTE('Model output'!E280," ",""),SEARCH("N",'Model output'!E280)+1,1)),SUBSTITUTE('Model output'!E280," ",""))),"")))</f>
        <v>0</v>
      </c>
      <c r="E281" s="1" t="str">
        <f>IF(OR(ISNUMBER(SEARCH("Not applicable",'Model output'!F280)), ISNUMBER(SEARCH("N/A",'Model output'!F280))),"0",IF(OR(ISNUMBER(SEARCH("0",'Model output'!F280)), ISNUMBER(SEARCH("1",'Model output'!F280)), ISNUMBER(SEARCH("X",'Model output'!F280))), IF(ISNUMBER(SEARCH("pM",'Model output'!F280)),MID(SUBSTITUTE('Model output'!F280," ",""),SEARCH("pM",'Model output'!F280)+2,1),IF(ISNUMBER(SEARCH("M",'Model output'!F280)),MID(SUBSTITUTE('Model output'!F280," ",""),SEARCH("M",'Model output'!F280)+1,1),SUBSTITUTE('Model output'!F280," ",""))),""))</f>
        <v>0</v>
      </c>
      <c r="F281" t="str">
        <f t="shared" si="49"/>
        <v>positive</v>
      </c>
      <c r="G281" t="str">
        <f>IF(OR('Model output'!G280="",AND(ISNUMBER('Model output'!J280),'Model output'!J280&lt;1)),"",IF(OR(ISNUMBER(SEARCH("lateral",'Model output'!G280)),ISNUMBER(SEARCH("cervical",'Model output'!G280)),ISNUMBER(SEARCH("jugular",'Model output'!G280)),ISNUMBER(SEARCH("left neck",'Model output'!G280)),ISNUMBER(SEARCH("left anterior neck",'Model output'!G280)),ISNUMBER(SEARCH("left posterior neck",'Model output'!G280)),ISNUMBER(SEARCH("right neck",'Model output'!G280)),ISNUMBER(SEARCH("right anterior neck",'Model output'!G280)),ISNUMBER(SEARCH("right posterior neck",'Model output'!G280)),AND(ISNUMBER(SEARCH("level",'Model output'!G280)),OR(,ISNUMBER(SEARCH("II",'Model output'!G280)),ISNUMBER(SEARCH("two",'Model output'!G280)),AND(ISNUMBER(SEARCH("2",'Model output'!G280)),NOT(ISNUMBER(SEARCH("1 of 2",'Model output'!G280)))),ISNUMBER(SEARCH("III",'Model output'!G280)),ISNUMBER(SEARCH("three",'Model output'!G280)),ISNUMBER(SEARCH("3",'Model output'!G280)),ISNUMBER(SEARCH("IV",'Model output'!G280)),ISNUMBER(SEARCH("four",'Model output'!G280)),ISNUMBER(SEARCH("4",'Model output'!G280)),ISNUMBER(SEARCH("V ",'Model output'!G280)),ISNUMBER(SEARCH("five",'Model output'!G280)),ISNUMBER(SEARCH("5",'Model output'!G280))))), "lateral", "central"))</f>
        <v>central</v>
      </c>
      <c r="H281" t="str">
        <f>IF('Model output'!H280="","negative",IF(OR(ISNUMBER(SEARCH("lymph node",'Model output'!H280)),ISNUMBER(SEARCH("gland",'Model output'!H280)),ISNUMBER(SEARCH("lobe",'Model output'!H280)),ISNUMBER(SEARCH("isthmus",'Model output'!H280)),ISNUMBER(SEARCH("mediastinum",'Model output'!H280)),ISNUMBER(SEARCH("Not mentioned",'Model output'!H280)), ISNUMBER(SEARCH("Not applicable",'Model output'!H280)), ISNUMBER(SEARCH("paratracheal",'Model output'!H280)),ISNUMBER(SEARCH("fibroadipose tissue",'Model output'!H280)),ISNUMBER(SEARCH("thyroid node",'Model output'!H280)),ISNUMBER(SEARCH("skeletal muscle",'Model output'!H280)),ISNUMBER(SEARCH("Extranodal extension",'Model output'!H280)),ISNUMBER(SEARCH("right",'Model output'!H280)),ISNUMBER(SEARCH("left",'Model output'!H280)),ISNUMBER(SEARCH("Not specified",'Model output'!H280))),"negative","positive"))</f>
        <v>negative</v>
      </c>
      <c r="I281">
        <f>IF(OR('Model output'!I280="",'Model output'!I280="Not answered",'Model output'!I280="Not mentioned"),"",IF(ISNUMBER('Model output'!I280),'Model output'!I280,1))</f>
        <v>4</v>
      </c>
      <c r="J281">
        <f>IF(OR('Model output'!J280="",'Model output'!J280="Not answered",'Model output'!J280="Not mentioned"),"",IF(AND(ISNUMBER('Model output'!J280),'Model output'!J280&lt;=I281),'Model output'!J280,IF(AND(ISNUMBER('Model output'!J280), 'Model output'!J280&gt;=DATE(2024,1,1)), MIN(DAY('Model output'!J280), MONTH('Model output'!J280), YEAR('Model output'!J280)), IF(ISNUMBER(SEARCH("0/",'Model output'!J280)),0,IF(ISNUMBER(SEARCH("/",'Model output'!J280)), VALUE(LEFT('Model output'!J280, SEARCH("/",'Model output'!J280)-1)),1)))))</f>
        <v>2</v>
      </c>
      <c r="K281" t="str" cm="1">
        <f t="array" ref="K281">IF(COUNT(FIND({0,1,2,3,4,5,6,7,8,9},'Model output'!K280))&gt;0,'Model output'!K280,"")</f>
        <v>2.2 cm</v>
      </c>
      <c r="L281" s="25" t="str">
        <f t="shared" si="51"/>
        <v>2.2cm</v>
      </c>
      <c r="M281" cm="1">
        <f t="array" ref="M281">IF(L281="","",IF(ISNUMBER(SEARCH("cm",L281)),MAX(VALUE(SUBSTITUTE(_xlfn.FILTERXML("&lt;t&gt;&lt;s&gt;"&amp;SUBSTITUTE(L281,",","&lt;/s&gt;&lt;s&gt;")&amp;"&lt;/s&gt;&lt;/t&gt;","//s"),"cm",""))),MAX(VALUE(SUBSTITUTE(_xlfn.FILTERXML("&lt;t&gt;&lt;s&gt;"&amp;SUBSTITUTE(L281,",","&lt;/s&gt;&lt;s&gt;")&amp;"&lt;/s&gt;&lt;/t&gt;","//s"),"mm","")))/10))</f>
        <v>2.2000000000000002</v>
      </c>
      <c r="N281" t="str">
        <f>IF('Model output'!L280="","",'Model output'!L280)</f>
        <v>Papillary Thyroid Carcinoma</v>
      </c>
      <c r="O281" t="str">
        <f>IF('Model output'!M280="","",'Model output'!M280)</f>
        <v>Intracystic</v>
      </c>
      <c r="P281" t="str">
        <f>IF('Model output'!N280="","",'Model output'!N280)</f>
        <v>1.5 cm</v>
      </c>
      <c r="Q281" t="str">
        <f t="shared" si="50"/>
        <v>1.5cm</v>
      </c>
      <c r="R281" cm="1">
        <f t="array" ref="R281">IF(Q281="","",IF(ISNUMBER(SEARCH("cm",Q281)),MAX(VALUE(SUBSTITUTE(_xlfn.FILTERXML("&lt;t&gt;&lt;s&gt;"&amp;SUBSTITUTE(Q281,",","&lt;/s&gt;&lt;s&gt;")&amp;"&lt;/s&gt;&lt;/t&gt;","//s"),"cm",""))),MAX(VALUE(SUBSTITUTE(_xlfn.FILTERXML("&lt;t&gt;&lt;s&gt;"&amp;SUBSTITUTE(Q281,",","&lt;/s&gt;&lt;s&gt;")&amp;"&lt;/s&gt;&lt;/t&gt;","//s"),"mm","")))/10))</f>
        <v>1.5</v>
      </c>
      <c r="S281" t="str">
        <f>IF(OR('Model output'!P280="",ISNUMBER(SEARCH("Not identified", 'Model output'!P280)),ISNUMBER(SEARCH("Absent",'Model output'!P280)),AND(ISNUMBER(SEARCH("No",'Model output'!P280)),NOT(ISNUMBER(SEARCH("diagnostic",'Model output'!P280)))),ISNUMBER(SEARCH("Negative",'Model output'!P280))),"negative","positive")</f>
        <v>negative</v>
      </c>
      <c r="T281">
        <f>IF('Model output'!O280="","",'Model output'!O280)</f>
        <v>1</v>
      </c>
      <c r="U281" t="str">
        <f>IF('Model output'!Q280&lt;&gt;"",'Model output'!Q280,IF('Classification result'!S281="positive",IF(ISNUMBER(SEARCH("single",'Model output'!P280)),1,IF(OR(ISNUMBER(SEARCH("&lt;4",'Model output'!P280)),ISNUMBER(SEARCH("&lt; 4",'Model output'!P280)),ISNUMBER(SEARCH("less than 4",'Model output'!P280))),"&lt;4",IF(OR(ISNUMBER(SEARCH("&gt;4",'Model output'!P280)),ISNUMBER(SEARCH("&gt; 4",'Model output'!P280)),ISNUMBER(SEARCH("4 or more",'Model output'!P280))),"&gt;4",""))), ""))</f>
        <v>Not mentioned</v>
      </c>
      <c r="V281" t="str">
        <f>IF(S281="negative","",IF(OR(ISNUMBER(SEARCH("Focal",'Model output'!P280)),'Classification result'!U281&lt;4,ISNUMBER(SEARCH("Focal",'Classification result'!U281)),ISNUMBER(SEARCH("&lt;4",'Classification result'!U281)),ISNUMBER(SEARCH("&lt; 4",'Classification result'!U281))),"minimal", IF(OR(ISNUMBER(SEARCH("Extensive",'Model output'!P280)),ISNUMBER(SEARCH("Extensive",'Classification result'!U281)),ISNUMBER(SEARCH("&gt;4",'Classification result'!U281)),ISNUMBER(SEARCH("&gt; 4",'Classification result'!U281)),ISNUMBER(SEARCH("4 or more",'Classification result'!U281))),"extensive","")))</f>
        <v/>
      </c>
      <c r="W281" t="str">
        <f>IF(OR('Model output'!R280="",ISNUMBER(SEARCH("Not identified", 'Model output'!R280)),ISNUMBER(SEARCH("Absent",'Model output'!R280)),ISNUMBER(SEARCH("No",'Model output'!R280)),ISNUMBER(SEARCH("Negative",'Model output'!R280)),ISNUMBER(SEARCH("None seen",'Model output'!R280)),ISNUMBER(SEARCH("Free",'Model output'!R280)),ISNUMBER(SEARCH("Cannot be assessed",'Model output'!R280))),"negative","positive")</f>
        <v>negative</v>
      </c>
      <c r="X281" s="16" t="str">
        <f>IF('Model output'!S280="","",'Model output'!S280)</f>
        <v>No</v>
      </c>
      <c r="Y281" t="str">
        <f>IF(OR('Model output'!S280="",ISNUMBER(SEARCH("Absent",'Model output'!S280)),ISNUMBER(SEARCH("Not identified",'Model output'!S280)),AND(ISNUMBER(SEARCH("No",'Model output'!S280)),NOT(ISNUMBER(SEARCH("carcinoma",'Model output'!S280)))),ISNUMBER(SEARCH("negative",'Model output'!S280))),"negative",IF(Z281="positive","gETE", "positive"))</f>
        <v>negative</v>
      </c>
      <c r="Z281" t="str">
        <f>IF(OR('Model output'!S280="",ISNUMBER(SEARCH("Absent",'Model output'!S280)),ISNUMBER(SEARCH("Not identified",'Model output'!S280)),ISNUMBER(SEARCH("No",'Model output'!S280)),ISNUMBER(SEARCH("Minimal",'Model output'!S280)),ISNUMBER(SEARCH("negative",'Model output'!S280))),"negative",IF(OR(ISNUMBER(SEARCH("extensive",X281)),ISNUMBER(SEARCH("skeletal muscle",X281)),ISNUMBER(SEARCH("larynx",X281)),ISNUMBER(SEARCH("trachea",X281)),ISNUMBER(SEARCH("esophagus",X281)),ISNUMBER(SEARCH("recurrent laryngeal nerve",X281))),"positive","negative"))</f>
        <v>negative</v>
      </c>
      <c r="AA281" t="str">
        <f>IF('Model output'!T280="","",IF('Model output'!T280="Not mentioned", "No", "Yes"))</f>
        <v>No</v>
      </c>
      <c r="AB281" t="str">
        <f>IF(AA281&lt;&gt;"Yes","",IF(OR('Model output'!U280="",ISNUMBER(SEARCH("Not identified",'Model output'!U280))),"",'Model output'!U280))</f>
        <v/>
      </c>
      <c r="AC281" s="1" t="str">
        <f>IF(OR('Model output'!V280="", 'Model output'!V280="No", AND(ISERROR(SEARCH("Positive",'Model output'!V280)), ISNUMBER(SEARCH("Negative",'Model output'!V280))), AND(ISNUMBER(SEARCH("Uninvolved",'Model output'!V280)),NOT(ISNUMBER(SEARCH("margins involved",'Model output'!V280)))), ISNUMBER(SEARCH("None",'Model output'!V280)), ISNUMBER(SEARCH("Free",'Model output'!V280)), ISNUMBER(SEARCH("1 mm",'Model output'!V280)), ISNUMBER(SEARCH("0.1 CM",'Model output'!V280)), ISNUMBER(SEARCH("less than 0.2 mm",'Model output'!V280)), ISNUMBER(SEARCH("less than 0.5 mm",'Model output'!V280)), ISNUMBER(SEARCH("less than 1.0 mm",'Model output'!V280)), ISNUMBER(SEARCH("noted very close",'Model output'!V280)), ISNUMBER(SEARCH("abut",'Model output'!V280)), ISNUMBER(SEARCH("not mentioned",'Model output'!V280)), ISNUMBER(SEARCH("Cannot be assessed",'Model output'!V280)), ISNUMBER(SEARCH("Not specified",'Model output'!V280)), ISNUMBER(SEARCH("Lymphocyte invasion - present",'Model output'!V280))), "negative", "positive")</f>
        <v>negative</v>
      </c>
      <c r="AE281" s="35" t="str" cm="1">
        <f t="array" aca="1" ref="AE281" ca="1">IF(OR(AC281="positive",Z281="positive",AND(OR(ISNUMBER(SEARCH("Follicular carcinoma",N281)),ISNUMBER(SEARCH("Follicular thyroid carcinoma",N281))),V281="extensive"),AND(AND(ISNUMBER(J281),J281&gt;0),AND(ISNUMBER(M281),M281&gt;3)),OR(H281="positive",AH281=1)),"high",IF(OR(ISNUMBER(SEARCH("lateral",G281,1)),ISNUMBER(SEARCH("positive",Y281,1)),ISNUMBER(SEARCH("tall",O281,1)),ISNUMBER(SEARCH("hobnail",O281,1)),ISNUMBER(SEARCH("cribriform",O281,1)),ISNUMBER(SEARCH("diffuse",O281,1)),ISNUMBER(SEARCH("columnar",O281,1)),ISNUMBER(SEARCH("solid",O281,1)),ISNUMBER(SEARCH("tall",N281,1)),ISNUMBER(SEARCH("hobnail",N281,1)),ISNUMBER(SEARCH("cribriform",N281,1)),ISNUMBER(SEARCH("diffuse",N281,1)),ISNUMBER(SEARCH("columnar",N281,1)),ISNUMBER(SEARCH("solid",N281,1)),AND(ISNUMBER(SEARCH("papillary",N281,1)),S281="positive"),AND(AND(ISNUMBER(J281),J281&gt;=5),M281=""),AND(AND(ISNUMBER(J281),J281&gt;=5),AND(ISNUMBER(M281),M281&gt;=1)),AND(ISNUMBER(SERACH("papillary",N281)),OR(Y281="positive",Z281="positive"), ISNUMBER(SEARCH("BRAF",AB281)))),"intermediate","low"))</f>
        <v>low</v>
      </c>
      <c r="AF281" s="36" t="str">
        <f t="shared" si="52"/>
        <v>1b</v>
      </c>
      <c r="AG281" s="36" t="str">
        <f t="shared" si="53"/>
        <v>1a</v>
      </c>
      <c r="AH281" s="36" t="str">
        <f t="shared" si="54"/>
        <v>0</v>
      </c>
      <c r="AI281" s="42" t="str">
        <f t="shared" si="55"/>
        <v>II</v>
      </c>
      <c r="AJ281" s="39" t="s">
        <v>807</v>
      </c>
      <c r="AK281" s="41" t="s">
        <v>1119</v>
      </c>
      <c r="AL281" s="41" t="s">
        <v>1120</v>
      </c>
      <c r="AM281" s="41" t="s">
        <v>1123</v>
      </c>
      <c r="AN281" s="41" t="s">
        <v>68</v>
      </c>
      <c r="AO281" s="22">
        <f t="shared" ca="1" si="56"/>
        <v>1</v>
      </c>
      <c r="AP281" s="1">
        <f t="shared" si="57"/>
        <v>1</v>
      </c>
      <c r="AQ281" s="1">
        <f t="shared" si="58"/>
        <v>0</v>
      </c>
      <c r="AR281" s="1">
        <f t="shared" si="59"/>
        <v>1</v>
      </c>
      <c r="AS281" s="14">
        <f t="shared" si="60"/>
        <v>0</v>
      </c>
    </row>
    <row r="282" spans="1:45">
      <c r="A282" t="str">
        <f>'Model output'!A281</f>
        <v>TCGA-KS-A4IC</v>
      </c>
      <c r="B282" s="33">
        <v>45</v>
      </c>
      <c r="C282" s="1" t="str">
        <f>IF(OR(ISNUMBER(SEARCH("0",'Model output'!D281)), ISNUMBER(SEARCH("1",'Model output'!D281)), ISNUMBER(SEARCH("1a",'Model output'!D281)), ISNUMBER(SEARCH("1b",'Model output'!D281)), ISNUMBER(SEARCH("2",'Model output'!D281)), ISNUMBER(SEARCH("3",'Model output'!D281)), ISNUMBER(SEARCH("4a",'Model output'!D281)), ISNUMBER(SEARCH("4b",'Model output'!D281))), IF(ISNUMBER(SEARCH("pT",'Model output'!D281)),IF(OR(ISNUMBER(SEARCH("a",'Model output'!D281)),ISNUMBER(SEARCH("b",'Model output'!D281))),MID(SUBSTITUTE('Model output'!D281," ",""),SEARCH("pT",'Model output'!D281)+2,2),MID(SUBSTITUTE('Model output'!D281," ",""),SEARCH("pT",'Model output'!D281)+2,1)),IF(ISNUMBER(SEARCH("T",'Model output'!D281)),IF(OR(ISNUMBER(SEARCH("a",'Model output'!D281)),ISNUMBER(SEARCH("b",'Model output'!D281))),MID(SUBSTITUTE('Model output'!D281," ",""),SEARCH("T",'Model output'!D281)+1,2),MID(SUBSTITUTE('Model output'!D281," ",""),SEARCH("T",'Model output'!D281)+1,1)),SUBSTITUTE('Model output'!D281," ",""))),"")</f>
        <v>1</v>
      </c>
      <c r="D282" s="1" t="str">
        <f>IF(ISNUMBER(SEARCH("lymph node",'Model output'!E281)),"1", IF(AND('Model output'!E281&lt;&gt;"",ISNUMBER('Model output'!E281),'Model output'!E281&gt;0),"1",IF(OR(ISNUMBER(SEARCH("0",'Model output'!E281)), ISNUMBER(SEARCH("1",'Model output'!E281)), ISNUMBER(SEARCH("1a",'Model output'!E281)), ISNUMBER(SEARCH("1b",'Model output'!E281)), ISNUMBER(SEARCH("X",'Model output'!E281))), IF(ISNUMBER(SEARCH("pN",'Model output'!E281)),IF(OR(ISNUMBER(SEARCH("a",'Model output'!E281)),ISNUMBER(SEARCH("b",'Model output'!E281))),MID(SUBSTITUTE('Model output'!E281," ",""),SEARCH("pN",'Model output'!E281)+2,2),MID(SUBSTITUTE('Model output'!E281," ",""),SEARCH("pN",'Model output'!E281)+2,1)),IF(ISNUMBER(SEARCH("N",'Model output'!E281)),IF(OR(ISNUMBER(SEARCH("a",'Model output'!E281)),ISNUMBER(SEARCH("b",'Model output'!E281))),MID(SUBSTITUTE('Model output'!E281," ",""),SEARCH("N",'Model output'!E281)+1,2),MID(SUBSTITUTE('Model output'!E281," ",""),SEARCH("N",'Model output'!E281)+1,1)),SUBSTITUTE('Model output'!E281," ",""))),"")))</f>
        <v>1</v>
      </c>
      <c r="E282" s="1" t="str">
        <f>IF(OR(ISNUMBER(SEARCH("Not applicable",'Model output'!F281)), ISNUMBER(SEARCH("N/A",'Model output'!F281))),"0",IF(OR(ISNUMBER(SEARCH("0",'Model output'!F281)), ISNUMBER(SEARCH("1",'Model output'!F281)), ISNUMBER(SEARCH("X",'Model output'!F281))), IF(ISNUMBER(SEARCH("pM",'Model output'!F281)),MID(SUBSTITUTE('Model output'!F281," ",""),SEARCH("pM",'Model output'!F281)+2,1),IF(ISNUMBER(SEARCH("M",'Model output'!F281)),MID(SUBSTITUTE('Model output'!F281," ",""),SEARCH("M",'Model output'!F281)+1,1),SUBSTITUTE('Model output'!F281," ",""))),""))</f>
        <v>0</v>
      </c>
      <c r="F282" t="str">
        <f t="shared" si="49"/>
        <v>positive</v>
      </c>
      <c r="G282" t="str">
        <f>IF(OR('Model output'!G281="",AND(ISNUMBER('Model output'!J281),'Model output'!J281&lt;1)),"",IF(OR(ISNUMBER(SEARCH("lateral",'Model output'!G281)),ISNUMBER(SEARCH("cervical",'Model output'!G281)),ISNUMBER(SEARCH("jugular",'Model output'!G281)),ISNUMBER(SEARCH("left neck",'Model output'!G281)),ISNUMBER(SEARCH("left anterior neck",'Model output'!G281)),ISNUMBER(SEARCH("left posterior neck",'Model output'!G281)),ISNUMBER(SEARCH("right neck",'Model output'!G281)),ISNUMBER(SEARCH("right anterior neck",'Model output'!G281)),ISNUMBER(SEARCH("right posterior neck",'Model output'!G281)),AND(ISNUMBER(SEARCH("level",'Model output'!G281)),OR(,ISNUMBER(SEARCH("II",'Model output'!G281)),ISNUMBER(SEARCH("two",'Model output'!G281)),AND(ISNUMBER(SEARCH("2",'Model output'!G281)),NOT(ISNUMBER(SEARCH("1 of 2",'Model output'!G281)))),ISNUMBER(SEARCH("III",'Model output'!G281)),ISNUMBER(SEARCH("three",'Model output'!G281)),ISNUMBER(SEARCH("3",'Model output'!G281)),ISNUMBER(SEARCH("IV",'Model output'!G281)),ISNUMBER(SEARCH("four",'Model output'!G281)),ISNUMBER(SEARCH("4",'Model output'!G281)),ISNUMBER(SEARCH("V ",'Model output'!G281)),ISNUMBER(SEARCH("five",'Model output'!G281)),ISNUMBER(SEARCH("5",'Model output'!G281))))), "lateral", "central"))</f>
        <v>central</v>
      </c>
      <c r="H282" t="str">
        <f>IF('Model output'!H281="","negative",IF(OR(ISNUMBER(SEARCH("lymph node",'Model output'!H281)),ISNUMBER(SEARCH("gland",'Model output'!H281)),ISNUMBER(SEARCH("lobe",'Model output'!H281)),ISNUMBER(SEARCH("isthmus",'Model output'!H281)),ISNUMBER(SEARCH("mediastinum",'Model output'!H281)),ISNUMBER(SEARCH("Not mentioned",'Model output'!H281)), ISNUMBER(SEARCH("Not applicable",'Model output'!H281)), ISNUMBER(SEARCH("paratracheal",'Model output'!H281)),ISNUMBER(SEARCH("fibroadipose tissue",'Model output'!H281)),ISNUMBER(SEARCH("thyroid node",'Model output'!H281)),ISNUMBER(SEARCH("skeletal muscle",'Model output'!H281)),ISNUMBER(SEARCH("Extranodal extension",'Model output'!H281)),ISNUMBER(SEARCH("right",'Model output'!H281)),ISNUMBER(SEARCH("left",'Model output'!H281)),ISNUMBER(SEARCH("Not specified",'Model output'!H281))),"negative","positive"))</f>
        <v>negative</v>
      </c>
      <c r="I282">
        <f>IF(OR('Model output'!I281="",'Model output'!I281="Not answered",'Model output'!I281="Not mentioned"),"",IF(ISNUMBER('Model output'!I281),'Model output'!I281,1))</f>
        <v>4</v>
      </c>
      <c r="J282">
        <f>IF(OR('Model output'!J281="",'Model output'!J281="Not answered",'Model output'!J281="Not mentioned"),"",IF(AND(ISNUMBER('Model output'!J281),'Model output'!J281&lt;=I282),'Model output'!J281,IF(AND(ISNUMBER('Model output'!J281), 'Model output'!J281&gt;=DATE(2024,1,1)), MIN(DAY('Model output'!J281), MONTH('Model output'!J281), YEAR('Model output'!J281)), IF(ISNUMBER(SEARCH("0/",'Model output'!J281)),0,IF(ISNUMBER(SEARCH("/",'Model output'!J281)), VALUE(LEFT('Model output'!J281, SEARCH("/",'Model output'!J281)-1)),1)))))</f>
        <v>2</v>
      </c>
      <c r="K282" t="str" cm="1">
        <f t="array" ref="K282">IF(COUNT(FIND({0,1,2,3,4,5,6,7,8,9},'Model output'!K281))&gt;0,'Model output'!K281,"")</f>
        <v>0.5 cm</v>
      </c>
      <c r="L282" s="25" t="str">
        <f t="shared" si="51"/>
        <v>0.5cm</v>
      </c>
      <c r="M282" cm="1">
        <f t="array" ref="M282">IF(L282="","",IF(ISNUMBER(SEARCH("cm",L282)),MAX(VALUE(SUBSTITUTE(_xlfn.FILTERXML("&lt;t&gt;&lt;s&gt;"&amp;SUBSTITUTE(L282,",","&lt;/s&gt;&lt;s&gt;")&amp;"&lt;/s&gt;&lt;/t&gt;","//s"),"cm",""))),MAX(VALUE(SUBSTITUTE(_xlfn.FILTERXML("&lt;t&gt;&lt;s&gt;"&amp;SUBSTITUTE(L282,",","&lt;/s&gt;&lt;s&gt;")&amp;"&lt;/s&gt;&lt;/t&gt;","//s"),"mm","")))/10))</f>
        <v>0.5</v>
      </c>
      <c r="N282" t="str">
        <f>IF('Model output'!L281="","",'Model output'!L281)</f>
        <v>Papillary Thyroid Carcinoma</v>
      </c>
      <c r="O282" t="str">
        <f>IF('Model output'!M281="","",'Model output'!M281)</f>
        <v>Not mentioned in the provided notes</v>
      </c>
      <c r="P282" t="str">
        <f>IF('Model output'!N281="","",'Model output'!N281)</f>
        <v>1.1 x 1.1 x 1.0 cm</v>
      </c>
      <c r="Q282" t="str">
        <f t="shared" si="50"/>
        <v>1.1,1.1,1.0cm</v>
      </c>
      <c r="R282" cm="1">
        <f t="array" ref="R282">IF(Q282="","",IF(ISNUMBER(SEARCH("cm",Q282)),MAX(VALUE(SUBSTITUTE(_xlfn.FILTERXML("&lt;t&gt;&lt;s&gt;"&amp;SUBSTITUTE(Q282,",","&lt;/s&gt;&lt;s&gt;")&amp;"&lt;/s&gt;&lt;/t&gt;","//s"),"cm",""))),MAX(VALUE(SUBSTITUTE(_xlfn.FILTERXML("&lt;t&gt;&lt;s&gt;"&amp;SUBSTITUTE(Q282,",","&lt;/s&gt;&lt;s&gt;")&amp;"&lt;/s&gt;&lt;/t&gt;","//s"),"mm","")))/10))</f>
        <v>1.1000000000000001</v>
      </c>
      <c r="S282" t="str">
        <f>IF(OR('Model output'!P281="",ISNUMBER(SEARCH("Not identified", 'Model output'!P281)),ISNUMBER(SEARCH("Absent",'Model output'!P281)),AND(ISNUMBER(SEARCH("No",'Model output'!P281)),NOT(ISNUMBER(SEARCH("diagnostic",'Model output'!P281)))),ISNUMBER(SEARCH("Negative",'Model output'!P281))),"negative","positive")</f>
        <v>negative</v>
      </c>
      <c r="T282">
        <f>IF('Model output'!O281="","",'Model output'!O281)</f>
        <v>1</v>
      </c>
      <c r="U282" t="str">
        <f>IF('Model output'!Q281&lt;&gt;"",'Model output'!Q281,IF('Classification result'!S282="positive",IF(ISNUMBER(SEARCH("single",'Model output'!P281)),1,IF(OR(ISNUMBER(SEARCH("&lt;4",'Model output'!P281)),ISNUMBER(SEARCH("&lt; 4",'Model output'!P281)),ISNUMBER(SEARCH("less than 4",'Model output'!P281))),"&lt;4",IF(OR(ISNUMBER(SEARCH("&gt;4",'Model output'!P281)),ISNUMBER(SEARCH("&gt; 4",'Model output'!P281)),ISNUMBER(SEARCH("4 or more",'Model output'!P281))),"&gt;4",""))), ""))</f>
        <v>Not mentioned in the provided notes</v>
      </c>
      <c r="V282" t="str">
        <f>IF(S282="negative","",IF(OR(ISNUMBER(SEARCH("Focal",'Model output'!P281)),'Classification result'!U282&lt;4,ISNUMBER(SEARCH("Focal",'Classification result'!U282)),ISNUMBER(SEARCH("&lt;4",'Classification result'!U282)),ISNUMBER(SEARCH("&lt; 4",'Classification result'!U282))),"minimal", IF(OR(ISNUMBER(SEARCH("Extensive",'Model output'!P281)),ISNUMBER(SEARCH("Extensive",'Classification result'!U282)),ISNUMBER(SEARCH("&gt;4",'Classification result'!U282)),ISNUMBER(SEARCH("&gt; 4",'Classification result'!U282)),ISNUMBER(SEARCH("4 or more",'Classification result'!U282))),"extensive","")))</f>
        <v/>
      </c>
      <c r="W282" t="str">
        <f>IF(OR('Model output'!R281="",ISNUMBER(SEARCH("Not identified", 'Model output'!R281)),ISNUMBER(SEARCH("Absent",'Model output'!R281)),ISNUMBER(SEARCH("No",'Model output'!R281)),ISNUMBER(SEARCH("Negative",'Model output'!R281)),ISNUMBER(SEARCH("None seen",'Model output'!R281)),ISNUMBER(SEARCH("Free",'Model output'!R281)),ISNUMBER(SEARCH("Cannot be assessed",'Model output'!R281))),"negative","positive")</f>
        <v>negative</v>
      </c>
      <c r="X282" s="16" t="str">
        <f>IF('Model output'!S281="","",'Model output'!S281)</f>
        <v>Yes (with extranodal extension)</v>
      </c>
      <c r="Y282" t="str">
        <f>IF(OR('Model output'!S281="",ISNUMBER(SEARCH("Absent",'Model output'!S281)),ISNUMBER(SEARCH("Not identified",'Model output'!S281)),AND(ISNUMBER(SEARCH("No",'Model output'!S281)),NOT(ISNUMBER(SEARCH("carcinoma",'Model output'!S281)))),ISNUMBER(SEARCH("negative",'Model output'!S281))),"negative",IF(Z282="positive","gETE", "positive"))</f>
        <v>negative</v>
      </c>
      <c r="Z282" t="str">
        <f>IF(OR('Model output'!S281="",ISNUMBER(SEARCH("Absent",'Model output'!S281)),ISNUMBER(SEARCH("Not identified",'Model output'!S281)),ISNUMBER(SEARCH("No",'Model output'!S281)),ISNUMBER(SEARCH("Minimal",'Model output'!S281)),ISNUMBER(SEARCH("negative",'Model output'!S281))),"negative",IF(OR(ISNUMBER(SEARCH("extensive",X282)),ISNUMBER(SEARCH("skeletal muscle",X282)),ISNUMBER(SEARCH("larynx",X282)),ISNUMBER(SEARCH("trachea",X282)),ISNUMBER(SEARCH("esophagus",X282)),ISNUMBER(SEARCH("recurrent laryngeal nerve",X282))),"positive","negative"))</f>
        <v>negative</v>
      </c>
      <c r="AA282" t="str">
        <f>IF('Model output'!T281="","",IF('Model output'!T281="Not mentioned", "No", "Yes"))</f>
        <v>Yes</v>
      </c>
      <c r="AB282" t="str">
        <f>IF(AA282&lt;&gt;"Yes","",IF(OR('Model output'!U281="",ISNUMBER(SEARCH("Not identified",'Model output'!U281))),"",'Model output'!U281))</f>
        <v>Not mentioned in the provided notes</v>
      </c>
      <c r="AC282" s="1" t="str">
        <f>IF(OR('Model output'!V281="", 'Model output'!V281="No", AND(ISERROR(SEARCH("Positive",'Model output'!V281)), ISNUMBER(SEARCH("Negative",'Model output'!V281))), AND(ISNUMBER(SEARCH("Uninvolved",'Model output'!V281)),NOT(ISNUMBER(SEARCH("margins involved",'Model output'!V281)))), ISNUMBER(SEARCH("None",'Model output'!V281)), ISNUMBER(SEARCH("Free",'Model output'!V281)), ISNUMBER(SEARCH("1 mm",'Model output'!V281)), ISNUMBER(SEARCH("0.1 CM",'Model output'!V281)), ISNUMBER(SEARCH("less than 0.2 mm",'Model output'!V281)), ISNUMBER(SEARCH("less than 0.5 mm",'Model output'!V281)), ISNUMBER(SEARCH("less than 1.0 mm",'Model output'!V281)), ISNUMBER(SEARCH("noted very close",'Model output'!V281)), ISNUMBER(SEARCH("abut",'Model output'!V281)), ISNUMBER(SEARCH("not mentioned",'Model output'!V281)), ISNUMBER(SEARCH("Cannot be assessed",'Model output'!V281)), ISNUMBER(SEARCH("Not specified",'Model output'!V281)), ISNUMBER(SEARCH("Lymphocyte invasion - present",'Model output'!V281))), "negative", "positive")</f>
        <v>negative</v>
      </c>
      <c r="AE282" s="35" t="str" cm="1">
        <f t="array" aca="1" ref="AE282" ca="1">IF(OR(AC282="positive",Z282="positive",AND(OR(ISNUMBER(SEARCH("Follicular carcinoma",N282)),ISNUMBER(SEARCH("Follicular thyroid carcinoma",N282))),V282="extensive"),AND(AND(ISNUMBER(J282),J282&gt;0),AND(ISNUMBER(M282),M282&gt;3)),OR(H282="positive",AH282=1)),"high",IF(OR(ISNUMBER(SEARCH("lateral",G282,1)),ISNUMBER(SEARCH("positive",Y282,1)),ISNUMBER(SEARCH("tall",O282,1)),ISNUMBER(SEARCH("hobnail",O282,1)),ISNUMBER(SEARCH("cribriform",O282,1)),ISNUMBER(SEARCH("diffuse",O282,1)),ISNUMBER(SEARCH("columnar",O282,1)),ISNUMBER(SEARCH("solid",O282,1)),ISNUMBER(SEARCH("tall",N282,1)),ISNUMBER(SEARCH("hobnail",N282,1)),ISNUMBER(SEARCH("cribriform",N282,1)),ISNUMBER(SEARCH("diffuse",N282,1)),ISNUMBER(SEARCH("columnar",N282,1)),ISNUMBER(SEARCH("solid",N282,1)),AND(ISNUMBER(SEARCH("papillary",N282,1)),S282="positive"),AND(AND(ISNUMBER(J282),J282&gt;=5),M282=""),AND(AND(ISNUMBER(J282),J282&gt;=5),AND(ISNUMBER(M282),M282&gt;=1)),AND(ISNUMBER(SERACH("papillary",N282)),OR(Y282="positive",Z282="positive"), ISNUMBER(SEARCH("BRAF",AB282)))),"intermediate","low"))</f>
        <v>low</v>
      </c>
      <c r="AF282" s="36" t="str">
        <f t="shared" si="52"/>
        <v>1b</v>
      </c>
      <c r="AG282" s="36" t="str">
        <f t="shared" si="53"/>
        <v>1a</v>
      </c>
      <c r="AH282" s="36" t="str">
        <f t="shared" si="54"/>
        <v>0</v>
      </c>
      <c r="AI282" s="42" t="str">
        <f t="shared" si="55"/>
        <v>I</v>
      </c>
      <c r="AJ282" s="39" t="s">
        <v>807</v>
      </c>
      <c r="AK282" s="41" t="s">
        <v>1119</v>
      </c>
      <c r="AL282" s="41" t="s">
        <v>651</v>
      </c>
      <c r="AM282" s="41" t="s">
        <v>1123</v>
      </c>
      <c r="AN282" s="41" t="s">
        <v>68</v>
      </c>
      <c r="AO282" s="22">
        <f t="shared" ca="1" si="56"/>
        <v>1</v>
      </c>
      <c r="AP282" s="1">
        <f t="shared" si="57"/>
        <v>1</v>
      </c>
      <c r="AQ282" s="1">
        <f t="shared" si="58"/>
        <v>1</v>
      </c>
      <c r="AR282" s="1">
        <f t="shared" si="59"/>
        <v>1</v>
      </c>
      <c r="AS282" s="14">
        <f t="shared" si="60"/>
        <v>1</v>
      </c>
    </row>
    <row r="283" spans="1:45">
      <c r="A283" t="str">
        <f>'Model output'!A282</f>
        <v>TCGA-KS-A4ID</v>
      </c>
      <c r="B283" s="33">
        <v>55</v>
      </c>
      <c r="C283" s="1" t="str">
        <f>IF(OR(ISNUMBER(SEARCH("0",'Model output'!D282)), ISNUMBER(SEARCH("1",'Model output'!D282)), ISNUMBER(SEARCH("1a",'Model output'!D282)), ISNUMBER(SEARCH("1b",'Model output'!D282)), ISNUMBER(SEARCH("2",'Model output'!D282)), ISNUMBER(SEARCH("3",'Model output'!D282)), ISNUMBER(SEARCH("4a",'Model output'!D282)), ISNUMBER(SEARCH("4b",'Model output'!D282))), IF(ISNUMBER(SEARCH("pT",'Model output'!D282)),IF(OR(ISNUMBER(SEARCH("a",'Model output'!D282)),ISNUMBER(SEARCH("b",'Model output'!D282))),MID(SUBSTITUTE('Model output'!D282," ",""),SEARCH("pT",'Model output'!D282)+2,2),MID(SUBSTITUTE('Model output'!D282," ",""),SEARCH("pT",'Model output'!D282)+2,1)),IF(ISNUMBER(SEARCH("T",'Model output'!D282)),IF(OR(ISNUMBER(SEARCH("a",'Model output'!D282)),ISNUMBER(SEARCH("b",'Model output'!D282))),MID(SUBSTITUTE('Model output'!D282," ",""),SEARCH("T",'Model output'!D282)+1,2),MID(SUBSTITUTE('Model output'!D282," ",""),SEARCH("T",'Model output'!D282)+1,1)),SUBSTITUTE('Model output'!D282," ",""))),"")</f>
        <v>1</v>
      </c>
      <c r="D283" s="1" t="str">
        <f>IF(ISNUMBER(SEARCH("lymph node",'Model output'!E282)),"1", IF(AND('Model output'!E282&lt;&gt;"",ISNUMBER('Model output'!E282),'Model output'!E282&gt;0),"1",IF(OR(ISNUMBER(SEARCH("0",'Model output'!E282)), ISNUMBER(SEARCH("1",'Model output'!E282)), ISNUMBER(SEARCH("1a",'Model output'!E282)), ISNUMBER(SEARCH("1b",'Model output'!E282)), ISNUMBER(SEARCH("X",'Model output'!E282))), IF(ISNUMBER(SEARCH("pN",'Model output'!E282)),IF(OR(ISNUMBER(SEARCH("a",'Model output'!E282)),ISNUMBER(SEARCH("b",'Model output'!E282))),MID(SUBSTITUTE('Model output'!E282," ",""),SEARCH("pN",'Model output'!E282)+2,2),MID(SUBSTITUTE('Model output'!E282," ",""),SEARCH("pN",'Model output'!E282)+2,1)),IF(ISNUMBER(SEARCH("N",'Model output'!E282)),IF(OR(ISNUMBER(SEARCH("a",'Model output'!E282)),ISNUMBER(SEARCH("b",'Model output'!E282))),MID(SUBSTITUTE('Model output'!E282," ",""),SEARCH("N",'Model output'!E282)+1,2),MID(SUBSTITUTE('Model output'!E282," ",""),SEARCH("N",'Model output'!E282)+1,1)),SUBSTITUTE('Model output'!E282," ",""))),"")))</f>
        <v>X</v>
      </c>
      <c r="E283" s="1" t="str">
        <f>IF(OR(ISNUMBER(SEARCH("Not applicable",'Model output'!F282)), ISNUMBER(SEARCH("N/A",'Model output'!F282))),"0",IF(OR(ISNUMBER(SEARCH("0",'Model output'!F282)), ISNUMBER(SEARCH("1",'Model output'!F282)), ISNUMBER(SEARCH("X",'Model output'!F282))), IF(ISNUMBER(SEARCH("pM",'Model output'!F282)),MID(SUBSTITUTE('Model output'!F282," ",""),SEARCH("pM",'Model output'!F282)+2,1),IF(ISNUMBER(SEARCH("M",'Model output'!F282)),MID(SUBSTITUTE('Model output'!F282," ",""),SEARCH("M",'Model output'!F282)+1,1),SUBSTITUTE('Model output'!F282," ",""))),""))</f>
        <v>0</v>
      </c>
      <c r="F283" t="str">
        <f t="shared" si="49"/>
        <v>negative</v>
      </c>
      <c r="G283" t="str">
        <f>IF(OR('Model output'!G282="",AND(ISNUMBER('Model output'!J282),'Model output'!J282&lt;1)),"",IF(OR(ISNUMBER(SEARCH("lateral",'Model output'!G282)),ISNUMBER(SEARCH("cervical",'Model output'!G282)),ISNUMBER(SEARCH("jugular",'Model output'!G282)),ISNUMBER(SEARCH("left neck",'Model output'!G282)),ISNUMBER(SEARCH("left anterior neck",'Model output'!G282)),ISNUMBER(SEARCH("left posterior neck",'Model output'!G282)),ISNUMBER(SEARCH("right neck",'Model output'!G282)),ISNUMBER(SEARCH("right anterior neck",'Model output'!G282)),ISNUMBER(SEARCH("right posterior neck",'Model output'!G282)),AND(ISNUMBER(SEARCH("level",'Model output'!G282)),OR(,ISNUMBER(SEARCH("II",'Model output'!G282)),ISNUMBER(SEARCH("two",'Model output'!G282)),AND(ISNUMBER(SEARCH("2",'Model output'!G282)),NOT(ISNUMBER(SEARCH("1 of 2",'Model output'!G282)))),ISNUMBER(SEARCH("III",'Model output'!G282)),ISNUMBER(SEARCH("three",'Model output'!G282)),ISNUMBER(SEARCH("3",'Model output'!G282)),ISNUMBER(SEARCH("IV",'Model output'!G282)),ISNUMBER(SEARCH("four",'Model output'!G282)),ISNUMBER(SEARCH("4",'Model output'!G282)),ISNUMBER(SEARCH("V ",'Model output'!G282)),ISNUMBER(SEARCH("five",'Model output'!G282)),ISNUMBER(SEARCH("5",'Model output'!G282))))), "lateral", "central"))</f>
        <v/>
      </c>
      <c r="H283" t="str">
        <f>IF('Model output'!H282="","negative",IF(OR(ISNUMBER(SEARCH("lymph node",'Model output'!H282)),ISNUMBER(SEARCH("gland",'Model output'!H282)),ISNUMBER(SEARCH("lobe",'Model output'!H282)),ISNUMBER(SEARCH("isthmus",'Model output'!H282)),ISNUMBER(SEARCH("mediastinum",'Model output'!H282)),ISNUMBER(SEARCH("Not mentioned",'Model output'!H282)), ISNUMBER(SEARCH("Not applicable",'Model output'!H282)), ISNUMBER(SEARCH("paratracheal",'Model output'!H282)),ISNUMBER(SEARCH("fibroadipose tissue",'Model output'!H282)),ISNUMBER(SEARCH("thyroid node",'Model output'!H282)),ISNUMBER(SEARCH("skeletal muscle",'Model output'!H282)),ISNUMBER(SEARCH("Extranodal extension",'Model output'!H282)),ISNUMBER(SEARCH("right",'Model output'!H282)),ISNUMBER(SEARCH("left",'Model output'!H282)),ISNUMBER(SEARCH("Not specified",'Model output'!H282))),"negative","positive"))</f>
        <v>negative</v>
      </c>
      <c r="I283">
        <f>IF(OR('Model output'!I282="",'Model output'!I282="Not answered",'Model output'!I282="Not mentioned"),"",IF(ISNUMBER('Model output'!I282),'Model output'!I282,1))</f>
        <v>13</v>
      </c>
      <c r="J283">
        <f>IF(OR('Model output'!J282="",'Model output'!J282="Not answered",'Model output'!J282="Not mentioned"),"",IF(AND(ISNUMBER('Model output'!J282),'Model output'!J282&lt;=I283),'Model output'!J282,IF(AND(ISNUMBER('Model output'!J282), 'Model output'!J282&gt;=DATE(2024,1,1)), MIN(DAY('Model output'!J282), MONTH('Model output'!J282), YEAR('Model output'!J282)), IF(ISNUMBER(SEARCH("0/",'Model output'!J282)),0,IF(ISNUMBER(SEARCH("/",'Model output'!J282)), VALUE(LEFT('Model output'!J282, SEARCH("/",'Model output'!J282)-1)),1)))))</f>
        <v>0</v>
      </c>
      <c r="K283" t="str" cm="1">
        <f t="array" ref="K283">IF(COUNT(FIND({0,1,2,3,4,5,6,7,8,9},'Model output'!K282))&gt;0,'Model output'!K282,"")</f>
        <v/>
      </c>
      <c r="L283" s="25" t="str">
        <f t="shared" si="51"/>
        <v/>
      </c>
      <c r="M283" t="str" cm="1">
        <f t="array" ref="M283">IF(L283="","",IF(ISNUMBER(SEARCH("cm",L283)),MAX(VALUE(SUBSTITUTE(_xlfn.FILTERXML("&lt;t&gt;&lt;s&gt;"&amp;SUBSTITUTE(L283,",","&lt;/s&gt;&lt;s&gt;")&amp;"&lt;/s&gt;&lt;/t&gt;","//s"),"cm",""))),MAX(VALUE(SUBSTITUTE(_xlfn.FILTERXML("&lt;t&gt;&lt;s&gt;"&amp;SUBSTITUTE(L283,",","&lt;/s&gt;&lt;s&gt;")&amp;"&lt;/s&gt;&lt;/t&gt;","//s"),"mm","")))/10))</f>
        <v/>
      </c>
      <c r="N283" t="str">
        <f>IF('Model output'!L282="","",'Model output'!L282)</f>
        <v>Papillary</v>
      </c>
      <c r="O283" t="str">
        <f>IF('Model output'!M282="","",'Model output'!M282)</f>
        <v>Follicular variant</v>
      </c>
      <c r="P283" t="str">
        <f>IF('Model output'!N282="","",'Model output'!N282)</f>
        <v>1.1 cm</v>
      </c>
      <c r="Q283" t="str">
        <f t="shared" si="50"/>
        <v>1.1cm</v>
      </c>
      <c r="R283" cm="1">
        <f t="array" ref="R283">IF(Q283="","",IF(ISNUMBER(SEARCH("cm",Q283)),MAX(VALUE(SUBSTITUTE(_xlfn.FILTERXML("&lt;t&gt;&lt;s&gt;"&amp;SUBSTITUTE(Q283,",","&lt;/s&gt;&lt;s&gt;")&amp;"&lt;/s&gt;&lt;/t&gt;","//s"),"cm",""))),MAX(VALUE(SUBSTITUTE(_xlfn.FILTERXML("&lt;t&gt;&lt;s&gt;"&amp;SUBSTITUTE(Q283,",","&lt;/s&gt;&lt;s&gt;")&amp;"&lt;/s&gt;&lt;/t&gt;","//s"),"mm","")))/10))</f>
        <v>1.1000000000000001</v>
      </c>
      <c r="S283" t="str">
        <f>IF(OR('Model output'!P282="",ISNUMBER(SEARCH("Not identified", 'Model output'!P282)),ISNUMBER(SEARCH("Absent",'Model output'!P282)),AND(ISNUMBER(SEARCH("No",'Model output'!P282)),NOT(ISNUMBER(SEARCH("diagnostic",'Model output'!P282)))),ISNUMBER(SEARCH("Negative",'Model output'!P282))),"negative","positive")</f>
        <v>negative</v>
      </c>
      <c r="T283">
        <f>IF('Model output'!O282="","",'Model output'!O282)</f>
        <v>2</v>
      </c>
      <c r="U283" t="str">
        <f>IF('Model output'!Q282&lt;&gt;"",'Model output'!Q282,IF('Classification result'!S283="positive",IF(ISNUMBER(SEARCH("single",'Model output'!P282)),1,IF(OR(ISNUMBER(SEARCH("&lt;4",'Model output'!P282)),ISNUMBER(SEARCH("&lt; 4",'Model output'!P282)),ISNUMBER(SEARCH("less than 4",'Model output'!P282))),"&lt;4",IF(OR(ISNUMBER(SEARCH("&gt;4",'Model output'!P282)),ISNUMBER(SEARCH("&gt; 4",'Model output'!P282)),ISNUMBER(SEARCH("4 or more",'Model output'!P282))),"&gt;4",""))), ""))</f>
        <v/>
      </c>
      <c r="V283" t="str">
        <f>IF(S283="negative","",IF(OR(ISNUMBER(SEARCH("Focal",'Model output'!P282)),'Classification result'!U283&lt;4,ISNUMBER(SEARCH("Focal",'Classification result'!U283)),ISNUMBER(SEARCH("&lt;4",'Classification result'!U283)),ISNUMBER(SEARCH("&lt; 4",'Classification result'!U283))),"minimal", IF(OR(ISNUMBER(SEARCH("Extensive",'Model output'!P282)),ISNUMBER(SEARCH("Extensive",'Classification result'!U283)),ISNUMBER(SEARCH("&gt;4",'Classification result'!U283)),ISNUMBER(SEARCH("&gt; 4",'Classification result'!U283)),ISNUMBER(SEARCH("4 or more",'Classification result'!U283))),"extensive","")))</f>
        <v/>
      </c>
      <c r="W283" t="str">
        <f>IF(OR('Model output'!R282="",ISNUMBER(SEARCH("Not identified", 'Model output'!R282)),ISNUMBER(SEARCH("Absent",'Model output'!R282)),ISNUMBER(SEARCH("No",'Model output'!R282)),ISNUMBER(SEARCH("Negative",'Model output'!R282)),ISNUMBER(SEARCH("None seen",'Model output'!R282)),ISNUMBER(SEARCH("Free",'Model output'!R282)),ISNUMBER(SEARCH("Cannot be assessed",'Model output'!R282))),"negative","positive")</f>
        <v>negative</v>
      </c>
      <c r="X283" s="16" t="str">
        <f>IF('Model output'!S282="","",'Model output'!S282)</f>
        <v>No</v>
      </c>
      <c r="Y283" t="str">
        <f>IF(OR('Model output'!S282="",ISNUMBER(SEARCH("Absent",'Model output'!S282)),ISNUMBER(SEARCH("Not identified",'Model output'!S282)),AND(ISNUMBER(SEARCH("No",'Model output'!S282)),NOT(ISNUMBER(SEARCH("carcinoma",'Model output'!S282)))),ISNUMBER(SEARCH("negative",'Model output'!S282))),"negative",IF(Z283="positive","gETE", "positive"))</f>
        <v>negative</v>
      </c>
      <c r="Z283" t="str">
        <f>IF(OR('Model output'!S282="",ISNUMBER(SEARCH("Absent",'Model output'!S282)),ISNUMBER(SEARCH("Not identified",'Model output'!S282)),ISNUMBER(SEARCH("No",'Model output'!S282)),ISNUMBER(SEARCH("Minimal",'Model output'!S282)),ISNUMBER(SEARCH("negative",'Model output'!S282))),"negative",IF(OR(ISNUMBER(SEARCH("extensive",X283)),ISNUMBER(SEARCH("skeletal muscle",X283)),ISNUMBER(SEARCH("larynx",X283)),ISNUMBER(SEARCH("trachea",X283)),ISNUMBER(SEARCH("esophagus",X283)),ISNUMBER(SEARCH("recurrent laryngeal nerve",X283))),"positive","negative"))</f>
        <v>negative</v>
      </c>
      <c r="AA283" t="str">
        <f>IF('Model output'!T282="","",IF('Model output'!T282="Not mentioned", "No", "Yes"))</f>
        <v/>
      </c>
      <c r="AB283" t="str">
        <f>IF(AA283&lt;&gt;"Yes","",IF(OR('Model output'!U282="",ISNUMBER(SEARCH("Not identified",'Model output'!U282))),"",'Model output'!U282))</f>
        <v/>
      </c>
      <c r="AC283" s="1" t="str">
        <f>IF(OR('Model output'!V282="", 'Model output'!V282="No", AND(ISERROR(SEARCH("Positive",'Model output'!V282)), ISNUMBER(SEARCH("Negative",'Model output'!V282))), AND(ISNUMBER(SEARCH("Uninvolved",'Model output'!V282)),NOT(ISNUMBER(SEARCH("margins involved",'Model output'!V282)))), ISNUMBER(SEARCH("None",'Model output'!V282)), ISNUMBER(SEARCH("Free",'Model output'!V282)), ISNUMBER(SEARCH("1 mm",'Model output'!V282)), ISNUMBER(SEARCH("0.1 CM",'Model output'!V282)), ISNUMBER(SEARCH("less than 0.2 mm",'Model output'!V282)), ISNUMBER(SEARCH("less than 0.5 mm",'Model output'!V282)), ISNUMBER(SEARCH("less than 1.0 mm",'Model output'!V282)), ISNUMBER(SEARCH("noted very close",'Model output'!V282)), ISNUMBER(SEARCH("abut",'Model output'!V282)), ISNUMBER(SEARCH("not mentioned",'Model output'!V282)), ISNUMBER(SEARCH("Cannot be assessed",'Model output'!V282)), ISNUMBER(SEARCH("Not specified",'Model output'!V282)), ISNUMBER(SEARCH("Lymphocyte invasion - present",'Model output'!V282))), "negative", "positive")</f>
        <v>negative</v>
      </c>
      <c r="AE283" s="35" t="str" cm="1">
        <f t="array" aca="1" ref="AE283" ca="1">IF(OR(AC283="positive",Z283="positive",AND(OR(ISNUMBER(SEARCH("Follicular carcinoma",N283)),ISNUMBER(SEARCH("Follicular thyroid carcinoma",N283))),V283="extensive"),AND(AND(ISNUMBER(J283),J283&gt;0),AND(ISNUMBER(M283),M283&gt;3)),OR(H283="positive",AH283=1)),"high",IF(OR(ISNUMBER(SEARCH("lateral",G283,1)),ISNUMBER(SEARCH("positive",Y283,1)),ISNUMBER(SEARCH("tall",O283,1)),ISNUMBER(SEARCH("hobnail",O283,1)),ISNUMBER(SEARCH("cribriform",O283,1)),ISNUMBER(SEARCH("diffuse",O283,1)),ISNUMBER(SEARCH("columnar",O283,1)),ISNUMBER(SEARCH("solid",O283,1)),ISNUMBER(SEARCH("tall",N283,1)),ISNUMBER(SEARCH("hobnail",N283,1)),ISNUMBER(SEARCH("cribriform",N283,1)),ISNUMBER(SEARCH("diffuse",N283,1)),ISNUMBER(SEARCH("columnar",N283,1)),ISNUMBER(SEARCH("solid",N283,1)),AND(ISNUMBER(SEARCH("papillary",N283,1)),S283="positive"),AND(AND(ISNUMBER(J283),J283&gt;=5),M283=""),AND(AND(ISNUMBER(J283),J283&gt;=5),AND(ISNUMBER(M283),M283&gt;=1)),AND(ISNUMBER(SERACH("papillary",N283)),OR(Y283="positive",Z283="positive"), ISNUMBER(SEARCH("BRAF",AB283)))),"intermediate","low"))</f>
        <v>low</v>
      </c>
      <c r="AF283" s="36" t="str">
        <f t="shared" si="52"/>
        <v>1b</v>
      </c>
      <c r="AG283" s="36" t="str">
        <f t="shared" si="53"/>
        <v>0</v>
      </c>
      <c r="AH283" s="36" t="str">
        <f t="shared" si="54"/>
        <v>0</v>
      </c>
      <c r="AI283" s="42" t="str">
        <f t="shared" si="55"/>
        <v>I</v>
      </c>
      <c r="AJ283" s="39" t="s">
        <v>807</v>
      </c>
      <c r="AK283" s="41" t="s">
        <v>1119</v>
      </c>
      <c r="AL283" s="41" t="s">
        <v>1120</v>
      </c>
      <c r="AM283" s="41" t="s">
        <v>1123</v>
      </c>
      <c r="AN283" s="41" t="s">
        <v>68</v>
      </c>
      <c r="AO283" s="22">
        <f t="shared" ca="1" si="56"/>
        <v>1</v>
      </c>
      <c r="AP283" s="1">
        <f t="shared" si="57"/>
        <v>1</v>
      </c>
      <c r="AQ283" s="1">
        <f t="shared" si="58"/>
        <v>1</v>
      </c>
      <c r="AR283" s="1">
        <f t="shared" si="59"/>
        <v>1</v>
      </c>
      <c r="AS283" s="14">
        <f t="shared" si="60"/>
        <v>1</v>
      </c>
    </row>
    <row r="284" spans="1:45">
      <c r="A284" t="str">
        <f>'Model output'!A283</f>
        <v>TCGA-L6-A4EP</v>
      </c>
      <c r="B284" s="33">
        <v>41</v>
      </c>
      <c r="C284" s="1" t="str">
        <f>IF(OR(ISNUMBER(SEARCH("0",'Model output'!D283)), ISNUMBER(SEARCH("1",'Model output'!D283)), ISNUMBER(SEARCH("1a",'Model output'!D283)), ISNUMBER(SEARCH("1b",'Model output'!D283)), ISNUMBER(SEARCH("2",'Model output'!D283)), ISNUMBER(SEARCH("3",'Model output'!D283)), ISNUMBER(SEARCH("4a",'Model output'!D283)), ISNUMBER(SEARCH("4b",'Model output'!D283))), IF(ISNUMBER(SEARCH("pT",'Model output'!D283)),IF(OR(ISNUMBER(SEARCH("a",'Model output'!D283)),ISNUMBER(SEARCH("b",'Model output'!D283))),MID(SUBSTITUTE('Model output'!D283," ",""),SEARCH("pT",'Model output'!D283)+2,2),MID(SUBSTITUTE('Model output'!D283," ",""),SEARCH("pT",'Model output'!D283)+2,1)),IF(ISNUMBER(SEARCH("T",'Model output'!D283)),IF(OR(ISNUMBER(SEARCH("a",'Model output'!D283)),ISNUMBER(SEARCH("b",'Model output'!D283))),MID(SUBSTITUTE('Model output'!D283," ",""),SEARCH("T",'Model output'!D283)+1,2),MID(SUBSTITUTE('Model output'!D283," ",""),SEARCH("T",'Model output'!D283)+1,1)),SUBSTITUTE('Model output'!D283," ",""))),"")</f>
        <v>2</v>
      </c>
      <c r="D284" s="1" t="str">
        <f>IF(ISNUMBER(SEARCH("lymph node",'Model output'!E283)),"1", IF(AND('Model output'!E283&lt;&gt;"",ISNUMBER('Model output'!E283),'Model output'!E283&gt;0),"1",IF(OR(ISNUMBER(SEARCH("0",'Model output'!E283)), ISNUMBER(SEARCH("1",'Model output'!E283)), ISNUMBER(SEARCH("1a",'Model output'!E283)), ISNUMBER(SEARCH("1b",'Model output'!E283)), ISNUMBER(SEARCH("X",'Model output'!E283))), IF(ISNUMBER(SEARCH("pN",'Model output'!E283)),IF(OR(ISNUMBER(SEARCH("a",'Model output'!E283)),ISNUMBER(SEARCH("b",'Model output'!E283))),MID(SUBSTITUTE('Model output'!E283," ",""),SEARCH("pN",'Model output'!E283)+2,2),MID(SUBSTITUTE('Model output'!E283," ",""),SEARCH("pN",'Model output'!E283)+2,1)),IF(ISNUMBER(SEARCH("N",'Model output'!E283)),IF(OR(ISNUMBER(SEARCH("a",'Model output'!E283)),ISNUMBER(SEARCH("b",'Model output'!E283))),MID(SUBSTITUTE('Model output'!E283," ",""),SEARCH("N",'Model output'!E283)+1,2),MID(SUBSTITUTE('Model output'!E283," ",""),SEARCH("N",'Model output'!E283)+1,1)),SUBSTITUTE('Model output'!E283," ",""))),"")))</f>
        <v>0</v>
      </c>
      <c r="E284" s="1" t="str">
        <f>IF(OR(ISNUMBER(SEARCH("Not applicable",'Model output'!F283)), ISNUMBER(SEARCH("N/A",'Model output'!F283))),"0",IF(OR(ISNUMBER(SEARCH("0",'Model output'!F283)), ISNUMBER(SEARCH("1",'Model output'!F283)), ISNUMBER(SEARCH("X",'Model output'!F283))), IF(ISNUMBER(SEARCH("pM",'Model output'!F283)),MID(SUBSTITUTE('Model output'!F283," ",""),SEARCH("pM",'Model output'!F283)+2,1),IF(ISNUMBER(SEARCH("M",'Model output'!F283)),MID(SUBSTITUTE('Model output'!F283," ",""),SEARCH("M",'Model output'!F283)+1,1),SUBSTITUTE('Model output'!F283," ",""))),""))</f>
        <v/>
      </c>
      <c r="F284" t="str">
        <f t="shared" si="49"/>
        <v>negative</v>
      </c>
      <c r="G284" t="str">
        <f>IF(OR('Model output'!G283="",AND(ISNUMBER('Model output'!J283),'Model output'!J283&lt;1)),"",IF(OR(ISNUMBER(SEARCH("lateral",'Model output'!G283)),ISNUMBER(SEARCH("cervical",'Model output'!G283)),ISNUMBER(SEARCH("jugular",'Model output'!G283)),ISNUMBER(SEARCH("left neck",'Model output'!G283)),ISNUMBER(SEARCH("left anterior neck",'Model output'!G283)),ISNUMBER(SEARCH("left posterior neck",'Model output'!G283)),ISNUMBER(SEARCH("right neck",'Model output'!G283)),ISNUMBER(SEARCH("right anterior neck",'Model output'!G283)),ISNUMBER(SEARCH("right posterior neck",'Model output'!G283)),AND(ISNUMBER(SEARCH("level",'Model output'!G283)),OR(,ISNUMBER(SEARCH("II",'Model output'!G283)),ISNUMBER(SEARCH("two",'Model output'!G283)),AND(ISNUMBER(SEARCH("2",'Model output'!G283)),NOT(ISNUMBER(SEARCH("1 of 2",'Model output'!G283)))),ISNUMBER(SEARCH("III",'Model output'!G283)),ISNUMBER(SEARCH("three",'Model output'!G283)),ISNUMBER(SEARCH("3",'Model output'!G283)),ISNUMBER(SEARCH("IV",'Model output'!G283)),ISNUMBER(SEARCH("four",'Model output'!G283)),ISNUMBER(SEARCH("4",'Model output'!G283)),ISNUMBER(SEARCH("V ",'Model output'!G283)),ISNUMBER(SEARCH("five",'Model output'!G283)),ISNUMBER(SEARCH("5",'Model output'!G283))))), "lateral", "central"))</f>
        <v/>
      </c>
      <c r="H284" t="str">
        <f>IF('Model output'!H283="","negative",IF(OR(ISNUMBER(SEARCH("lymph node",'Model output'!H283)),ISNUMBER(SEARCH("gland",'Model output'!H283)),ISNUMBER(SEARCH("lobe",'Model output'!H283)),ISNUMBER(SEARCH("isthmus",'Model output'!H283)),ISNUMBER(SEARCH("mediastinum",'Model output'!H283)),ISNUMBER(SEARCH("Not mentioned",'Model output'!H283)), ISNUMBER(SEARCH("Not applicable",'Model output'!H283)), ISNUMBER(SEARCH("paratracheal",'Model output'!H283)),ISNUMBER(SEARCH("fibroadipose tissue",'Model output'!H283)),ISNUMBER(SEARCH("thyroid node",'Model output'!H283)),ISNUMBER(SEARCH("skeletal muscle",'Model output'!H283)),ISNUMBER(SEARCH("Extranodal extension",'Model output'!H283)),ISNUMBER(SEARCH("right",'Model output'!H283)),ISNUMBER(SEARCH("left",'Model output'!H283)),ISNUMBER(SEARCH("Not specified",'Model output'!H283))),"negative","positive"))</f>
        <v>negative</v>
      </c>
      <c r="I284">
        <f>IF(OR('Model output'!I283="",'Model output'!I283="Not answered",'Model output'!I283="Not mentioned"),"",IF(ISNUMBER('Model output'!I283),'Model output'!I283,1))</f>
        <v>3</v>
      </c>
      <c r="J284">
        <f>IF(OR('Model output'!J283="",'Model output'!J283="Not answered",'Model output'!J283="Not mentioned"),"",IF(AND(ISNUMBER('Model output'!J283),'Model output'!J283&lt;=I284),'Model output'!J283,IF(AND(ISNUMBER('Model output'!J283), 'Model output'!J283&gt;=DATE(2024,1,1)), MIN(DAY('Model output'!J283), MONTH('Model output'!J283), YEAR('Model output'!J283)), IF(ISNUMBER(SEARCH("0/",'Model output'!J283)),0,IF(ISNUMBER(SEARCH("/",'Model output'!J283)), VALUE(LEFT('Model output'!J283, SEARCH("/",'Model output'!J283)-1)),1)))))</f>
        <v>0</v>
      </c>
      <c r="K284" t="str" cm="1">
        <f t="array" ref="K284">IF(COUNT(FIND({0,1,2,3,4,5,6,7,8,9},'Model output'!K283))&gt;0,'Model output'!K283,"")</f>
        <v/>
      </c>
      <c r="L284" s="25" t="str">
        <f t="shared" si="51"/>
        <v/>
      </c>
      <c r="M284" t="str" cm="1">
        <f t="array" ref="M284">IF(L284="","",IF(ISNUMBER(SEARCH("cm",L284)),MAX(VALUE(SUBSTITUTE(_xlfn.FILTERXML("&lt;t&gt;&lt;s&gt;"&amp;SUBSTITUTE(L284,",","&lt;/s&gt;&lt;s&gt;")&amp;"&lt;/s&gt;&lt;/t&gt;","//s"),"cm",""))),MAX(VALUE(SUBSTITUTE(_xlfn.FILTERXML("&lt;t&gt;&lt;s&gt;"&amp;SUBSTITUTE(L284,",","&lt;/s&gt;&lt;s&gt;")&amp;"&lt;/s&gt;&lt;/t&gt;","//s"),"mm","")))/10))</f>
        <v/>
      </c>
      <c r="N284" t="str">
        <f>IF('Model output'!L283="","",'Model output'!L283)</f>
        <v>Papillary carcinoma</v>
      </c>
      <c r="O284" t="str">
        <f>IF('Model output'!M283="","",'Model output'!M283)</f>
        <v>Classical (usual)</v>
      </c>
      <c r="P284" t="str">
        <f>IF('Model output'!N283="","",'Model output'!N283)</f>
        <v>3 cm</v>
      </c>
      <c r="Q284" t="str">
        <f t="shared" si="50"/>
        <v>3cm</v>
      </c>
      <c r="R284" cm="1">
        <f t="array" ref="R284">IF(Q284="","",IF(ISNUMBER(SEARCH("cm",Q284)),MAX(VALUE(SUBSTITUTE(_xlfn.FILTERXML("&lt;t&gt;&lt;s&gt;"&amp;SUBSTITUTE(Q284,",","&lt;/s&gt;&lt;s&gt;")&amp;"&lt;/s&gt;&lt;/t&gt;","//s"),"cm",""))),MAX(VALUE(SUBSTITUTE(_xlfn.FILTERXML("&lt;t&gt;&lt;s&gt;"&amp;SUBSTITUTE(Q284,",","&lt;/s&gt;&lt;s&gt;")&amp;"&lt;/s&gt;&lt;/t&gt;","//s"),"mm","")))/10))</f>
        <v>3</v>
      </c>
      <c r="S284" t="str">
        <f>IF(OR('Model output'!P283="",ISNUMBER(SEARCH("Not identified", 'Model output'!P283)),ISNUMBER(SEARCH("Absent",'Model output'!P283)),AND(ISNUMBER(SEARCH("No",'Model output'!P283)),NOT(ISNUMBER(SEARCH("diagnostic",'Model output'!P283)))),ISNUMBER(SEARCH("Negative",'Model output'!P283))),"negative","positive")</f>
        <v>negative</v>
      </c>
      <c r="T284">
        <f>IF('Model output'!O283="","",'Model output'!O283)</f>
        <v>1</v>
      </c>
      <c r="U284" t="str">
        <f>IF('Model output'!Q283&lt;&gt;"",'Model output'!Q283,IF('Classification result'!S284="positive",IF(ISNUMBER(SEARCH("single",'Model output'!P283)),1,IF(OR(ISNUMBER(SEARCH("&lt;4",'Model output'!P283)),ISNUMBER(SEARCH("&lt; 4",'Model output'!P283)),ISNUMBER(SEARCH("less than 4",'Model output'!P283))),"&lt;4",IF(OR(ISNUMBER(SEARCH("&gt;4",'Model output'!P283)),ISNUMBER(SEARCH("&gt; 4",'Model output'!P283)),ISNUMBER(SEARCH("4 or more",'Model output'!P283))),"&gt;4",""))), ""))</f>
        <v/>
      </c>
      <c r="V284" t="str">
        <f>IF(S284="negative","",IF(OR(ISNUMBER(SEARCH("Focal",'Model output'!P283)),'Classification result'!U284&lt;4,ISNUMBER(SEARCH("Focal",'Classification result'!U284)),ISNUMBER(SEARCH("&lt;4",'Classification result'!U284)),ISNUMBER(SEARCH("&lt; 4",'Classification result'!U284))),"minimal", IF(OR(ISNUMBER(SEARCH("Extensive",'Model output'!P283)),ISNUMBER(SEARCH("Extensive",'Classification result'!U284)),ISNUMBER(SEARCH("&gt;4",'Classification result'!U284)),ISNUMBER(SEARCH("&gt; 4",'Classification result'!U284)),ISNUMBER(SEARCH("4 or more",'Classification result'!U284))),"extensive","")))</f>
        <v/>
      </c>
      <c r="W284" t="str">
        <f>IF(OR('Model output'!R283="",ISNUMBER(SEARCH("Not identified", 'Model output'!R283)),ISNUMBER(SEARCH("Absent",'Model output'!R283)),ISNUMBER(SEARCH("No",'Model output'!R283)),ISNUMBER(SEARCH("Negative",'Model output'!R283)),ISNUMBER(SEARCH("None seen",'Model output'!R283)),ISNUMBER(SEARCH("Free",'Model output'!R283)),ISNUMBER(SEARCH("Cannot be assessed",'Model output'!R283))),"negative","positive")</f>
        <v>positive</v>
      </c>
      <c r="X284" s="16" t="str">
        <f>IF('Model output'!S283="","",'Model output'!S283)</f>
        <v/>
      </c>
      <c r="Y284" t="str">
        <f>IF(OR('Model output'!S283="",ISNUMBER(SEARCH("Absent",'Model output'!S283)),ISNUMBER(SEARCH("Not identified",'Model output'!S283)),AND(ISNUMBER(SEARCH("No",'Model output'!S283)),NOT(ISNUMBER(SEARCH("carcinoma",'Model output'!S283)))),ISNUMBER(SEARCH("negative",'Model output'!S283))),"negative",IF(Z284="positive","gETE", "positive"))</f>
        <v>negative</v>
      </c>
      <c r="Z284" t="str">
        <f>IF(OR('Model output'!S283="",ISNUMBER(SEARCH("Absent",'Model output'!S283)),ISNUMBER(SEARCH("Not identified",'Model output'!S283)),ISNUMBER(SEARCH("No",'Model output'!S283)),ISNUMBER(SEARCH("Minimal",'Model output'!S283)),ISNUMBER(SEARCH("negative",'Model output'!S283))),"negative",IF(OR(ISNUMBER(SEARCH("extensive",X284)),ISNUMBER(SEARCH("skeletal muscle",X284)),ISNUMBER(SEARCH("larynx",X284)),ISNUMBER(SEARCH("trachea",X284)),ISNUMBER(SEARCH("esophagus",X284)),ISNUMBER(SEARCH("recurrent laryngeal nerve",X284))),"positive","negative"))</f>
        <v>negative</v>
      </c>
      <c r="AA284" t="str">
        <f>IF('Model output'!T283="","",IF('Model output'!T283="Not mentioned", "No", "Yes"))</f>
        <v/>
      </c>
      <c r="AB284" t="str">
        <f>IF(AA284&lt;&gt;"Yes","",IF(OR('Model output'!U283="",ISNUMBER(SEARCH("Not identified",'Model output'!U283))),"",'Model output'!U283))</f>
        <v/>
      </c>
      <c r="AC284" s="1" t="str">
        <f>IF(OR('Model output'!V283="", 'Model output'!V283="No", AND(ISERROR(SEARCH("Positive",'Model output'!V283)), ISNUMBER(SEARCH("Negative",'Model output'!V283))), AND(ISNUMBER(SEARCH("Uninvolved",'Model output'!V283)),NOT(ISNUMBER(SEARCH("margins involved",'Model output'!V283)))), ISNUMBER(SEARCH("None",'Model output'!V283)), ISNUMBER(SEARCH("Free",'Model output'!V283)), ISNUMBER(SEARCH("1 mm",'Model output'!V283)), ISNUMBER(SEARCH("0.1 CM",'Model output'!V283)), ISNUMBER(SEARCH("less than 0.2 mm",'Model output'!V283)), ISNUMBER(SEARCH("less than 0.5 mm",'Model output'!V283)), ISNUMBER(SEARCH("less than 1.0 mm",'Model output'!V283)), ISNUMBER(SEARCH("noted very close",'Model output'!V283)), ISNUMBER(SEARCH("abut",'Model output'!V283)), ISNUMBER(SEARCH("not mentioned",'Model output'!V283)), ISNUMBER(SEARCH("Cannot be assessed",'Model output'!V283)), ISNUMBER(SEARCH("Not specified",'Model output'!V283)), ISNUMBER(SEARCH("Lymphocyte invasion - present",'Model output'!V283))), "negative", "positive")</f>
        <v>negative</v>
      </c>
      <c r="AE284" s="35" t="str" cm="1">
        <f t="array" aca="1" ref="AE284" ca="1">IF(OR(AC284="positive",Z284="positive",AND(OR(ISNUMBER(SEARCH("Follicular carcinoma",N284)),ISNUMBER(SEARCH("Follicular thyroid carcinoma",N284))),V284="extensive"),AND(AND(ISNUMBER(J284),J284&gt;0),AND(ISNUMBER(M284),M284&gt;3)),OR(H284="positive",AH284=1)),"high",IF(OR(ISNUMBER(SEARCH("lateral",G284,1)),ISNUMBER(SEARCH("positive",Y284,1)),ISNUMBER(SEARCH("tall",O284,1)),ISNUMBER(SEARCH("hobnail",O284,1)),ISNUMBER(SEARCH("cribriform",O284,1)),ISNUMBER(SEARCH("diffuse",O284,1)),ISNUMBER(SEARCH("columnar",O284,1)),ISNUMBER(SEARCH("solid",O284,1)),ISNUMBER(SEARCH("tall",N284,1)),ISNUMBER(SEARCH("hobnail",N284,1)),ISNUMBER(SEARCH("cribriform",N284,1)),ISNUMBER(SEARCH("diffuse",N284,1)),ISNUMBER(SEARCH("columnar",N284,1)),ISNUMBER(SEARCH("solid",N284,1)),AND(ISNUMBER(SEARCH("papillary",N284,1)),S284="positive"),AND(AND(ISNUMBER(J284),J284&gt;=5),M284=""),AND(AND(ISNUMBER(J284),J284&gt;=5),AND(ISNUMBER(M284),M284&gt;=1)),AND(ISNUMBER(SERACH("papillary",N284)),OR(Y284="positive",Z284="positive"), ISNUMBER(SEARCH("BRAF",AB284)))),"intermediate","low"))</f>
        <v>low</v>
      </c>
      <c r="AF284" s="36" t="str">
        <f t="shared" si="52"/>
        <v>2</v>
      </c>
      <c r="AG284" s="36" t="str">
        <f t="shared" si="53"/>
        <v>0</v>
      </c>
      <c r="AH284" s="36" t="str">
        <f t="shared" si="54"/>
        <v>0</v>
      </c>
      <c r="AI284" s="42" t="str">
        <f t="shared" si="55"/>
        <v>I</v>
      </c>
      <c r="AJ284" s="39" t="s">
        <v>807</v>
      </c>
      <c r="AK284" s="41" t="s">
        <v>1122</v>
      </c>
      <c r="AL284" s="41" t="s">
        <v>1120</v>
      </c>
      <c r="AM284" s="41" t="s">
        <v>1123</v>
      </c>
      <c r="AN284" s="41" t="s">
        <v>68</v>
      </c>
      <c r="AO284" s="22">
        <f t="shared" ca="1" si="56"/>
        <v>1</v>
      </c>
      <c r="AP284" s="1">
        <f t="shared" si="57"/>
        <v>1</v>
      </c>
      <c r="AQ284" s="1">
        <f t="shared" si="58"/>
        <v>1</v>
      </c>
      <c r="AR284" s="1">
        <f t="shared" si="59"/>
        <v>1</v>
      </c>
      <c r="AS284" s="14">
        <f t="shared" si="60"/>
        <v>1</v>
      </c>
    </row>
    <row r="285" spans="1:45">
      <c r="A285" t="str">
        <f>'Model output'!A284</f>
        <v>TCGA-L6-A4EQ</v>
      </c>
      <c r="B285" s="33">
        <v>47</v>
      </c>
      <c r="C285" s="1" t="str">
        <f>IF(OR(ISNUMBER(SEARCH("0",'Model output'!D284)), ISNUMBER(SEARCH("1",'Model output'!D284)), ISNUMBER(SEARCH("1a",'Model output'!D284)), ISNUMBER(SEARCH("1b",'Model output'!D284)), ISNUMBER(SEARCH("2",'Model output'!D284)), ISNUMBER(SEARCH("3",'Model output'!D284)), ISNUMBER(SEARCH("4a",'Model output'!D284)), ISNUMBER(SEARCH("4b",'Model output'!D284))), IF(ISNUMBER(SEARCH("pT",'Model output'!D284)),IF(OR(ISNUMBER(SEARCH("a",'Model output'!D284)),ISNUMBER(SEARCH("b",'Model output'!D284))),MID(SUBSTITUTE('Model output'!D284," ",""),SEARCH("pT",'Model output'!D284)+2,2),MID(SUBSTITUTE('Model output'!D284," ",""),SEARCH("pT",'Model output'!D284)+2,1)),IF(ISNUMBER(SEARCH("T",'Model output'!D284)),IF(OR(ISNUMBER(SEARCH("a",'Model output'!D284)),ISNUMBER(SEARCH("b",'Model output'!D284))),MID(SUBSTITUTE('Model output'!D284," ",""),SEARCH("T",'Model output'!D284)+1,2),MID(SUBSTITUTE('Model output'!D284," ",""),SEARCH("T",'Model output'!D284)+1,1)),SUBSTITUTE('Model output'!D284," ",""))),"")</f>
        <v>ob</v>
      </c>
      <c r="D285" s="1" t="str">
        <f>IF(ISNUMBER(SEARCH("lymph node",'Model output'!E284)),"1", IF(AND('Model output'!E284&lt;&gt;"",ISNUMBER('Model output'!E284),'Model output'!E284&gt;0),"1",IF(OR(ISNUMBER(SEARCH("0",'Model output'!E284)), ISNUMBER(SEARCH("1",'Model output'!E284)), ISNUMBER(SEARCH("1a",'Model output'!E284)), ISNUMBER(SEARCH("1b",'Model output'!E284)), ISNUMBER(SEARCH("X",'Model output'!E284))), IF(ISNUMBER(SEARCH("pN",'Model output'!E284)),IF(OR(ISNUMBER(SEARCH("a",'Model output'!E284)),ISNUMBER(SEARCH("b",'Model output'!E284))),MID(SUBSTITUTE('Model output'!E284," ",""),SEARCH("pN",'Model output'!E284)+2,2),MID(SUBSTITUTE('Model output'!E284," ",""),SEARCH("pN",'Model output'!E284)+2,1)),IF(ISNUMBER(SEARCH("N",'Model output'!E284)),IF(OR(ISNUMBER(SEARCH("a",'Model output'!E284)),ISNUMBER(SEARCH("b",'Model output'!E284))),MID(SUBSTITUTE('Model output'!E284," ",""),SEARCH("N",'Model output'!E284)+1,2),MID(SUBSTITUTE('Model output'!E284," ",""),SEARCH("N",'Model output'!E284)+1,1)),SUBSTITUTE('Model output'!E284," ",""))),"")))</f>
        <v>1</v>
      </c>
      <c r="E285" s="1" t="str">
        <f>IF(OR(ISNUMBER(SEARCH("Not applicable",'Model output'!F284)), ISNUMBER(SEARCH("N/A",'Model output'!F284))),"0",IF(OR(ISNUMBER(SEARCH("0",'Model output'!F284)), ISNUMBER(SEARCH("1",'Model output'!F284)), ISNUMBER(SEARCH("X",'Model output'!F284))), IF(ISNUMBER(SEARCH("pM",'Model output'!F284)),MID(SUBSTITUTE('Model output'!F284," ",""),SEARCH("pM",'Model output'!F284)+2,1),IF(ISNUMBER(SEARCH("M",'Model output'!F284)),MID(SUBSTITUTE('Model output'!F284," ",""),SEARCH("M",'Model output'!F284)+1,1),SUBSTITUTE('Model output'!F284," ",""))),""))</f>
        <v/>
      </c>
      <c r="F285" t="str">
        <f t="shared" si="49"/>
        <v>negative</v>
      </c>
      <c r="G285" t="str">
        <f>IF(OR('Model output'!G284="",AND(ISNUMBER('Model output'!J284),'Model output'!J284&lt;1)),"",IF(OR(ISNUMBER(SEARCH("lateral",'Model output'!G284)),ISNUMBER(SEARCH("cervical",'Model output'!G284)),ISNUMBER(SEARCH("jugular",'Model output'!G284)),ISNUMBER(SEARCH("left neck",'Model output'!G284)),ISNUMBER(SEARCH("left anterior neck",'Model output'!G284)),ISNUMBER(SEARCH("left posterior neck",'Model output'!G284)),ISNUMBER(SEARCH("right neck",'Model output'!G284)),ISNUMBER(SEARCH("right anterior neck",'Model output'!G284)),ISNUMBER(SEARCH("right posterior neck",'Model output'!G284)),AND(ISNUMBER(SEARCH("level",'Model output'!G284)),OR(,ISNUMBER(SEARCH("II",'Model output'!G284)),ISNUMBER(SEARCH("two",'Model output'!G284)),AND(ISNUMBER(SEARCH("2",'Model output'!G284)),NOT(ISNUMBER(SEARCH("1 of 2",'Model output'!G284)))),ISNUMBER(SEARCH("III",'Model output'!G284)),ISNUMBER(SEARCH("three",'Model output'!G284)),ISNUMBER(SEARCH("3",'Model output'!G284)),ISNUMBER(SEARCH("IV",'Model output'!G284)),ISNUMBER(SEARCH("four",'Model output'!G284)),ISNUMBER(SEARCH("4",'Model output'!G284)),ISNUMBER(SEARCH("V ",'Model output'!G284)),ISNUMBER(SEARCH("five",'Model output'!G284)),ISNUMBER(SEARCH("5",'Model output'!G284))))), "lateral", "central"))</f>
        <v/>
      </c>
      <c r="H285" t="str">
        <f>IF('Model output'!H284="","negative",IF(OR(ISNUMBER(SEARCH("lymph node",'Model output'!H284)),ISNUMBER(SEARCH("gland",'Model output'!H284)),ISNUMBER(SEARCH("lobe",'Model output'!H284)),ISNUMBER(SEARCH("isthmus",'Model output'!H284)),ISNUMBER(SEARCH("mediastinum",'Model output'!H284)),ISNUMBER(SEARCH("Not mentioned",'Model output'!H284)), ISNUMBER(SEARCH("Not applicable",'Model output'!H284)), ISNUMBER(SEARCH("paratracheal",'Model output'!H284)),ISNUMBER(SEARCH("fibroadipose tissue",'Model output'!H284)),ISNUMBER(SEARCH("thyroid node",'Model output'!H284)),ISNUMBER(SEARCH("skeletal muscle",'Model output'!H284)),ISNUMBER(SEARCH("Extranodal extension",'Model output'!H284)),ISNUMBER(SEARCH("right",'Model output'!H284)),ISNUMBER(SEARCH("left",'Model output'!H284)),ISNUMBER(SEARCH("Not specified",'Model output'!H284))),"negative","positive"))</f>
        <v>negative</v>
      </c>
      <c r="I285">
        <f>IF(OR('Model output'!I284="",'Model output'!I284="Not answered",'Model output'!I284="Not mentioned"),"",IF(ISNUMBER('Model output'!I284),'Model output'!I284,1))</f>
        <v>1</v>
      </c>
      <c r="J285">
        <f>IF(OR('Model output'!J284="",'Model output'!J284="Not answered",'Model output'!J284="Not mentioned"),"",IF(AND(ISNUMBER('Model output'!J284),'Model output'!J284&lt;=I285),'Model output'!J284,IF(AND(ISNUMBER('Model output'!J284), 'Model output'!J284&gt;=DATE(2024,1,1)), MIN(DAY('Model output'!J284), MONTH('Model output'!J284), YEAR('Model output'!J284)), IF(ISNUMBER(SEARCH("0/",'Model output'!J284)),0,IF(ISNUMBER(SEARCH("/",'Model output'!J284)), VALUE(LEFT('Model output'!J284, SEARCH("/",'Model output'!J284)-1)),1)))))</f>
        <v>0</v>
      </c>
      <c r="K285" t="str" cm="1">
        <f t="array" ref="K285">IF(COUNT(FIND({0,1,2,3,4,5,6,7,8,9},'Model output'!K284))&gt;0,'Model output'!K284,"")</f>
        <v/>
      </c>
      <c r="L285" s="25" t="str">
        <f t="shared" si="51"/>
        <v/>
      </c>
      <c r="M285" t="str" cm="1">
        <f t="array" ref="M285">IF(L285="","",IF(ISNUMBER(SEARCH("cm",L285)),MAX(VALUE(SUBSTITUTE(_xlfn.FILTERXML("&lt;t&gt;&lt;s&gt;"&amp;SUBSTITUTE(L285,",","&lt;/s&gt;&lt;s&gt;")&amp;"&lt;/s&gt;&lt;/t&gt;","//s"),"cm",""))),MAX(VALUE(SUBSTITUTE(_xlfn.FILTERXML("&lt;t&gt;&lt;s&gt;"&amp;SUBSTITUTE(L285,",","&lt;/s&gt;&lt;s&gt;")&amp;"&lt;/s&gt;&lt;/t&gt;","//s"),"mm","")))/10))</f>
        <v/>
      </c>
      <c r="N285" t="str">
        <f>IF('Model output'!L284="","",'Model output'!L284)</f>
        <v>Papillary thyroid carcinoma, conventional type</v>
      </c>
      <c r="O285" t="str">
        <f>IF('Model output'!M284="","",'Model output'!M284)</f>
        <v>Not mentioned in the provided clinical note</v>
      </c>
      <c r="P285" t="str">
        <f>IF('Model output'!N284="","",'Model output'!N284)</f>
        <v>3.5cm</v>
      </c>
      <c r="Q285" t="str">
        <f t="shared" si="50"/>
        <v>3.5cm</v>
      </c>
      <c r="R285" cm="1">
        <f t="array" ref="R285">IF(Q285="","",IF(ISNUMBER(SEARCH("cm",Q285)),MAX(VALUE(SUBSTITUTE(_xlfn.FILTERXML("&lt;t&gt;&lt;s&gt;"&amp;SUBSTITUTE(Q285,",","&lt;/s&gt;&lt;s&gt;")&amp;"&lt;/s&gt;&lt;/t&gt;","//s"),"cm",""))),MAX(VALUE(SUBSTITUTE(_xlfn.FILTERXML("&lt;t&gt;&lt;s&gt;"&amp;SUBSTITUTE(Q285,",","&lt;/s&gt;&lt;s&gt;")&amp;"&lt;/s&gt;&lt;/t&gt;","//s"),"mm","")))/10))</f>
        <v>3.5</v>
      </c>
      <c r="S285" t="str">
        <f>IF(OR('Model output'!P284="",ISNUMBER(SEARCH("Not identified", 'Model output'!P284)),ISNUMBER(SEARCH("Absent",'Model output'!P284)),AND(ISNUMBER(SEARCH("No",'Model output'!P284)),NOT(ISNUMBER(SEARCH("diagnostic",'Model output'!P284)))),ISNUMBER(SEARCH("Negative",'Model output'!P284))),"negative","positive")</f>
        <v>negative</v>
      </c>
      <c r="T285" t="str">
        <f>IF('Model output'!O284="","",'Model output'!O284)</f>
        <v>2 (one solid and one cystic)</v>
      </c>
      <c r="U285" t="str">
        <f>IF('Model output'!Q284&lt;&gt;"",'Model output'!Q284,IF('Classification result'!S285="positive",IF(ISNUMBER(SEARCH("single",'Model output'!P284)),1,IF(OR(ISNUMBER(SEARCH("&lt;4",'Model output'!P284)),ISNUMBER(SEARCH("&lt; 4",'Model output'!P284)),ISNUMBER(SEARCH("less than 4",'Model output'!P284))),"&lt;4",IF(OR(ISNUMBER(SEARCH("&gt;4",'Model output'!P284)),ISNUMBER(SEARCH("&gt; 4",'Model output'!P284)),ISNUMBER(SEARCH("4 or more",'Model output'!P284))),"&gt;4",""))), ""))</f>
        <v/>
      </c>
      <c r="V285" t="str">
        <f>IF(S285="negative","",IF(OR(ISNUMBER(SEARCH("Focal",'Model output'!P284)),'Classification result'!U285&lt;4,ISNUMBER(SEARCH("Focal",'Classification result'!U285)),ISNUMBER(SEARCH("&lt;4",'Classification result'!U285)),ISNUMBER(SEARCH("&lt; 4",'Classification result'!U285))),"minimal", IF(OR(ISNUMBER(SEARCH("Extensive",'Model output'!P284)),ISNUMBER(SEARCH("Extensive",'Classification result'!U285)),ISNUMBER(SEARCH("&gt;4",'Classification result'!U285)),ISNUMBER(SEARCH("&gt; 4",'Classification result'!U285)),ISNUMBER(SEARCH("4 or more",'Classification result'!U285))),"extensive","")))</f>
        <v/>
      </c>
      <c r="W285" t="str">
        <f>IF(OR('Model output'!R284="",ISNUMBER(SEARCH("Not identified", 'Model output'!R284)),ISNUMBER(SEARCH("Absent",'Model output'!R284)),ISNUMBER(SEARCH("No",'Model output'!R284)),ISNUMBER(SEARCH("Negative",'Model output'!R284)),ISNUMBER(SEARCH("None seen",'Model output'!R284)),ISNUMBER(SEARCH("Free",'Model output'!R284)),ISNUMBER(SEARCH("Cannot be assessed",'Model output'!R284))),"negative","positive")</f>
        <v>negative</v>
      </c>
      <c r="X285" s="16" t="str">
        <f>IF('Model output'!S284="","",'Model output'!S284)</f>
        <v>Not mentioned in the provided clinical note</v>
      </c>
      <c r="Y285" t="str">
        <f>IF(OR('Model output'!S284="",ISNUMBER(SEARCH("Absent",'Model output'!S284)),ISNUMBER(SEARCH("Not identified",'Model output'!S284)),AND(ISNUMBER(SEARCH("No",'Model output'!S284)),NOT(ISNUMBER(SEARCH("carcinoma",'Model output'!S284)))),ISNUMBER(SEARCH("negative",'Model output'!S284))),"negative",IF(Z285="positive","gETE", "positive"))</f>
        <v>negative</v>
      </c>
      <c r="Z285" t="str">
        <f>IF(OR('Model output'!S284="",ISNUMBER(SEARCH("Absent",'Model output'!S284)),ISNUMBER(SEARCH("Not identified",'Model output'!S284)),ISNUMBER(SEARCH("No",'Model output'!S284)),ISNUMBER(SEARCH("Minimal",'Model output'!S284)),ISNUMBER(SEARCH("negative",'Model output'!S284))),"negative",IF(OR(ISNUMBER(SEARCH("extensive",X285)),ISNUMBER(SEARCH("skeletal muscle",X285)),ISNUMBER(SEARCH("larynx",X285)),ISNUMBER(SEARCH("trachea",X285)),ISNUMBER(SEARCH("esophagus",X285)),ISNUMBER(SEARCH("recurrent laryngeal nerve",X285))),"positive","negative"))</f>
        <v>negative</v>
      </c>
      <c r="AA285" t="str">
        <f>IF('Model output'!T284="","",IF('Model output'!T284="Not mentioned", "No", "Yes"))</f>
        <v>Yes</v>
      </c>
      <c r="AB285" t="str">
        <f>IF(AA285&lt;&gt;"Yes","",IF(OR('Model output'!U284="",ISNUMBER(SEARCH("Not identified",'Model output'!U284))),"",'Model output'!U284))</f>
        <v/>
      </c>
      <c r="AC285" s="1" t="str">
        <f>IF(OR('Model output'!V284="", 'Model output'!V284="No", AND(ISERROR(SEARCH("Positive",'Model output'!V284)), ISNUMBER(SEARCH("Negative",'Model output'!V284))), AND(ISNUMBER(SEARCH("Uninvolved",'Model output'!V284)),NOT(ISNUMBER(SEARCH("margins involved",'Model output'!V284)))), ISNUMBER(SEARCH("None",'Model output'!V284)), ISNUMBER(SEARCH("Free",'Model output'!V284)), ISNUMBER(SEARCH("1 mm",'Model output'!V284)), ISNUMBER(SEARCH("0.1 CM",'Model output'!V284)), ISNUMBER(SEARCH("less than 0.2 mm",'Model output'!V284)), ISNUMBER(SEARCH("less than 0.5 mm",'Model output'!V284)), ISNUMBER(SEARCH("less than 1.0 mm",'Model output'!V284)), ISNUMBER(SEARCH("noted very close",'Model output'!V284)), ISNUMBER(SEARCH("abut",'Model output'!V284)), ISNUMBER(SEARCH("not mentioned",'Model output'!V284)), ISNUMBER(SEARCH("Cannot be assessed",'Model output'!V284)), ISNUMBER(SEARCH("Not specified",'Model output'!V284)), ISNUMBER(SEARCH("Lymphocyte invasion - present",'Model output'!V284))), "negative", "positive")</f>
        <v>negative</v>
      </c>
      <c r="AE285" s="35" t="str" cm="1">
        <f t="array" aca="1" ref="AE285" ca="1">IF(OR(AC285="positive",Z285="positive",AND(OR(ISNUMBER(SEARCH("Follicular carcinoma",N285)),ISNUMBER(SEARCH("Follicular thyroid carcinoma",N285))),V285="extensive"),AND(AND(ISNUMBER(J285),J285&gt;0),AND(ISNUMBER(M285),M285&gt;3)),OR(H285="positive",AH285=1)),"high",IF(OR(ISNUMBER(SEARCH("lateral",G285,1)),ISNUMBER(SEARCH("positive",Y285,1)),ISNUMBER(SEARCH("tall",O285,1)),ISNUMBER(SEARCH("hobnail",O285,1)),ISNUMBER(SEARCH("cribriform",O285,1)),ISNUMBER(SEARCH("diffuse",O285,1)),ISNUMBER(SEARCH("columnar",O285,1)),ISNUMBER(SEARCH("solid",O285,1)),ISNUMBER(SEARCH("tall",N285,1)),ISNUMBER(SEARCH("hobnail",N285,1)),ISNUMBER(SEARCH("cribriform",N285,1)),ISNUMBER(SEARCH("diffuse",N285,1)),ISNUMBER(SEARCH("columnar",N285,1)),ISNUMBER(SEARCH("solid",N285,1)),AND(ISNUMBER(SEARCH("papillary",N285,1)),S285="positive"),AND(AND(ISNUMBER(J285),J285&gt;=5),M285=""),AND(AND(ISNUMBER(J285),J285&gt;=5),AND(ISNUMBER(M285),M285&gt;=1)),AND(ISNUMBER(SERACH("papillary",N285)),OR(Y285="positive",Z285="positive"), ISNUMBER(SEARCH("BRAF",AB285)))),"intermediate","low"))</f>
        <v>low</v>
      </c>
      <c r="AF285" s="36" t="str">
        <f t="shared" si="52"/>
        <v>2</v>
      </c>
      <c r="AG285" s="36" t="str">
        <f t="shared" si="53"/>
        <v>0</v>
      </c>
      <c r="AH285" s="36" t="str">
        <f t="shared" si="54"/>
        <v>0</v>
      </c>
      <c r="AI285" s="42" t="str">
        <f t="shared" si="55"/>
        <v>I</v>
      </c>
      <c r="AJ285" s="39" t="s">
        <v>807</v>
      </c>
      <c r="AK285" s="41" t="s">
        <v>1122</v>
      </c>
      <c r="AL285" s="41" t="s">
        <v>651</v>
      </c>
      <c r="AM285" s="41" t="s">
        <v>1123</v>
      </c>
      <c r="AN285" s="41" t="s">
        <v>68</v>
      </c>
      <c r="AO285" s="22">
        <f t="shared" ca="1" si="56"/>
        <v>1</v>
      </c>
      <c r="AP285" s="1">
        <f t="shared" si="57"/>
        <v>1</v>
      </c>
      <c r="AQ285" s="1">
        <f t="shared" si="58"/>
        <v>0</v>
      </c>
      <c r="AR285" s="1">
        <f t="shared" si="59"/>
        <v>1</v>
      </c>
      <c r="AS285" s="14">
        <f t="shared" si="60"/>
        <v>1</v>
      </c>
    </row>
    <row r="286" spans="1:45">
      <c r="A286" t="str">
        <f>'Model output'!A285</f>
        <v>TCGA-L6-A4ET</v>
      </c>
      <c r="B286" s="33">
        <v>49</v>
      </c>
      <c r="C286" s="1" t="str">
        <f>IF(OR(ISNUMBER(SEARCH("0",'Model output'!D285)), ISNUMBER(SEARCH("1",'Model output'!D285)), ISNUMBER(SEARCH("1a",'Model output'!D285)), ISNUMBER(SEARCH("1b",'Model output'!D285)), ISNUMBER(SEARCH("2",'Model output'!D285)), ISNUMBER(SEARCH("3",'Model output'!D285)), ISNUMBER(SEARCH("4a",'Model output'!D285)), ISNUMBER(SEARCH("4b",'Model output'!D285))), IF(ISNUMBER(SEARCH("pT",'Model output'!D285)),IF(OR(ISNUMBER(SEARCH("a",'Model output'!D285)),ISNUMBER(SEARCH("b",'Model output'!D285))),MID(SUBSTITUTE('Model output'!D285," ",""),SEARCH("pT",'Model output'!D285)+2,2),MID(SUBSTITUTE('Model output'!D285," ",""),SEARCH("pT",'Model output'!D285)+2,1)),IF(ISNUMBER(SEARCH("T",'Model output'!D285)),IF(OR(ISNUMBER(SEARCH("a",'Model output'!D285)),ISNUMBER(SEARCH("b",'Model output'!D285))),MID(SUBSTITUTE('Model output'!D285," ",""),SEARCH("T",'Model output'!D285)+1,2),MID(SUBSTITUTE('Model output'!D285," ",""),SEARCH("T",'Model output'!D285)+1,1)),SUBSTITUTE('Model output'!D285," ",""))),"")</f>
        <v>3</v>
      </c>
      <c r="D286" s="1" t="str">
        <f>IF(ISNUMBER(SEARCH("lymph node",'Model output'!E285)),"1", IF(AND('Model output'!E285&lt;&gt;"",ISNUMBER('Model output'!E285),'Model output'!E285&gt;0),"1",IF(OR(ISNUMBER(SEARCH("0",'Model output'!E285)), ISNUMBER(SEARCH("1",'Model output'!E285)), ISNUMBER(SEARCH("1a",'Model output'!E285)), ISNUMBER(SEARCH("1b",'Model output'!E285)), ISNUMBER(SEARCH("X",'Model output'!E285))), IF(ISNUMBER(SEARCH("pN",'Model output'!E285)),IF(OR(ISNUMBER(SEARCH("a",'Model output'!E285)),ISNUMBER(SEARCH("b",'Model output'!E285))),MID(SUBSTITUTE('Model output'!E285," ",""),SEARCH("pN",'Model output'!E285)+2,2),MID(SUBSTITUTE('Model output'!E285," ",""),SEARCH("pN",'Model output'!E285)+2,1)),IF(ISNUMBER(SEARCH("N",'Model output'!E285)),IF(OR(ISNUMBER(SEARCH("a",'Model output'!E285)),ISNUMBER(SEARCH("b",'Model output'!E285))),MID(SUBSTITUTE('Model output'!E285," ",""),SEARCH("N",'Model output'!E285)+1,2),MID(SUBSTITUTE('Model output'!E285," ",""),SEARCH("N",'Model output'!E285)+1,1)),SUBSTITUTE('Model output'!E285," ",""))),"")))</f>
        <v>X</v>
      </c>
      <c r="E286" s="1" t="str">
        <f>IF(OR(ISNUMBER(SEARCH("Not applicable",'Model output'!F285)), ISNUMBER(SEARCH("N/A",'Model output'!F285))),"0",IF(OR(ISNUMBER(SEARCH("0",'Model output'!F285)), ISNUMBER(SEARCH("1",'Model output'!F285)), ISNUMBER(SEARCH("X",'Model output'!F285))), IF(ISNUMBER(SEARCH("pM",'Model output'!F285)),MID(SUBSTITUTE('Model output'!F285," ",""),SEARCH("pM",'Model output'!F285)+2,1),IF(ISNUMBER(SEARCH("M",'Model output'!F285)),MID(SUBSTITUTE('Model output'!F285," ",""),SEARCH("M",'Model output'!F285)+1,1),SUBSTITUTE('Model output'!F285," ",""))),""))</f>
        <v>0</v>
      </c>
      <c r="F286" t="str">
        <f t="shared" si="49"/>
        <v>negative</v>
      </c>
      <c r="G286" t="str">
        <f>IF(OR('Model output'!G285="",AND(ISNUMBER('Model output'!J285),'Model output'!J285&lt;1)),"",IF(OR(ISNUMBER(SEARCH("lateral",'Model output'!G285)),ISNUMBER(SEARCH("cervical",'Model output'!G285)),ISNUMBER(SEARCH("jugular",'Model output'!G285)),ISNUMBER(SEARCH("left neck",'Model output'!G285)),ISNUMBER(SEARCH("left anterior neck",'Model output'!G285)),ISNUMBER(SEARCH("left posterior neck",'Model output'!G285)),ISNUMBER(SEARCH("right neck",'Model output'!G285)),ISNUMBER(SEARCH("right anterior neck",'Model output'!G285)),ISNUMBER(SEARCH("right posterior neck",'Model output'!G285)),AND(ISNUMBER(SEARCH("level",'Model output'!G285)),OR(,ISNUMBER(SEARCH("II",'Model output'!G285)),ISNUMBER(SEARCH("two",'Model output'!G285)),AND(ISNUMBER(SEARCH("2",'Model output'!G285)),NOT(ISNUMBER(SEARCH("1 of 2",'Model output'!G285)))),ISNUMBER(SEARCH("III",'Model output'!G285)),ISNUMBER(SEARCH("three",'Model output'!G285)),ISNUMBER(SEARCH("3",'Model output'!G285)),ISNUMBER(SEARCH("IV",'Model output'!G285)),ISNUMBER(SEARCH("four",'Model output'!G285)),ISNUMBER(SEARCH("4",'Model output'!G285)),ISNUMBER(SEARCH("V ",'Model output'!G285)),ISNUMBER(SEARCH("five",'Model output'!G285)),ISNUMBER(SEARCH("5",'Model output'!G285))))), "lateral", "central"))</f>
        <v/>
      </c>
      <c r="H286" t="str">
        <f>IF('Model output'!H285="","negative",IF(OR(ISNUMBER(SEARCH("lymph node",'Model output'!H285)),ISNUMBER(SEARCH("gland",'Model output'!H285)),ISNUMBER(SEARCH("lobe",'Model output'!H285)),ISNUMBER(SEARCH("isthmus",'Model output'!H285)),ISNUMBER(SEARCH("mediastinum",'Model output'!H285)),ISNUMBER(SEARCH("Not mentioned",'Model output'!H285)), ISNUMBER(SEARCH("Not applicable",'Model output'!H285)), ISNUMBER(SEARCH("paratracheal",'Model output'!H285)),ISNUMBER(SEARCH("fibroadipose tissue",'Model output'!H285)),ISNUMBER(SEARCH("thyroid node",'Model output'!H285)),ISNUMBER(SEARCH("skeletal muscle",'Model output'!H285)),ISNUMBER(SEARCH("Extranodal extension",'Model output'!H285)),ISNUMBER(SEARCH("right",'Model output'!H285)),ISNUMBER(SEARCH("left",'Model output'!H285)),ISNUMBER(SEARCH("Not specified",'Model output'!H285))),"negative","positive"))</f>
        <v>negative</v>
      </c>
      <c r="I286" t="str">
        <f>IF(OR('Model output'!I285="",'Model output'!I285="Not answered",'Model output'!I285="Not mentioned"),"",IF(ISNUMBER('Model output'!I285),'Model output'!I285,1))</f>
        <v/>
      </c>
      <c r="J286" t="str">
        <f>IF(OR('Model output'!J285="",'Model output'!J285="Not answered",'Model output'!J285="Not mentioned"),"",IF(AND(ISNUMBER('Model output'!J285),'Model output'!J285&lt;=I286),'Model output'!J285,IF(AND(ISNUMBER('Model output'!J285), 'Model output'!J285&gt;=DATE(2024,1,1)), MIN(DAY('Model output'!J285), MONTH('Model output'!J285), YEAR('Model output'!J285)), IF(ISNUMBER(SEARCH("0/",'Model output'!J285)),0,IF(ISNUMBER(SEARCH("/",'Model output'!J285)), VALUE(LEFT('Model output'!J285, SEARCH("/",'Model output'!J285)-1)),1)))))</f>
        <v/>
      </c>
      <c r="K286" t="str" cm="1">
        <f t="array" ref="K286">IF(COUNT(FIND({0,1,2,3,4,5,6,7,8,9},'Model output'!K285))&gt;0,'Model output'!K285,"")</f>
        <v/>
      </c>
      <c r="L286" s="25" t="str">
        <f t="shared" si="51"/>
        <v/>
      </c>
      <c r="M286" t="str" cm="1">
        <f t="array" ref="M286">IF(L286="","",IF(ISNUMBER(SEARCH("cm",L286)),MAX(VALUE(SUBSTITUTE(_xlfn.FILTERXML("&lt;t&gt;&lt;s&gt;"&amp;SUBSTITUTE(L286,",","&lt;/s&gt;&lt;s&gt;")&amp;"&lt;/s&gt;&lt;/t&gt;","//s"),"cm",""))),MAX(VALUE(SUBSTITUTE(_xlfn.FILTERXML("&lt;t&gt;&lt;s&gt;"&amp;SUBSTITUTE(L286,",","&lt;/s&gt;&lt;s&gt;")&amp;"&lt;/s&gt;&lt;/t&gt;","//s"),"mm","")))/10))</f>
        <v/>
      </c>
      <c r="N286" t="str">
        <f>IF('Model output'!L285="","",'Model output'!L285)</f>
        <v>Papillary carcinoma</v>
      </c>
      <c r="O286" t="str">
        <f>IF('Model output'!M285="","",'Model output'!M285)</f>
        <v>Classical</v>
      </c>
      <c r="P286" t="str">
        <f>IF('Model output'!N285="","",'Model output'!N285)</f>
        <v>at least 6cm</v>
      </c>
      <c r="Q286" t="str">
        <f t="shared" si="50"/>
        <v>6cm</v>
      </c>
      <c r="R286" cm="1">
        <f t="array" ref="R286">IF(Q286="","",IF(ISNUMBER(SEARCH("cm",Q286)),MAX(VALUE(SUBSTITUTE(_xlfn.FILTERXML("&lt;t&gt;&lt;s&gt;"&amp;SUBSTITUTE(Q286,",","&lt;/s&gt;&lt;s&gt;")&amp;"&lt;/s&gt;&lt;/t&gt;","//s"),"cm",""))),MAX(VALUE(SUBSTITUTE(_xlfn.FILTERXML("&lt;t&gt;&lt;s&gt;"&amp;SUBSTITUTE(Q286,",","&lt;/s&gt;&lt;s&gt;")&amp;"&lt;/s&gt;&lt;/t&gt;","//s"),"mm","")))/10))</f>
        <v>6</v>
      </c>
      <c r="S286" t="str">
        <f>IF(OR('Model output'!P285="",ISNUMBER(SEARCH("Not identified", 'Model output'!P285)),ISNUMBER(SEARCH("Absent",'Model output'!P285)),AND(ISNUMBER(SEARCH("No",'Model output'!P285)),NOT(ISNUMBER(SEARCH("diagnostic",'Model output'!P285)))),ISNUMBER(SEARCH("Negative",'Model output'!P285))),"negative","positive")</f>
        <v>negative</v>
      </c>
      <c r="T286">
        <f>IF('Model output'!O285="","",'Model output'!O285)</f>
        <v>1</v>
      </c>
      <c r="U286" t="str">
        <f>IF('Model output'!Q285&lt;&gt;"",'Model output'!Q285,IF('Classification result'!S286="positive",IF(ISNUMBER(SEARCH("single",'Model output'!P285)),1,IF(OR(ISNUMBER(SEARCH("&lt;4",'Model output'!P285)),ISNUMBER(SEARCH("&lt; 4",'Model output'!P285)),ISNUMBER(SEARCH("less than 4",'Model output'!P285))),"&lt;4",IF(OR(ISNUMBER(SEARCH("&gt;4",'Model output'!P285)),ISNUMBER(SEARCH("&gt; 4",'Model output'!P285)),ISNUMBER(SEARCH("4 or more",'Model output'!P285))),"&gt;4",""))), ""))</f>
        <v/>
      </c>
      <c r="V286" t="str">
        <f>IF(S286="negative","",IF(OR(ISNUMBER(SEARCH("Focal",'Model output'!P285)),'Classification result'!U286&lt;4,ISNUMBER(SEARCH("Focal",'Classification result'!U286)),ISNUMBER(SEARCH("&lt;4",'Classification result'!U286)),ISNUMBER(SEARCH("&lt; 4",'Classification result'!U286))),"minimal", IF(OR(ISNUMBER(SEARCH("Extensive",'Model output'!P285)),ISNUMBER(SEARCH("Extensive",'Classification result'!U286)),ISNUMBER(SEARCH("&gt;4",'Classification result'!U286)),ISNUMBER(SEARCH("&gt; 4",'Classification result'!U286)),ISNUMBER(SEARCH("4 or more",'Classification result'!U286))),"extensive","")))</f>
        <v/>
      </c>
      <c r="W286" t="str">
        <f>IF(OR('Model output'!R285="",ISNUMBER(SEARCH("Not identified", 'Model output'!R285)),ISNUMBER(SEARCH("Absent",'Model output'!R285)),ISNUMBER(SEARCH("No",'Model output'!R285)),ISNUMBER(SEARCH("Negative",'Model output'!R285)),ISNUMBER(SEARCH("None seen",'Model output'!R285)),ISNUMBER(SEARCH("Free",'Model output'!R285)),ISNUMBER(SEARCH("Cannot be assessed",'Model output'!R285))),"negative","positive")</f>
        <v>negative</v>
      </c>
      <c r="X286" s="16" t="str">
        <f>IF('Model output'!S285="","",'Model output'!S285)</f>
        <v>Cannot be assessed</v>
      </c>
      <c r="Y286" t="str">
        <f>IF(OR('Model output'!S285="",ISNUMBER(SEARCH("Absent",'Model output'!S285)),ISNUMBER(SEARCH("Not identified",'Model output'!S285)),AND(ISNUMBER(SEARCH("No",'Model output'!S285)),NOT(ISNUMBER(SEARCH("carcinoma",'Model output'!S285)))),ISNUMBER(SEARCH("negative",'Model output'!S285))),"negative",IF(Z286="positive","gETE", "positive"))</f>
        <v>negative</v>
      </c>
      <c r="Z286" t="str">
        <f>IF(OR('Model output'!S285="",ISNUMBER(SEARCH("Absent",'Model output'!S285)),ISNUMBER(SEARCH("Not identified",'Model output'!S285)),ISNUMBER(SEARCH("No",'Model output'!S285)),ISNUMBER(SEARCH("Minimal",'Model output'!S285)),ISNUMBER(SEARCH("negative",'Model output'!S285))),"negative",IF(OR(ISNUMBER(SEARCH("extensive",X286)),ISNUMBER(SEARCH("skeletal muscle",X286)),ISNUMBER(SEARCH("larynx",X286)),ISNUMBER(SEARCH("trachea",X286)),ISNUMBER(SEARCH("esophagus",X286)),ISNUMBER(SEARCH("recurrent laryngeal nerve",X286))),"positive","negative"))</f>
        <v>negative</v>
      </c>
      <c r="AA286" t="str">
        <f>IF('Model output'!T285="","",IF('Model output'!T285="Not mentioned", "No", "Yes"))</f>
        <v>No</v>
      </c>
      <c r="AB286" t="str">
        <f>IF(AA286&lt;&gt;"Yes","",IF(OR('Model output'!U285="",ISNUMBER(SEARCH("Not identified",'Model output'!U285))),"",'Model output'!U285))</f>
        <v/>
      </c>
      <c r="AC286" s="1" t="str">
        <f>IF(OR('Model output'!V285="", 'Model output'!V285="No", AND(ISERROR(SEARCH("Positive",'Model output'!V285)), ISNUMBER(SEARCH("Negative",'Model output'!V285))), AND(ISNUMBER(SEARCH("Uninvolved",'Model output'!V285)),NOT(ISNUMBER(SEARCH("margins involved",'Model output'!V285)))), ISNUMBER(SEARCH("None",'Model output'!V285)), ISNUMBER(SEARCH("Free",'Model output'!V285)), ISNUMBER(SEARCH("1 mm",'Model output'!V285)), ISNUMBER(SEARCH("0.1 CM",'Model output'!V285)), ISNUMBER(SEARCH("less than 0.2 mm",'Model output'!V285)), ISNUMBER(SEARCH("less than 0.5 mm",'Model output'!V285)), ISNUMBER(SEARCH("less than 1.0 mm",'Model output'!V285)), ISNUMBER(SEARCH("noted very close",'Model output'!V285)), ISNUMBER(SEARCH("abut",'Model output'!V285)), ISNUMBER(SEARCH("not mentioned",'Model output'!V285)), ISNUMBER(SEARCH("Cannot be assessed",'Model output'!V285)), ISNUMBER(SEARCH("Not specified",'Model output'!V285)), ISNUMBER(SEARCH("Lymphocyte invasion - present",'Model output'!V285))), "negative", "positive")</f>
        <v>positive</v>
      </c>
      <c r="AE286" s="35" t="str" cm="1">
        <f t="array" ref="AE286">IF(OR(AC286="positive",Z286="positive",AND(OR(ISNUMBER(SEARCH("Follicular carcinoma",N286)),ISNUMBER(SEARCH("Follicular thyroid carcinoma",N286))),V286="extensive"),AND(AND(ISNUMBER(J286),J286&gt;0),AND(ISNUMBER(M286),M286&gt;3)),OR(H286="positive",AH286=1)),"high",IF(OR(ISNUMBER(SEARCH("lateral",G286,1)),ISNUMBER(SEARCH("positive",Y286,1)),ISNUMBER(SEARCH("tall",O286,1)),ISNUMBER(SEARCH("hobnail",O286,1)),ISNUMBER(SEARCH("cribriform",O286,1)),ISNUMBER(SEARCH("diffuse",O286,1)),ISNUMBER(SEARCH("columnar",O286,1)),ISNUMBER(SEARCH("solid",O286,1)),ISNUMBER(SEARCH("tall",N286,1)),ISNUMBER(SEARCH("hobnail",N286,1)),ISNUMBER(SEARCH("cribriform",N286,1)),ISNUMBER(SEARCH("diffuse",N286,1)),ISNUMBER(SEARCH("columnar",N286,1)),ISNUMBER(SEARCH("solid",N286,1)),AND(ISNUMBER(SEARCH("papillary",N286,1)),S286="positive"),AND(AND(ISNUMBER(J286),J286&gt;=5),M286=""),AND(AND(ISNUMBER(J286),J286&gt;=5),AND(ISNUMBER(M286),M286&gt;=1)),AND(ISNUMBER(SERACH("papillary",N286)),OR(Y286="positive",Z286="positive"), ISNUMBER(SEARCH("BRAF",AB286)))),"intermediate","low"))</f>
        <v>high</v>
      </c>
      <c r="AF286" s="36" t="str">
        <f t="shared" si="52"/>
        <v>3a</v>
      </c>
      <c r="AG286" s="36" t="str">
        <f t="shared" si="53"/>
        <v>0</v>
      </c>
      <c r="AH286" s="36" t="str">
        <f t="shared" si="54"/>
        <v>0</v>
      </c>
      <c r="AI286" s="42" t="str">
        <f t="shared" si="55"/>
        <v>I</v>
      </c>
      <c r="AJ286" s="39" t="s">
        <v>805</v>
      </c>
      <c r="AK286" s="41" t="s">
        <v>1124</v>
      </c>
      <c r="AL286" s="41" t="s">
        <v>1123</v>
      </c>
      <c r="AM286" s="41" t="s">
        <v>1123</v>
      </c>
      <c r="AN286" s="41" t="s">
        <v>68</v>
      </c>
      <c r="AO286" s="22">
        <f t="shared" si="56"/>
        <v>1</v>
      </c>
      <c r="AP286" s="1">
        <f t="shared" si="57"/>
        <v>1</v>
      </c>
      <c r="AQ286" s="1">
        <f t="shared" si="58"/>
        <v>1</v>
      </c>
      <c r="AR286" s="1">
        <f t="shared" si="59"/>
        <v>1</v>
      </c>
      <c r="AS286" s="14">
        <f t="shared" si="60"/>
        <v>1</v>
      </c>
    </row>
    <row r="287" spans="1:45">
      <c r="A287" t="str">
        <f>'Model output'!A286</f>
        <v>TCGA-L6-A4EU</v>
      </c>
      <c r="B287" s="33">
        <v>58</v>
      </c>
      <c r="C287" s="1" t="str">
        <f>IF(OR(ISNUMBER(SEARCH("0",'Model output'!D286)), ISNUMBER(SEARCH("1",'Model output'!D286)), ISNUMBER(SEARCH("1a",'Model output'!D286)), ISNUMBER(SEARCH("1b",'Model output'!D286)), ISNUMBER(SEARCH("2",'Model output'!D286)), ISNUMBER(SEARCH("3",'Model output'!D286)), ISNUMBER(SEARCH("4a",'Model output'!D286)), ISNUMBER(SEARCH("4b",'Model output'!D286))), IF(ISNUMBER(SEARCH("pT",'Model output'!D286)),IF(OR(ISNUMBER(SEARCH("a",'Model output'!D286)),ISNUMBER(SEARCH("b",'Model output'!D286))),MID(SUBSTITUTE('Model output'!D286," ",""),SEARCH("pT",'Model output'!D286)+2,2),MID(SUBSTITUTE('Model output'!D286," ",""),SEARCH("pT",'Model output'!D286)+2,1)),IF(ISNUMBER(SEARCH("T",'Model output'!D286)),IF(OR(ISNUMBER(SEARCH("a",'Model output'!D286)),ISNUMBER(SEARCH("b",'Model output'!D286))),MID(SUBSTITUTE('Model output'!D286," ",""),SEARCH("T",'Model output'!D286)+1,2),MID(SUBSTITUTE('Model output'!D286," ",""),SEARCH("T",'Model output'!D286)+1,1)),SUBSTITUTE('Model output'!D286," ",""))),"")</f>
        <v>3</v>
      </c>
      <c r="D287" s="1" t="str">
        <f>IF(ISNUMBER(SEARCH("lymph node",'Model output'!E286)),"1", IF(AND('Model output'!E286&lt;&gt;"",ISNUMBER('Model output'!E286),'Model output'!E286&gt;0),"1",IF(OR(ISNUMBER(SEARCH("0",'Model output'!E286)), ISNUMBER(SEARCH("1",'Model output'!E286)), ISNUMBER(SEARCH("1a",'Model output'!E286)), ISNUMBER(SEARCH("1b",'Model output'!E286)), ISNUMBER(SEARCH("X",'Model output'!E286))), IF(ISNUMBER(SEARCH("pN",'Model output'!E286)),IF(OR(ISNUMBER(SEARCH("a",'Model output'!E286)),ISNUMBER(SEARCH("b",'Model output'!E286))),MID(SUBSTITUTE('Model output'!E286," ",""),SEARCH("pN",'Model output'!E286)+2,2),MID(SUBSTITUTE('Model output'!E286," ",""),SEARCH("pN",'Model output'!E286)+2,1)),IF(ISNUMBER(SEARCH("N",'Model output'!E286)),IF(OR(ISNUMBER(SEARCH("a",'Model output'!E286)),ISNUMBER(SEARCH("b",'Model output'!E286))),MID(SUBSTITUTE('Model output'!E286," ",""),SEARCH("N",'Model output'!E286)+1,2),MID(SUBSTITUTE('Model output'!E286," ",""),SEARCH("N",'Model output'!E286)+1,1)),SUBSTITUTE('Model output'!E286," ",""))),"")))</f>
        <v>1a</v>
      </c>
      <c r="E287" s="1" t="str">
        <f>IF(OR(ISNUMBER(SEARCH("Not applicable",'Model output'!F286)), ISNUMBER(SEARCH("N/A",'Model output'!F286))),"0",IF(OR(ISNUMBER(SEARCH("0",'Model output'!F286)), ISNUMBER(SEARCH("1",'Model output'!F286)), ISNUMBER(SEARCH("X",'Model output'!F286))), IF(ISNUMBER(SEARCH("pM",'Model output'!F286)),MID(SUBSTITUTE('Model output'!F286," ",""),SEARCH("pM",'Model output'!F286)+2,1),IF(ISNUMBER(SEARCH("M",'Model output'!F286)),MID(SUBSTITUTE('Model output'!F286," ",""),SEARCH("M",'Model output'!F286)+1,1),SUBSTITUTE('Model output'!F286," ",""))),""))</f>
        <v>0</v>
      </c>
      <c r="F287" t="str">
        <f t="shared" si="49"/>
        <v>positive</v>
      </c>
      <c r="G287" t="str">
        <f>IF(OR('Model output'!G286="",AND(ISNUMBER('Model output'!J286),'Model output'!J286&lt;1)),"",IF(OR(ISNUMBER(SEARCH("lateral",'Model output'!G286)),ISNUMBER(SEARCH("cervical",'Model output'!G286)),ISNUMBER(SEARCH("jugular",'Model output'!G286)),ISNUMBER(SEARCH("left neck",'Model output'!G286)),ISNUMBER(SEARCH("left anterior neck",'Model output'!G286)),ISNUMBER(SEARCH("left posterior neck",'Model output'!G286)),ISNUMBER(SEARCH("right neck",'Model output'!G286)),ISNUMBER(SEARCH("right anterior neck",'Model output'!G286)),ISNUMBER(SEARCH("right posterior neck",'Model output'!G286)),AND(ISNUMBER(SEARCH("level",'Model output'!G286)),OR(,ISNUMBER(SEARCH("II",'Model output'!G286)),ISNUMBER(SEARCH("two",'Model output'!G286)),AND(ISNUMBER(SEARCH("2",'Model output'!G286)),NOT(ISNUMBER(SEARCH("1 of 2",'Model output'!G286)))),ISNUMBER(SEARCH("III",'Model output'!G286)),ISNUMBER(SEARCH("three",'Model output'!G286)),ISNUMBER(SEARCH("3",'Model output'!G286)),ISNUMBER(SEARCH("IV",'Model output'!G286)),ISNUMBER(SEARCH("four",'Model output'!G286)),ISNUMBER(SEARCH("4",'Model output'!G286)),ISNUMBER(SEARCH("V ",'Model output'!G286)),ISNUMBER(SEARCH("five",'Model output'!G286)),ISNUMBER(SEARCH("5",'Model output'!G286))))), "lateral", "central"))</f>
        <v>central</v>
      </c>
      <c r="H287" t="str">
        <f>IF('Model output'!H286="","negative",IF(OR(ISNUMBER(SEARCH("lymph node",'Model output'!H286)),ISNUMBER(SEARCH("gland",'Model output'!H286)),ISNUMBER(SEARCH("lobe",'Model output'!H286)),ISNUMBER(SEARCH("isthmus",'Model output'!H286)),ISNUMBER(SEARCH("mediastinum",'Model output'!H286)),ISNUMBER(SEARCH("Not mentioned",'Model output'!H286)), ISNUMBER(SEARCH("Not applicable",'Model output'!H286)), ISNUMBER(SEARCH("paratracheal",'Model output'!H286)),ISNUMBER(SEARCH("fibroadipose tissue",'Model output'!H286)),ISNUMBER(SEARCH("thyroid node",'Model output'!H286)),ISNUMBER(SEARCH("skeletal muscle",'Model output'!H286)),ISNUMBER(SEARCH("Extranodal extension",'Model output'!H286)),ISNUMBER(SEARCH("right",'Model output'!H286)),ISNUMBER(SEARCH("left",'Model output'!H286)),ISNUMBER(SEARCH("Not specified",'Model output'!H286))),"negative","positive"))</f>
        <v>negative</v>
      </c>
      <c r="I287">
        <f>IF(OR('Model output'!I286="",'Model output'!I286="Not answered",'Model output'!I286="Not mentioned"),"",IF(ISNUMBER('Model output'!I286),'Model output'!I286,1))</f>
        <v>33</v>
      </c>
      <c r="J287">
        <f>IF(OR('Model output'!J286="",'Model output'!J286="Not answered",'Model output'!J286="Not mentioned"),"",IF(AND(ISNUMBER('Model output'!J286),'Model output'!J286&lt;=I287),'Model output'!J286,IF(AND(ISNUMBER('Model output'!J286), 'Model output'!J286&gt;=DATE(2024,1,1)), MIN(DAY('Model output'!J286), MONTH('Model output'!J286), YEAR('Model output'!J286)), IF(ISNUMBER(SEARCH("0/",'Model output'!J286)),0,IF(ISNUMBER(SEARCH("/",'Model output'!J286)), VALUE(LEFT('Model output'!J286, SEARCH("/",'Model output'!J286)-1)),1)))))</f>
        <v>4</v>
      </c>
      <c r="K287" t="str" cm="1">
        <f t="array" ref="K287">IF(COUNT(FIND({0,1,2,3,4,5,6,7,8,9},'Model output'!K286))&gt;0,'Model output'!K286,"")</f>
        <v/>
      </c>
      <c r="L287" s="25" t="str">
        <f t="shared" si="51"/>
        <v/>
      </c>
      <c r="M287" t="str" cm="1">
        <f t="array" ref="M287">IF(L287="","",IF(ISNUMBER(SEARCH("cm",L287)),MAX(VALUE(SUBSTITUTE(_xlfn.FILTERXML("&lt;t&gt;&lt;s&gt;"&amp;SUBSTITUTE(L287,",","&lt;/s&gt;&lt;s&gt;")&amp;"&lt;/s&gt;&lt;/t&gt;","//s"),"cm",""))),MAX(VALUE(SUBSTITUTE(_xlfn.FILTERXML("&lt;t&gt;&lt;s&gt;"&amp;SUBSTITUTE(L287,",","&lt;/s&gt;&lt;s&gt;")&amp;"&lt;/s&gt;&lt;/t&gt;","//s"),"mm","")))/10))</f>
        <v/>
      </c>
      <c r="N287" t="str">
        <f>IF('Model output'!L286="","",'Model output'!L286)</f>
        <v>Papillary carcinoma</v>
      </c>
      <c r="O287" t="str">
        <f>IF('Model output'!M286="","",'Model output'!M286)</f>
        <v>Tall cell variant</v>
      </c>
      <c r="P287" t="str">
        <f>IF('Model output'!N286="","",'Model output'!N286)</f>
        <v>5 cm</v>
      </c>
      <c r="Q287" t="str">
        <f t="shared" si="50"/>
        <v>5cm</v>
      </c>
      <c r="R287" cm="1">
        <f t="array" ref="R287">IF(Q287="","",IF(ISNUMBER(SEARCH("cm",Q287)),MAX(VALUE(SUBSTITUTE(_xlfn.FILTERXML("&lt;t&gt;&lt;s&gt;"&amp;SUBSTITUTE(Q287,",","&lt;/s&gt;&lt;s&gt;")&amp;"&lt;/s&gt;&lt;/t&gt;","//s"),"cm",""))),MAX(VALUE(SUBSTITUTE(_xlfn.FILTERXML("&lt;t&gt;&lt;s&gt;"&amp;SUBSTITUTE(Q287,",","&lt;/s&gt;&lt;s&gt;")&amp;"&lt;/s&gt;&lt;/t&gt;","//s"),"mm","")))/10))</f>
        <v>5</v>
      </c>
      <c r="S287" t="str">
        <f>IF(OR('Model output'!P286="",ISNUMBER(SEARCH("Not identified", 'Model output'!P286)),ISNUMBER(SEARCH("Absent",'Model output'!P286)),AND(ISNUMBER(SEARCH("No",'Model output'!P286)),NOT(ISNUMBER(SEARCH("diagnostic",'Model output'!P286)))),ISNUMBER(SEARCH("Negative",'Model output'!P286))),"negative","positive")</f>
        <v>positive</v>
      </c>
      <c r="T287">
        <f>IF('Model output'!O286="","",'Model output'!O286)</f>
        <v>1</v>
      </c>
      <c r="U287" t="str">
        <f>IF('Model output'!Q286&lt;&gt;"",'Model output'!Q286,IF('Classification result'!S287="positive",IF(ISNUMBER(SEARCH("single",'Model output'!P286)),1,IF(OR(ISNUMBER(SEARCH("&lt;4",'Model output'!P286)),ISNUMBER(SEARCH("&lt; 4",'Model output'!P286)),ISNUMBER(SEARCH("less than 4",'Model output'!P286))),"&lt;4",IF(OR(ISNUMBER(SEARCH("&gt;4",'Model output'!P286)),ISNUMBER(SEARCH("&gt; 4",'Model output'!P286)),ISNUMBER(SEARCH("4 or more",'Model output'!P286))),"&gt;4",""))), ""))</f>
        <v>Not specified</v>
      </c>
      <c r="V287" t="str">
        <f>IF(S287="negative","",IF(OR(ISNUMBER(SEARCH("Focal",'Model output'!P286)),'Classification result'!U287&lt;4,ISNUMBER(SEARCH("Focal",'Classification result'!U287)),ISNUMBER(SEARCH("&lt;4",'Classification result'!U287)),ISNUMBER(SEARCH("&lt; 4",'Classification result'!U287))),"minimal", IF(OR(ISNUMBER(SEARCH("Extensive",'Model output'!P286)),ISNUMBER(SEARCH("Extensive",'Classification result'!U287)),ISNUMBER(SEARCH("&gt;4",'Classification result'!U287)),ISNUMBER(SEARCH("&gt; 4",'Classification result'!U287)),ISNUMBER(SEARCH("4 or more",'Classification result'!U287))),"extensive","")))</f>
        <v/>
      </c>
      <c r="W287" t="str">
        <f>IF(OR('Model output'!R286="",ISNUMBER(SEARCH("Not identified", 'Model output'!R286)),ISNUMBER(SEARCH("Absent",'Model output'!R286)),ISNUMBER(SEARCH("No",'Model output'!R286)),ISNUMBER(SEARCH("Negative",'Model output'!R286)),ISNUMBER(SEARCH("None seen",'Model output'!R286)),ISNUMBER(SEARCH("Free",'Model output'!R286)),ISNUMBER(SEARCH("Cannot be assessed",'Model output'!R286))),"negative","positive")</f>
        <v>negative</v>
      </c>
      <c r="X287" s="16" t="str">
        <f>IF('Model output'!S286="","",'Model output'!S286)</f>
        <v>Present (extension to sternothyroid muscle or perithyroidal soft tissues)</v>
      </c>
      <c r="Y287" t="str">
        <f>IF(OR('Model output'!S286="",ISNUMBER(SEARCH("Absent",'Model output'!S286)),ISNUMBER(SEARCH("Not identified",'Model output'!S286)),AND(ISNUMBER(SEARCH("No",'Model output'!S286)),NOT(ISNUMBER(SEARCH("carcinoma",'Model output'!S286)))),ISNUMBER(SEARCH("negative",'Model output'!S286))),"negative",IF(Z287="positive","gETE", "positive"))</f>
        <v>negative</v>
      </c>
      <c r="Z287" t="str">
        <f>IF(OR('Model output'!S286="",ISNUMBER(SEARCH("Absent",'Model output'!S286)),ISNUMBER(SEARCH("Not identified",'Model output'!S286)),ISNUMBER(SEARCH("No",'Model output'!S286)),ISNUMBER(SEARCH("Minimal",'Model output'!S286)),ISNUMBER(SEARCH("negative",'Model output'!S286))),"negative",IF(OR(ISNUMBER(SEARCH("extensive",X287)),ISNUMBER(SEARCH("skeletal muscle",X287)),ISNUMBER(SEARCH("larynx",X287)),ISNUMBER(SEARCH("trachea",X287)),ISNUMBER(SEARCH("esophagus",X287)),ISNUMBER(SEARCH("recurrent laryngeal nerve",X287))),"positive","negative"))</f>
        <v>negative</v>
      </c>
      <c r="AA287" t="str">
        <f>IF('Model output'!T286="","",IF('Model output'!T286="Not mentioned", "No", "Yes"))</f>
        <v/>
      </c>
      <c r="AB287" t="str">
        <f>IF(AA287&lt;&gt;"Yes","",IF(OR('Model output'!U286="",ISNUMBER(SEARCH("Not identified",'Model output'!U286))),"",'Model output'!U286))</f>
        <v/>
      </c>
      <c r="AC287" s="1" t="str">
        <f>IF(OR('Model output'!V286="", 'Model output'!V286="No", AND(ISERROR(SEARCH("Positive",'Model output'!V286)), ISNUMBER(SEARCH("Negative",'Model output'!V286))), AND(ISNUMBER(SEARCH("Uninvolved",'Model output'!V286)),NOT(ISNUMBER(SEARCH("margins involved",'Model output'!V286)))), ISNUMBER(SEARCH("None",'Model output'!V286)), ISNUMBER(SEARCH("Free",'Model output'!V286)), ISNUMBER(SEARCH("1 mm",'Model output'!V286)), ISNUMBER(SEARCH("0.1 CM",'Model output'!V286)), ISNUMBER(SEARCH("less than 0.2 mm",'Model output'!V286)), ISNUMBER(SEARCH("less than 0.5 mm",'Model output'!V286)), ISNUMBER(SEARCH("less than 1.0 mm",'Model output'!V286)), ISNUMBER(SEARCH("noted very close",'Model output'!V286)), ISNUMBER(SEARCH("abut",'Model output'!V286)), ISNUMBER(SEARCH("not mentioned",'Model output'!V286)), ISNUMBER(SEARCH("Cannot be assessed",'Model output'!V286)), ISNUMBER(SEARCH("Not specified",'Model output'!V286)), ISNUMBER(SEARCH("Lymphocyte invasion - present",'Model output'!V286))), "negative", "positive")</f>
        <v>positive</v>
      </c>
      <c r="AE287" s="35" t="str" cm="1">
        <f t="array" ref="AE287">IF(OR(AC287="positive",Z287="positive",AND(OR(ISNUMBER(SEARCH("Follicular carcinoma",N287)),ISNUMBER(SEARCH("Follicular thyroid carcinoma",N287))),V287="extensive"),AND(AND(ISNUMBER(J287),J287&gt;0),AND(ISNUMBER(M287),M287&gt;3)),OR(H287="positive",AH287=1)),"high",IF(OR(ISNUMBER(SEARCH("lateral",G287,1)),ISNUMBER(SEARCH("positive",Y287,1)),ISNUMBER(SEARCH("tall",O287,1)),ISNUMBER(SEARCH("hobnail",O287,1)),ISNUMBER(SEARCH("cribriform",O287,1)),ISNUMBER(SEARCH("diffuse",O287,1)),ISNUMBER(SEARCH("columnar",O287,1)),ISNUMBER(SEARCH("solid",O287,1)),ISNUMBER(SEARCH("tall",N287,1)),ISNUMBER(SEARCH("hobnail",N287,1)),ISNUMBER(SEARCH("cribriform",N287,1)),ISNUMBER(SEARCH("diffuse",N287,1)),ISNUMBER(SEARCH("columnar",N287,1)),ISNUMBER(SEARCH("solid",N287,1)),AND(ISNUMBER(SEARCH("papillary",N287,1)),S287="positive"),AND(AND(ISNUMBER(J287),J287&gt;=5),M287=""),AND(AND(ISNUMBER(J287),J287&gt;=5),AND(ISNUMBER(M287),M287&gt;=1)),AND(ISNUMBER(SERACH("papillary",N287)),OR(Y287="positive",Z287="positive"), ISNUMBER(SEARCH("BRAF",AB287)))),"intermediate","low"))</f>
        <v>high</v>
      </c>
      <c r="AF287" s="36" t="str">
        <f t="shared" si="52"/>
        <v>3b</v>
      </c>
      <c r="AG287" s="36" t="str">
        <f t="shared" si="53"/>
        <v>1a</v>
      </c>
      <c r="AH287" s="36" t="str">
        <f t="shared" si="54"/>
        <v>0</v>
      </c>
      <c r="AI287" s="42" t="str">
        <f t="shared" si="55"/>
        <v>II</v>
      </c>
      <c r="AJ287" s="39" t="s">
        <v>805</v>
      </c>
      <c r="AK287" s="41" t="s">
        <v>1118</v>
      </c>
      <c r="AL287" s="41" t="s">
        <v>651</v>
      </c>
      <c r="AM287" s="41" t="s">
        <v>1123</v>
      </c>
      <c r="AN287" s="41" t="s">
        <v>1121</v>
      </c>
      <c r="AO287" s="22">
        <f t="shared" si="56"/>
        <v>1</v>
      </c>
      <c r="AP287" s="1">
        <f t="shared" si="57"/>
        <v>1</v>
      </c>
      <c r="AQ287" s="1">
        <f t="shared" si="58"/>
        <v>1</v>
      </c>
      <c r="AR287" s="1">
        <f t="shared" si="59"/>
        <v>1</v>
      </c>
      <c r="AS287" s="14">
        <f t="shared" si="60"/>
        <v>1</v>
      </c>
    </row>
    <row r="288" spans="1:45">
      <c r="A288" t="str">
        <f>'Model output'!A287</f>
        <v>TCGA-MK-A4N6</v>
      </c>
      <c r="B288" s="33">
        <v>35</v>
      </c>
      <c r="C288" s="1" t="str">
        <f>IF(OR(ISNUMBER(SEARCH("0",'Model output'!D287)), ISNUMBER(SEARCH("1",'Model output'!D287)), ISNUMBER(SEARCH("1a",'Model output'!D287)), ISNUMBER(SEARCH("1b",'Model output'!D287)), ISNUMBER(SEARCH("2",'Model output'!D287)), ISNUMBER(SEARCH("3",'Model output'!D287)), ISNUMBER(SEARCH("4a",'Model output'!D287)), ISNUMBER(SEARCH("4b",'Model output'!D287))), IF(ISNUMBER(SEARCH("pT",'Model output'!D287)),IF(OR(ISNUMBER(SEARCH("a",'Model output'!D287)),ISNUMBER(SEARCH("b",'Model output'!D287))),MID(SUBSTITUTE('Model output'!D287," ",""),SEARCH("pT",'Model output'!D287)+2,2),MID(SUBSTITUTE('Model output'!D287," ",""),SEARCH("pT",'Model output'!D287)+2,1)),IF(ISNUMBER(SEARCH("T",'Model output'!D287)),IF(OR(ISNUMBER(SEARCH("a",'Model output'!D287)),ISNUMBER(SEARCH("b",'Model output'!D287))),MID(SUBSTITUTE('Model output'!D287," ",""),SEARCH("T",'Model output'!D287)+1,2),MID(SUBSTITUTE('Model output'!D287," ",""),SEARCH("T",'Model output'!D287)+1,1)),SUBSTITUTE('Model output'!D287," ",""))),"")</f>
        <v>3</v>
      </c>
      <c r="D288" s="1" t="str">
        <f>IF(ISNUMBER(SEARCH("lymph node",'Model output'!E287)),"1", IF(AND('Model output'!E287&lt;&gt;"",ISNUMBER('Model output'!E287),'Model output'!E287&gt;0),"1",IF(OR(ISNUMBER(SEARCH("0",'Model output'!E287)), ISNUMBER(SEARCH("1",'Model output'!E287)), ISNUMBER(SEARCH("1a",'Model output'!E287)), ISNUMBER(SEARCH("1b",'Model output'!E287)), ISNUMBER(SEARCH("X",'Model output'!E287))), IF(ISNUMBER(SEARCH("pN",'Model output'!E287)),IF(OR(ISNUMBER(SEARCH("a",'Model output'!E287)),ISNUMBER(SEARCH("b",'Model output'!E287))),MID(SUBSTITUTE('Model output'!E287," ",""),SEARCH("pN",'Model output'!E287)+2,2),MID(SUBSTITUTE('Model output'!E287," ",""),SEARCH("pN",'Model output'!E287)+2,1)),IF(ISNUMBER(SEARCH("N",'Model output'!E287)),IF(OR(ISNUMBER(SEARCH("a",'Model output'!E287)),ISNUMBER(SEARCH("b",'Model output'!E287))),MID(SUBSTITUTE('Model output'!E287," ",""),SEARCH("N",'Model output'!E287)+1,2),MID(SUBSTITUTE('Model output'!E287," ",""),SEARCH("N",'Model output'!E287)+1,1)),SUBSTITUTE('Model output'!E287," ",""))),"")))</f>
        <v>1B</v>
      </c>
      <c r="E288" s="1" t="str">
        <f>IF(OR(ISNUMBER(SEARCH("Not applicable",'Model output'!F287)), ISNUMBER(SEARCH("N/A",'Model output'!F287))),"0",IF(OR(ISNUMBER(SEARCH("0",'Model output'!F287)), ISNUMBER(SEARCH("1",'Model output'!F287)), ISNUMBER(SEARCH("X",'Model output'!F287))), IF(ISNUMBER(SEARCH("pM",'Model output'!F287)),MID(SUBSTITUTE('Model output'!F287," ",""),SEARCH("pM",'Model output'!F287)+2,1),IF(ISNUMBER(SEARCH("M",'Model output'!F287)),MID(SUBSTITUTE('Model output'!F287," ",""),SEARCH("M",'Model output'!F287)+1,1),SUBSTITUTE('Model output'!F287," ",""))),""))</f>
        <v>X</v>
      </c>
      <c r="F288" t="str">
        <f t="shared" si="49"/>
        <v>positive</v>
      </c>
      <c r="G288" t="str">
        <f>IF(OR('Model output'!G287="",AND(ISNUMBER('Model output'!J287),'Model output'!J287&lt;1)),"",IF(OR(ISNUMBER(SEARCH("lateral",'Model output'!G287)),ISNUMBER(SEARCH("cervical",'Model output'!G287)),ISNUMBER(SEARCH("jugular",'Model output'!G287)),ISNUMBER(SEARCH("left neck",'Model output'!G287)),ISNUMBER(SEARCH("left anterior neck",'Model output'!G287)),ISNUMBER(SEARCH("left posterior neck",'Model output'!G287)),ISNUMBER(SEARCH("right neck",'Model output'!G287)),ISNUMBER(SEARCH("right anterior neck",'Model output'!G287)),ISNUMBER(SEARCH("right posterior neck",'Model output'!G287)),AND(ISNUMBER(SEARCH("level",'Model output'!G287)),OR(,ISNUMBER(SEARCH("II",'Model output'!G287)),ISNUMBER(SEARCH("two",'Model output'!G287)),AND(ISNUMBER(SEARCH("2",'Model output'!G287)),NOT(ISNUMBER(SEARCH("1 of 2",'Model output'!G287)))),ISNUMBER(SEARCH("III",'Model output'!G287)),ISNUMBER(SEARCH("three",'Model output'!G287)),ISNUMBER(SEARCH("3",'Model output'!G287)),ISNUMBER(SEARCH("IV",'Model output'!G287)),ISNUMBER(SEARCH("four",'Model output'!G287)),ISNUMBER(SEARCH("4",'Model output'!G287)),ISNUMBER(SEARCH("V ",'Model output'!G287)),ISNUMBER(SEARCH("five",'Model output'!G287)),ISNUMBER(SEARCH("5",'Model output'!G287))))), "lateral", "central"))</f>
        <v/>
      </c>
      <c r="H288" t="str">
        <f>IF('Model output'!H287="","negative",IF(OR(ISNUMBER(SEARCH("lymph node",'Model output'!H287)),ISNUMBER(SEARCH("gland",'Model output'!H287)),ISNUMBER(SEARCH("lobe",'Model output'!H287)),ISNUMBER(SEARCH("isthmus",'Model output'!H287)),ISNUMBER(SEARCH("mediastinum",'Model output'!H287)),ISNUMBER(SEARCH("Not mentioned",'Model output'!H287)), ISNUMBER(SEARCH("Not applicable",'Model output'!H287)), ISNUMBER(SEARCH("paratracheal",'Model output'!H287)),ISNUMBER(SEARCH("fibroadipose tissue",'Model output'!H287)),ISNUMBER(SEARCH("thyroid node",'Model output'!H287)),ISNUMBER(SEARCH("skeletal muscle",'Model output'!H287)),ISNUMBER(SEARCH("Extranodal extension",'Model output'!H287)),ISNUMBER(SEARCH("right",'Model output'!H287)),ISNUMBER(SEARCH("left",'Model output'!H287)),ISNUMBER(SEARCH("Not specified",'Model output'!H287))),"negative","positive"))</f>
        <v>negative</v>
      </c>
      <c r="I288">
        <f>IF(OR('Model output'!I287="",'Model output'!I287="Not answered",'Model output'!I287="Not mentioned"),"",IF(ISNUMBER('Model output'!I287),'Model output'!I287,1))</f>
        <v>77</v>
      </c>
      <c r="J288">
        <f>IF(OR('Model output'!J287="",'Model output'!J287="Not answered",'Model output'!J287="Not mentioned"),"",IF(AND(ISNUMBER('Model output'!J287),'Model output'!J287&lt;=I288),'Model output'!J287,IF(AND(ISNUMBER('Model output'!J287), 'Model output'!J287&gt;=DATE(2024,1,1)), MIN(DAY('Model output'!J287), MONTH('Model output'!J287), YEAR('Model output'!J287)), IF(ISNUMBER(SEARCH("0/",'Model output'!J287)),0,IF(ISNUMBER(SEARCH("/",'Model output'!J287)), VALUE(LEFT('Model output'!J287, SEARCH("/",'Model output'!J287)-1)),1)))))</f>
        <v>40</v>
      </c>
      <c r="K288" t="str" cm="1">
        <f t="array" ref="K288">IF(COUNT(FIND({0,1,2,3,4,5,6,7,8,9},'Model output'!K287))&gt;0,'Model output'!K287,"")</f>
        <v/>
      </c>
      <c r="L288" s="25" t="str">
        <f t="shared" si="51"/>
        <v/>
      </c>
      <c r="M288" t="str" cm="1">
        <f t="array" ref="M288">IF(L288="","",IF(ISNUMBER(SEARCH("cm",L288)),MAX(VALUE(SUBSTITUTE(_xlfn.FILTERXML("&lt;t&gt;&lt;s&gt;"&amp;SUBSTITUTE(L288,",","&lt;/s&gt;&lt;s&gt;")&amp;"&lt;/s&gt;&lt;/t&gt;","//s"),"cm",""))),MAX(VALUE(SUBSTITUTE(_xlfn.FILTERXML("&lt;t&gt;&lt;s&gt;"&amp;SUBSTITUTE(L288,",","&lt;/s&gt;&lt;s&gt;")&amp;"&lt;/s&gt;&lt;/t&gt;","//s"),"mm","")))/10))</f>
        <v/>
      </c>
      <c r="N288" t="str">
        <f>IF('Model output'!L287="","",'Model output'!L287)</f>
        <v>Papillary carcinoma, classical type</v>
      </c>
      <c r="O288" t="str">
        <f>IF('Model output'!M287="","",'Model output'!M287)</f>
        <v>classical</v>
      </c>
      <c r="P288" t="str">
        <f>IF('Model output'!N287="","",'Model output'!N287)</f>
        <v>8.2 cm</v>
      </c>
      <c r="Q288" t="str">
        <f t="shared" si="50"/>
        <v>8.2cm</v>
      </c>
      <c r="R288" cm="1">
        <f t="array" ref="R288">IF(Q288="","",IF(ISNUMBER(SEARCH("cm",Q288)),MAX(VALUE(SUBSTITUTE(_xlfn.FILTERXML("&lt;t&gt;&lt;s&gt;"&amp;SUBSTITUTE(Q288,",","&lt;/s&gt;&lt;s&gt;")&amp;"&lt;/s&gt;&lt;/t&gt;","//s"),"cm",""))),MAX(VALUE(SUBSTITUTE(_xlfn.FILTERXML("&lt;t&gt;&lt;s&gt;"&amp;SUBSTITUTE(Q288,",","&lt;/s&gt;&lt;s&gt;")&amp;"&lt;/s&gt;&lt;/t&gt;","//s"),"mm","")))/10))</f>
        <v>8.1999999999999993</v>
      </c>
      <c r="S288" t="str">
        <f>IF(OR('Model output'!P287="",ISNUMBER(SEARCH("Not identified", 'Model output'!P287)),ISNUMBER(SEARCH("Absent",'Model output'!P287)),AND(ISNUMBER(SEARCH("No",'Model output'!P287)),NOT(ISNUMBER(SEARCH("diagnostic",'Model output'!P287)))),ISNUMBER(SEARCH("Negative",'Model output'!P287))),"negative","positive")</f>
        <v>negative</v>
      </c>
      <c r="T288">
        <f>IF('Model output'!O287="","",'Model output'!O287)</f>
        <v>1</v>
      </c>
      <c r="U288" t="str">
        <f>IF('Model output'!Q287&lt;&gt;"",'Model output'!Q287,IF('Classification result'!S288="positive",IF(ISNUMBER(SEARCH("single",'Model output'!P287)),1,IF(OR(ISNUMBER(SEARCH("&lt;4",'Model output'!P287)),ISNUMBER(SEARCH("&lt; 4",'Model output'!P287)),ISNUMBER(SEARCH("less than 4",'Model output'!P287))),"&lt;4",IF(OR(ISNUMBER(SEARCH("&gt;4",'Model output'!P287)),ISNUMBER(SEARCH("&gt; 4",'Model output'!P287)),ISNUMBER(SEARCH("4 or more",'Model output'!P287))),"&gt;4",""))), ""))</f>
        <v/>
      </c>
      <c r="V288" t="str">
        <f>IF(S288="negative","",IF(OR(ISNUMBER(SEARCH("Focal",'Model output'!P287)),'Classification result'!U288&lt;4,ISNUMBER(SEARCH("Focal",'Classification result'!U288)),ISNUMBER(SEARCH("&lt;4",'Classification result'!U288)),ISNUMBER(SEARCH("&lt; 4",'Classification result'!U288))),"minimal", IF(OR(ISNUMBER(SEARCH("Extensive",'Model output'!P287)),ISNUMBER(SEARCH("Extensive",'Classification result'!U288)),ISNUMBER(SEARCH("&gt;4",'Classification result'!U288)),ISNUMBER(SEARCH("&gt; 4",'Classification result'!U288)),ISNUMBER(SEARCH("4 or more",'Classification result'!U288))),"extensive","")))</f>
        <v/>
      </c>
      <c r="W288" t="str">
        <f>IF(OR('Model output'!R287="",ISNUMBER(SEARCH("Not identified", 'Model output'!R287)),ISNUMBER(SEARCH("Absent",'Model output'!R287)),ISNUMBER(SEARCH("No",'Model output'!R287)),ISNUMBER(SEARCH("Negative",'Model output'!R287)),ISNUMBER(SEARCH("None seen",'Model output'!R287)),ISNUMBER(SEARCH("Free",'Model output'!R287)),ISNUMBER(SEARCH("Cannot be assessed",'Model output'!R287))),"negative","positive")</f>
        <v>positive</v>
      </c>
      <c r="X288" s="16" t="str">
        <f>IF('Model output'!S287="","",'Model output'!S287)</f>
        <v>Present</v>
      </c>
      <c r="Y288" t="str">
        <f>IF(OR('Model output'!S287="",ISNUMBER(SEARCH("Absent",'Model output'!S287)),ISNUMBER(SEARCH("Not identified",'Model output'!S287)),AND(ISNUMBER(SEARCH("No",'Model output'!S287)),NOT(ISNUMBER(SEARCH("carcinoma",'Model output'!S287)))),ISNUMBER(SEARCH("negative",'Model output'!S287))),"negative",IF(Z288="positive","gETE", "positive"))</f>
        <v>positive</v>
      </c>
      <c r="Z288" t="str">
        <f>IF(OR('Model output'!S287="",ISNUMBER(SEARCH("Absent",'Model output'!S287)),ISNUMBER(SEARCH("Not identified",'Model output'!S287)),ISNUMBER(SEARCH("No",'Model output'!S287)),ISNUMBER(SEARCH("Minimal",'Model output'!S287)),ISNUMBER(SEARCH("negative",'Model output'!S287))),"negative",IF(OR(ISNUMBER(SEARCH("extensive",X288)),ISNUMBER(SEARCH("skeletal muscle",X288)),ISNUMBER(SEARCH("larynx",X288)),ISNUMBER(SEARCH("trachea",X288)),ISNUMBER(SEARCH("esophagus",X288)),ISNUMBER(SEARCH("recurrent laryngeal nerve",X288))),"positive","negative"))</f>
        <v>negative</v>
      </c>
      <c r="AA288" t="str">
        <f>IF('Model output'!T287="","",IF('Model output'!T287="Not mentioned", "No", "Yes"))</f>
        <v/>
      </c>
      <c r="AB288" t="str">
        <f>IF(AA288&lt;&gt;"Yes","",IF(OR('Model output'!U287="",ISNUMBER(SEARCH("Not identified",'Model output'!U287))),"",'Model output'!U287))</f>
        <v/>
      </c>
      <c r="AC288" s="1" t="str">
        <f>IF(OR('Model output'!V287="", 'Model output'!V287="No", AND(ISERROR(SEARCH("Positive",'Model output'!V287)), ISNUMBER(SEARCH("Negative",'Model output'!V287))), AND(ISNUMBER(SEARCH("Uninvolved",'Model output'!V287)),NOT(ISNUMBER(SEARCH("margins involved",'Model output'!V287)))), ISNUMBER(SEARCH("None",'Model output'!V287)), ISNUMBER(SEARCH("Free",'Model output'!V287)), ISNUMBER(SEARCH("1 mm",'Model output'!V287)), ISNUMBER(SEARCH("0.1 CM",'Model output'!V287)), ISNUMBER(SEARCH("less than 0.2 mm",'Model output'!V287)), ISNUMBER(SEARCH("less than 0.5 mm",'Model output'!V287)), ISNUMBER(SEARCH("less than 1.0 mm",'Model output'!V287)), ISNUMBER(SEARCH("noted very close",'Model output'!V287)), ISNUMBER(SEARCH("abut",'Model output'!V287)), ISNUMBER(SEARCH("not mentioned",'Model output'!V287)), ISNUMBER(SEARCH("Cannot be assessed",'Model output'!V287)), ISNUMBER(SEARCH("Not specified",'Model output'!V287)), ISNUMBER(SEARCH("Lymphocyte invasion - present",'Model output'!V287))), "negative", "positive")</f>
        <v>negative</v>
      </c>
      <c r="AE288" s="35" t="str" cm="1">
        <f t="array" aca="1" ref="AE288" ca="1">IF(OR(AC288="positive",Z288="positive",AND(OR(ISNUMBER(SEARCH("Follicular carcinoma",N288)),ISNUMBER(SEARCH("Follicular thyroid carcinoma",N288))),V288="extensive"),AND(AND(ISNUMBER(J288),J288&gt;0),AND(ISNUMBER(M288),M288&gt;3)),OR(H288="positive",AH288=1)),"high",IF(OR(ISNUMBER(SEARCH("lateral",G288,1)),ISNUMBER(SEARCH("positive",Y288,1)),ISNUMBER(SEARCH("tall",O288,1)),ISNUMBER(SEARCH("hobnail",O288,1)),ISNUMBER(SEARCH("cribriform",O288,1)),ISNUMBER(SEARCH("diffuse",O288,1)),ISNUMBER(SEARCH("columnar",O288,1)),ISNUMBER(SEARCH("solid",O288,1)),ISNUMBER(SEARCH("tall",N288,1)),ISNUMBER(SEARCH("hobnail",N288,1)),ISNUMBER(SEARCH("cribriform",N288,1)),ISNUMBER(SEARCH("diffuse",N288,1)),ISNUMBER(SEARCH("columnar",N288,1)),ISNUMBER(SEARCH("solid",N288,1)),AND(ISNUMBER(SEARCH("papillary",N288,1)),S288="positive"),AND(AND(ISNUMBER(J288),J288&gt;=5),M288=""),AND(AND(ISNUMBER(J288),J288&gt;=5),AND(ISNUMBER(M288),M288&gt;=1)),AND(ISNUMBER(SERACH("papillary",N288)),OR(Y288="positive",Z288="positive"), ISNUMBER(SEARCH("BRAF",AB288)))),"intermediate","low"))</f>
        <v>intermediate</v>
      </c>
      <c r="AF288" s="36" t="str">
        <f t="shared" si="52"/>
        <v>3a</v>
      </c>
      <c r="AG288" s="36" t="str">
        <f t="shared" si="53"/>
        <v>1a</v>
      </c>
      <c r="AH288" s="36" t="str">
        <f t="shared" si="54"/>
        <v>0</v>
      </c>
      <c r="AI288" s="42" t="str">
        <f t="shared" si="55"/>
        <v>I</v>
      </c>
      <c r="AJ288" s="39" t="s">
        <v>809</v>
      </c>
      <c r="AK288" s="41" t="s">
        <v>1124</v>
      </c>
      <c r="AL288" s="41" t="s">
        <v>1119</v>
      </c>
      <c r="AM288" s="41" t="s">
        <v>1123</v>
      </c>
      <c r="AN288" s="41" t="s">
        <v>68</v>
      </c>
      <c r="AO288" s="22">
        <f t="shared" ca="1" si="56"/>
        <v>1</v>
      </c>
      <c r="AP288" s="1">
        <f t="shared" si="57"/>
        <v>1</v>
      </c>
      <c r="AQ288" s="1">
        <f t="shared" si="58"/>
        <v>0</v>
      </c>
      <c r="AR288" s="1">
        <f t="shared" si="59"/>
        <v>1</v>
      </c>
      <c r="AS288" s="14">
        <f t="shared" si="60"/>
        <v>1</v>
      </c>
    </row>
    <row r="289" spans="1:45">
      <c r="A289" t="str">
        <f>'Model output'!A288</f>
        <v>TCGA-MK-A4N7</v>
      </c>
      <c r="B289" s="33">
        <v>20</v>
      </c>
      <c r="C289" s="1" t="str">
        <f>IF(OR(ISNUMBER(SEARCH("0",'Model output'!D288)), ISNUMBER(SEARCH("1",'Model output'!D288)), ISNUMBER(SEARCH("1a",'Model output'!D288)), ISNUMBER(SEARCH("1b",'Model output'!D288)), ISNUMBER(SEARCH("2",'Model output'!D288)), ISNUMBER(SEARCH("3",'Model output'!D288)), ISNUMBER(SEARCH("4a",'Model output'!D288)), ISNUMBER(SEARCH("4b",'Model output'!D288))), IF(ISNUMBER(SEARCH("pT",'Model output'!D288)),IF(OR(ISNUMBER(SEARCH("a",'Model output'!D288)),ISNUMBER(SEARCH("b",'Model output'!D288))),MID(SUBSTITUTE('Model output'!D288," ",""),SEARCH("pT",'Model output'!D288)+2,2),MID(SUBSTITUTE('Model output'!D288," ",""),SEARCH("pT",'Model output'!D288)+2,1)),IF(ISNUMBER(SEARCH("T",'Model output'!D288)),IF(OR(ISNUMBER(SEARCH("a",'Model output'!D288)),ISNUMBER(SEARCH("b",'Model output'!D288))),MID(SUBSTITUTE('Model output'!D288," ",""),SEARCH("T",'Model output'!D288)+1,2),MID(SUBSTITUTE('Model output'!D288," ",""),SEARCH("T",'Model output'!D288)+1,1)),SUBSTITUTE('Model output'!D288," ",""))),"")</f>
        <v>2</v>
      </c>
      <c r="D289" s="1" t="str">
        <f>IF(ISNUMBER(SEARCH("lymph node",'Model output'!E288)),"1", IF(AND('Model output'!E288&lt;&gt;"",ISNUMBER('Model output'!E288),'Model output'!E288&gt;0),"1",IF(OR(ISNUMBER(SEARCH("0",'Model output'!E288)), ISNUMBER(SEARCH("1",'Model output'!E288)), ISNUMBER(SEARCH("1a",'Model output'!E288)), ISNUMBER(SEARCH("1b",'Model output'!E288)), ISNUMBER(SEARCH("X",'Model output'!E288))), IF(ISNUMBER(SEARCH("pN",'Model output'!E288)),IF(OR(ISNUMBER(SEARCH("a",'Model output'!E288)),ISNUMBER(SEARCH("b",'Model output'!E288))),MID(SUBSTITUTE('Model output'!E288," ",""),SEARCH("pN",'Model output'!E288)+2,2),MID(SUBSTITUTE('Model output'!E288," ",""),SEARCH("pN",'Model output'!E288)+2,1)),IF(ISNUMBER(SEARCH("N",'Model output'!E288)),IF(OR(ISNUMBER(SEARCH("a",'Model output'!E288)),ISNUMBER(SEARCH("b",'Model output'!E288))),MID(SUBSTITUTE('Model output'!E288," ",""),SEARCH("N",'Model output'!E288)+1,2),MID(SUBSTITUTE('Model output'!E288," ",""),SEARCH("N",'Model output'!E288)+1,1)),SUBSTITUTE('Model output'!E288," ",""))),"")))</f>
        <v>0</v>
      </c>
      <c r="E289" s="1" t="str">
        <f>IF(OR(ISNUMBER(SEARCH("Not applicable",'Model output'!F288)), ISNUMBER(SEARCH("N/A",'Model output'!F288))),"0",IF(OR(ISNUMBER(SEARCH("0",'Model output'!F288)), ISNUMBER(SEARCH("1",'Model output'!F288)), ISNUMBER(SEARCH("X",'Model output'!F288))), IF(ISNUMBER(SEARCH("pM",'Model output'!F288)),MID(SUBSTITUTE('Model output'!F288," ",""),SEARCH("pM",'Model output'!F288)+2,1),IF(ISNUMBER(SEARCH("M",'Model output'!F288)),MID(SUBSTITUTE('Model output'!F288," ",""),SEARCH("M",'Model output'!F288)+1,1),SUBSTITUTE('Model output'!F288," ",""))),""))</f>
        <v>0</v>
      </c>
      <c r="F289" t="str">
        <f t="shared" ref="F289:F291" si="61">IF(OR(G289&lt;&gt;"",AND(J289&lt;&gt;"",ISNUMBER(J289),J289&gt;0),AND(M289&lt;&gt;"",M289&gt;0)),"positive","negative")</f>
        <v>negative</v>
      </c>
      <c r="G289" t="str">
        <f>IF(OR('Model output'!G288="",AND(ISNUMBER('Model output'!J288),'Model output'!J288&lt;1)),"",IF(OR(ISNUMBER(SEARCH("lateral",'Model output'!G288)),ISNUMBER(SEARCH("cervical",'Model output'!G288)),ISNUMBER(SEARCH("jugular",'Model output'!G288)),ISNUMBER(SEARCH("left neck",'Model output'!G288)),ISNUMBER(SEARCH("left anterior neck",'Model output'!G288)),ISNUMBER(SEARCH("left posterior neck",'Model output'!G288)),ISNUMBER(SEARCH("right neck",'Model output'!G288)),ISNUMBER(SEARCH("right anterior neck",'Model output'!G288)),ISNUMBER(SEARCH("right posterior neck",'Model output'!G288)),AND(ISNUMBER(SEARCH("level",'Model output'!G288)),OR(,ISNUMBER(SEARCH("II",'Model output'!G288)),ISNUMBER(SEARCH("two",'Model output'!G288)),AND(ISNUMBER(SEARCH("2",'Model output'!G288)),NOT(ISNUMBER(SEARCH("1 of 2",'Model output'!G288)))),ISNUMBER(SEARCH("III",'Model output'!G288)),ISNUMBER(SEARCH("three",'Model output'!G288)),ISNUMBER(SEARCH("3",'Model output'!G288)),ISNUMBER(SEARCH("IV",'Model output'!G288)),ISNUMBER(SEARCH("four",'Model output'!G288)),ISNUMBER(SEARCH("4",'Model output'!G288)),ISNUMBER(SEARCH("V ",'Model output'!G288)),ISNUMBER(SEARCH("five",'Model output'!G288)),ISNUMBER(SEARCH("5",'Model output'!G288))))), "lateral", "central"))</f>
        <v/>
      </c>
      <c r="H289" t="str">
        <f>IF('Model output'!H288="","negative",IF(OR(ISNUMBER(SEARCH("lymph node",'Model output'!H288)),ISNUMBER(SEARCH("gland",'Model output'!H288)),ISNUMBER(SEARCH("lobe",'Model output'!H288)),ISNUMBER(SEARCH("isthmus",'Model output'!H288)),ISNUMBER(SEARCH("mediastinum",'Model output'!H288)),ISNUMBER(SEARCH("Not mentioned",'Model output'!H288)), ISNUMBER(SEARCH("Not applicable",'Model output'!H288)), ISNUMBER(SEARCH("paratracheal",'Model output'!H288)),ISNUMBER(SEARCH("fibroadipose tissue",'Model output'!H288)),ISNUMBER(SEARCH("thyroid node",'Model output'!H288)),ISNUMBER(SEARCH("skeletal muscle",'Model output'!H288)),ISNUMBER(SEARCH("Extranodal extension",'Model output'!H288)),ISNUMBER(SEARCH("right",'Model output'!H288)),ISNUMBER(SEARCH("left",'Model output'!H288)),ISNUMBER(SEARCH("Not specified",'Model output'!H288))),"negative","positive"))</f>
        <v>negative</v>
      </c>
      <c r="I289">
        <f>IF(OR('Model output'!I288="",'Model output'!I288="Not answered",'Model output'!I288="Not mentioned"),"",IF(ISNUMBER('Model output'!I288),'Model output'!I288,1))</f>
        <v>2</v>
      </c>
      <c r="J289">
        <f>IF(OR('Model output'!J288="",'Model output'!J288="Not answered",'Model output'!J288="Not mentioned"),"",IF(AND(ISNUMBER('Model output'!J288),'Model output'!J288&lt;=I289),'Model output'!J288,IF(AND(ISNUMBER('Model output'!J288), 'Model output'!J288&gt;=DATE(2024,1,1)), MIN(DAY('Model output'!J288), MONTH('Model output'!J288), YEAR('Model output'!J288)), IF(ISNUMBER(SEARCH("0/",'Model output'!J288)),0,IF(ISNUMBER(SEARCH("/",'Model output'!J288)), VALUE(LEFT('Model output'!J288, SEARCH("/",'Model output'!J288)-1)),1)))))</f>
        <v>0</v>
      </c>
      <c r="K289" t="str" cm="1">
        <f t="array" ref="K289">IF(COUNT(FIND({0,1,2,3,4,5,6,7,8,9},'Model output'!K288))&gt;0,'Model output'!K288,"")</f>
        <v/>
      </c>
      <c r="L289" s="25" t="str">
        <f t="shared" si="51"/>
        <v/>
      </c>
      <c r="M289" t="str" cm="1">
        <f t="array" ref="M289">IF(L289="","",IF(ISNUMBER(SEARCH("cm",L289)),MAX(VALUE(SUBSTITUTE(_xlfn.FILTERXML("&lt;t&gt;&lt;s&gt;"&amp;SUBSTITUTE(L289,",","&lt;/s&gt;&lt;s&gt;")&amp;"&lt;/s&gt;&lt;/t&gt;","//s"),"cm",""))),MAX(VALUE(SUBSTITUTE(_xlfn.FILTERXML("&lt;t&gt;&lt;s&gt;"&amp;SUBSTITUTE(L289,",","&lt;/s&gt;&lt;s&gt;")&amp;"&lt;/s&gt;&lt;/t&gt;","//s"),"mm","")))/10))</f>
        <v/>
      </c>
      <c r="N289" t="str">
        <f>IF('Model output'!L288="","",'Model output'!L288)</f>
        <v>Papillary Thyroid Carcinoma</v>
      </c>
      <c r="O289" t="str">
        <f>IF('Model output'!M288="","",'Model output'!M288)</f>
        <v>Classical Variant</v>
      </c>
      <c r="P289" t="str">
        <f>IF('Model output'!N288="","",'Model output'!N288)</f>
        <v>2.5 CM</v>
      </c>
      <c r="Q289" t="str">
        <f t="shared" si="50"/>
        <v>2.5cm</v>
      </c>
      <c r="R289" cm="1">
        <f t="array" ref="R289">IF(Q289="","",IF(ISNUMBER(SEARCH("cm",Q289)),MAX(VALUE(SUBSTITUTE(_xlfn.FILTERXML("&lt;t&gt;&lt;s&gt;"&amp;SUBSTITUTE(Q289,",","&lt;/s&gt;&lt;s&gt;")&amp;"&lt;/s&gt;&lt;/t&gt;","//s"),"cm",""))),MAX(VALUE(SUBSTITUTE(_xlfn.FILTERXML("&lt;t&gt;&lt;s&gt;"&amp;SUBSTITUTE(Q289,",","&lt;/s&gt;&lt;s&gt;")&amp;"&lt;/s&gt;&lt;/t&gt;","//s"),"mm","")))/10))</f>
        <v>2.5</v>
      </c>
      <c r="S289" t="str">
        <f>IF(OR('Model output'!P288="",ISNUMBER(SEARCH("Not identified", 'Model output'!P288)),ISNUMBER(SEARCH("Absent",'Model output'!P288)),AND(ISNUMBER(SEARCH("No",'Model output'!P288)),NOT(ISNUMBER(SEARCH("diagnostic",'Model output'!P288)))),ISNUMBER(SEARCH("Negative",'Model output'!P288))),"negative","positive")</f>
        <v>positive</v>
      </c>
      <c r="T289">
        <f>IF('Model output'!O288="","",'Model output'!O288)</f>
        <v>1</v>
      </c>
      <c r="U289" t="str">
        <f>IF('Model output'!Q288&lt;&gt;"",'Model output'!Q288,IF('Classification result'!S289="positive",IF(ISNUMBER(SEARCH("single",'Model output'!P288)),1,IF(OR(ISNUMBER(SEARCH("&lt;4",'Model output'!P288)),ISNUMBER(SEARCH("&lt; 4",'Model output'!P288)),ISNUMBER(SEARCH("less than 4",'Model output'!P288))),"&lt;4",IF(OR(ISNUMBER(SEARCH("&gt;4",'Model output'!P288)),ISNUMBER(SEARCH("&gt; 4",'Model output'!P288)),ISNUMBER(SEARCH("4 or more",'Model output'!P288))),"&gt;4",""))), ""))</f>
        <v>Focal</v>
      </c>
      <c r="V289" t="str">
        <f>IF(S289="negative","",IF(OR(ISNUMBER(SEARCH("Focal",'Model output'!P288)),'Classification result'!U289&lt;4,ISNUMBER(SEARCH("Focal",'Classification result'!U289)),ISNUMBER(SEARCH("&lt;4",'Classification result'!U289)),ISNUMBER(SEARCH("&lt; 4",'Classification result'!U289))),"minimal", IF(OR(ISNUMBER(SEARCH("Extensive",'Model output'!P288)),ISNUMBER(SEARCH("Extensive",'Classification result'!U289)),ISNUMBER(SEARCH("&gt;4",'Classification result'!U289)),ISNUMBER(SEARCH("&gt; 4",'Classification result'!U289)),ISNUMBER(SEARCH("4 or more",'Classification result'!U289))),"extensive","")))</f>
        <v>minimal</v>
      </c>
      <c r="W289" t="str">
        <f>IF(OR('Model output'!R288="",ISNUMBER(SEARCH("Not identified", 'Model output'!R288)),ISNUMBER(SEARCH("Absent",'Model output'!R288)),ISNUMBER(SEARCH("No",'Model output'!R288)),ISNUMBER(SEARCH("Negative",'Model output'!R288)),ISNUMBER(SEARCH("None seen",'Model output'!R288)),ISNUMBER(SEARCH("Free",'Model output'!R288)),ISNUMBER(SEARCH("Cannot be assessed",'Model output'!R288))),"negative","positive")</f>
        <v>positive</v>
      </c>
      <c r="X289" s="16" t="str">
        <f>IF('Model output'!S288="","",'Model output'!S288)</f>
        <v>Not Applicable</v>
      </c>
      <c r="Y289" t="str">
        <f>IF(OR('Model output'!S288="",ISNUMBER(SEARCH("Absent",'Model output'!S288)),ISNUMBER(SEARCH("Not identified",'Model output'!S288)),AND(ISNUMBER(SEARCH("No",'Model output'!S288)),NOT(ISNUMBER(SEARCH("carcinoma",'Model output'!S288)))),ISNUMBER(SEARCH("negative",'Model output'!S288))),"negative",IF(Z289="positive","gETE", "positive"))</f>
        <v>negative</v>
      </c>
      <c r="Z289" t="str">
        <f>IF(OR('Model output'!S288="",ISNUMBER(SEARCH("Absent",'Model output'!S288)),ISNUMBER(SEARCH("Not identified",'Model output'!S288)),ISNUMBER(SEARCH("No",'Model output'!S288)),ISNUMBER(SEARCH("Minimal",'Model output'!S288)),ISNUMBER(SEARCH("negative",'Model output'!S288))),"negative",IF(OR(ISNUMBER(SEARCH("extensive",X289)),ISNUMBER(SEARCH("skeletal muscle",X289)),ISNUMBER(SEARCH("larynx",X289)),ISNUMBER(SEARCH("trachea",X289)),ISNUMBER(SEARCH("esophagus",X289)),ISNUMBER(SEARCH("recurrent laryngeal nerve",X289))),"positive","negative"))</f>
        <v>negative</v>
      </c>
      <c r="AA289" t="str">
        <f>IF('Model output'!T288="","",IF('Model output'!T288="Not mentioned", "No", "Yes"))</f>
        <v/>
      </c>
      <c r="AB289" t="str">
        <f>IF(AA289&lt;&gt;"Yes","",IF(OR('Model output'!U288="",ISNUMBER(SEARCH("Not identified",'Model output'!U288))),"",'Model output'!U288))</f>
        <v/>
      </c>
      <c r="AC289" s="1" t="str">
        <f>IF(OR('Model output'!V288="", 'Model output'!V288="No", AND(ISERROR(SEARCH("Positive",'Model output'!V288)), ISNUMBER(SEARCH("Negative",'Model output'!V288))), AND(ISNUMBER(SEARCH("Uninvolved",'Model output'!V288)),NOT(ISNUMBER(SEARCH("margins involved",'Model output'!V288)))), ISNUMBER(SEARCH("None",'Model output'!V288)), ISNUMBER(SEARCH("Free",'Model output'!V288)), ISNUMBER(SEARCH("1 mm",'Model output'!V288)), ISNUMBER(SEARCH("0.1 CM",'Model output'!V288)), ISNUMBER(SEARCH("less than 0.2 mm",'Model output'!V288)), ISNUMBER(SEARCH("less than 0.5 mm",'Model output'!V288)), ISNUMBER(SEARCH("less than 1.0 mm",'Model output'!V288)), ISNUMBER(SEARCH("noted very close",'Model output'!V288)), ISNUMBER(SEARCH("abut",'Model output'!V288)), ISNUMBER(SEARCH("not mentioned",'Model output'!V288)), ISNUMBER(SEARCH("Cannot be assessed",'Model output'!V288)), ISNUMBER(SEARCH("Not specified",'Model output'!V288)), ISNUMBER(SEARCH("Lymphocyte invasion - present",'Model output'!V288))), "negative", "positive")</f>
        <v>negative</v>
      </c>
      <c r="AE289" s="35" t="str" cm="1">
        <f t="array" aca="1" ref="AE289" ca="1">IF(OR(AC289="positive",Z289="positive",AND(OR(ISNUMBER(SEARCH("Follicular carcinoma",N289)),ISNUMBER(SEARCH("Follicular thyroid carcinoma",N289))),V289="extensive"),AND(AND(ISNUMBER(J289),J289&gt;0),AND(ISNUMBER(M289),M289&gt;3)),OR(H289="positive",AH289=1)),"high",IF(OR(ISNUMBER(SEARCH("lateral",G289,1)),ISNUMBER(SEARCH("positive",Y289,1)),ISNUMBER(SEARCH("tall",O289,1)),ISNUMBER(SEARCH("hobnail",O289,1)),ISNUMBER(SEARCH("cribriform",O289,1)),ISNUMBER(SEARCH("diffuse",O289,1)),ISNUMBER(SEARCH("columnar",O289,1)),ISNUMBER(SEARCH("solid",O289,1)),ISNUMBER(SEARCH("tall",N289,1)),ISNUMBER(SEARCH("hobnail",N289,1)),ISNUMBER(SEARCH("cribriform",N289,1)),ISNUMBER(SEARCH("diffuse",N289,1)),ISNUMBER(SEARCH("columnar",N289,1)),ISNUMBER(SEARCH("solid",N289,1)),AND(ISNUMBER(SEARCH("papillary",N289,1)),S289="positive"),AND(AND(ISNUMBER(J289),J289&gt;=5),M289=""),AND(AND(ISNUMBER(J289),J289&gt;=5),AND(ISNUMBER(M289),M289&gt;=1)),AND(ISNUMBER(SERACH("papillary",N289)),OR(Y289="positive",Z289="positive"), ISNUMBER(SEARCH("BRAF",AB289)))),"intermediate","low"))</f>
        <v>intermediate</v>
      </c>
      <c r="AF289" s="36" t="str">
        <f t="shared" si="52"/>
        <v>2</v>
      </c>
      <c r="AG289" s="36" t="str">
        <f t="shared" si="53"/>
        <v>0</v>
      </c>
      <c r="AH289" s="36" t="str">
        <f t="shared" si="54"/>
        <v>0</v>
      </c>
      <c r="AI289" s="42" t="str">
        <f t="shared" si="55"/>
        <v>I</v>
      </c>
      <c r="AJ289" s="39" t="s">
        <v>809</v>
      </c>
      <c r="AK289" s="41" t="s">
        <v>1122</v>
      </c>
      <c r="AL289" s="41" t="s">
        <v>1120</v>
      </c>
      <c r="AM289" s="41" t="s">
        <v>1123</v>
      </c>
      <c r="AN289" s="41" t="s">
        <v>68</v>
      </c>
      <c r="AO289" s="22">
        <f t="shared" ca="1" si="56"/>
        <v>1</v>
      </c>
      <c r="AP289" s="1">
        <f t="shared" si="57"/>
        <v>1</v>
      </c>
      <c r="AQ289" s="1">
        <f t="shared" si="58"/>
        <v>1</v>
      </c>
      <c r="AR289" s="1">
        <f t="shared" si="59"/>
        <v>1</v>
      </c>
      <c r="AS289" s="14">
        <f t="shared" si="60"/>
        <v>1</v>
      </c>
    </row>
    <row r="290" spans="1:45">
      <c r="A290" t="str">
        <f>'Model output'!A289</f>
        <v>TCGA-MK-A4N9</v>
      </c>
      <c r="B290" s="33">
        <v>41</v>
      </c>
      <c r="C290" s="1" t="str">
        <f>IF(OR(ISNUMBER(SEARCH("0",'Model output'!D289)), ISNUMBER(SEARCH("1",'Model output'!D289)), ISNUMBER(SEARCH("1a",'Model output'!D289)), ISNUMBER(SEARCH("1b",'Model output'!D289)), ISNUMBER(SEARCH("2",'Model output'!D289)), ISNUMBER(SEARCH("3",'Model output'!D289)), ISNUMBER(SEARCH("4a",'Model output'!D289)), ISNUMBER(SEARCH("4b",'Model output'!D289))), IF(ISNUMBER(SEARCH("pT",'Model output'!D289)),IF(OR(ISNUMBER(SEARCH("a",'Model output'!D289)),ISNUMBER(SEARCH("b",'Model output'!D289))),MID(SUBSTITUTE('Model output'!D289," ",""),SEARCH("pT",'Model output'!D289)+2,2),MID(SUBSTITUTE('Model output'!D289," ",""),SEARCH("pT",'Model output'!D289)+2,1)),IF(ISNUMBER(SEARCH("T",'Model output'!D289)),IF(OR(ISNUMBER(SEARCH("a",'Model output'!D289)),ISNUMBER(SEARCH("b",'Model output'!D289))),MID(SUBSTITUTE('Model output'!D289," ",""),SEARCH("T",'Model output'!D289)+1,2),MID(SUBSTITUTE('Model output'!D289," ",""),SEARCH("T",'Model output'!D289)+1,1)),SUBSTITUTE('Model output'!D289," ",""))),"")</f>
        <v>3</v>
      </c>
      <c r="D290" s="1" t="str">
        <f>IF(ISNUMBER(SEARCH("lymph node",'Model output'!E289)),"1", IF(AND('Model output'!E289&lt;&gt;"",ISNUMBER('Model output'!E289),'Model output'!E289&gt;0),"1",IF(OR(ISNUMBER(SEARCH("0",'Model output'!E289)), ISNUMBER(SEARCH("1",'Model output'!E289)), ISNUMBER(SEARCH("1a",'Model output'!E289)), ISNUMBER(SEARCH("1b",'Model output'!E289)), ISNUMBER(SEARCH("X",'Model output'!E289))), IF(ISNUMBER(SEARCH("pN",'Model output'!E289)),IF(OR(ISNUMBER(SEARCH("a",'Model output'!E289)),ISNUMBER(SEARCH("b",'Model output'!E289))),MID(SUBSTITUTE('Model output'!E289," ",""),SEARCH("pN",'Model output'!E289)+2,2),MID(SUBSTITUTE('Model output'!E289," ",""),SEARCH("pN",'Model output'!E289)+2,1)),IF(ISNUMBER(SEARCH("N",'Model output'!E289)),IF(OR(ISNUMBER(SEARCH("a",'Model output'!E289)),ISNUMBER(SEARCH("b",'Model output'!E289))),MID(SUBSTITUTE('Model output'!E289," ",""),SEARCH("N",'Model output'!E289)+1,2),MID(SUBSTITUTE('Model output'!E289," ",""),SEARCH("N",'Model output'!E289)+1,1)),SUBSTITUTE('Model output'!E289," ",""))),"")))</f>
        <v>1a</v>
      </c>
      <c r="E290" s="1" t="str">
        <f>IF(OR(ISNUMBER(SEARCH("Not applicable",'Model output'!F289)), ISNUMBER(SEARCH("N/A",'Model output'!F289))),"0",IF(OR(ISNUMBER(SEARCH("0",'Model output'!F289)), ISNUMBER(SEARCH("1",'Model output'!F289)), ISNUMBER(SEARCH("X",'Model output'!F289))), IF(ISNUMBER(SEARCH("pM",'Model output'!F289)),MID(SUBSTITUTE('Model output'!F289," ",""),SEARCH("pM",'Model output'!F289)+2,1),IF(ISNUMBER(SEARCH("M",'Model output'!F289)),MID(SUBSTITUTE('Model output'!F289," ",""),SEARCH("M",'Model output'!F289)+1,1),SUBSTITUTE('Model output'!F289," ",""))),""))</f>
        <v>X</v>
      </c>
      <c r="F290" t="str">
        <f t="shared" si="61"/>
        <v>positive</v>
      </c>
      <c r="G290" t="str">
        <f>IF(OR('Model output'!G289="",AND(ISNUMBER('Model output'!J289),'Model output'!J289&lt;1)),"",IF(OR(ISNUMBER(SEARCH("lateral",'Model output'!G289)),ISNUMBER(SEARCH("cervical",'Model output'!G289)),ISNUMBER(SEARCH("jugular",'Model output'!G289)),ISNUMBER(SEARCH("left neck",'Model output'!G289)),ISNUMBER(SEARCH("left anterior neck",'Model output'!G289)),ISNUMBER(SEARCH("left posterior neck",'Model output'!G289)),ISNUMBER(SEARCH("right neck",'Model output'!G289)),ISNUMBER(SEARCH("right anterior neck",'Model output'!G289)),ISNUMBER(SEARCH("right posterior neck",'Model output'!G289)),AND(ISNUMBER(SEARCH("level",'Model output'!G289)),OR(,ISNUMBER(SEARCH("II",'Model output'!G289)),ISNUMBER(SEARCH("two",'Model output'!G289)),AND(ISNUMBER(SEARCH("2",'Model output'!G289)),NOT(ISNUMBER(SEARCH("1 of 2",'Model output'!G289)))),ISNUMBER(SEARCH("III",'Model output'!G289)),ISNUMBER(SEARCH("three",'Model output'!G289)),ISNUMBER(SEARCH("3",'Model output'!G289)),ISNUMBER(SEARCH("IV",'Model output'!G289)),ISNUMBER(SEARCH("four",'Model output'!G289)),ISNUMBER(SEARCH("4",'Model output'!G289)),ISNUMBER(SEARCH("V ",'Model output'!G289)),ISNUMBER(SEARCH("five",'Model output'!G289)),ISNUMBER(SEARCH("5",'Model output'!G289))))), "lateral", "central"))</f>
        <v>central</v>
      </c>
      <c r="H290" t="str">
        <f>IF('Model output'!H289="","negative",IF(OR(ISNUMBER(SEARCH("lymph node",'Model output'!H289)),ISNUMBER(SEARCH("gland",'Model output'!H289)),ISNUMBER(SEARCH("lobe",'Model output'!H289)),ISNUMBER(SEARCH("isthmus",'Model output'!H289)),ISNUMBER(SEARCH("mediastinum",'Model output'!H289)),ISNUMBER(SEARCH("Not mentioned",'Model output'!H289)), ISNUMBER(SEARCH("Not applicable",'Model output'!H289)), ISNUMBER(SEARCH("paratracheal",'Model output'!H289)),ISNUMBER(SEARCH("fibroadipose tissue",'Model output'!H289)),ISNUMBER(SEARCH("thyroid node",'Model output'!H289)),ISNUMBER(SEARCH("skeletal muscle",'Model output'!H289)),ISNUMBER(SEARCH("Extranodal extension",'Model output'!H289)),ISNUMBER(SEARCH("right",'Model output'!H289)),ISNUMBER(SEARCH("left",'Model output'!H289)),ISNUMBER(SEARCH("Not specified",'Model output'!H289))),"negative","positive"))</f>
        <v>negative</v>
      </c>
      <c r="I290">
        <f>IF(OR('Model output'!I289="",'Model output'!I289="Not answered",'Model output'!I289="Not mentioned"),"",IF(ISNUMBER('Model output'!I289),'Model output'!I289,1))</f>
        <v>6</v>
      </c>
      <c r="J290">
        <f>IF(OR('Model output'!J289="",'Model output'!J289="Not answered",'Model output'!J289="Not mentioned"),"",IF(AND(ISNUMBER('Model output'!J289),'Model output'!J289&lt;=I290),'Model output'!J289,IF(AND(ISNUMBER('Model output'!J289), 'Model output'!J289&gt;=DATE(2024,1,1)), MIN(DAY('Model output'!J289), MONTH('Model output'!J289), YEAR('Model output'!J289)), IF(ISNUMBER(SEARCH("0/",'Model output'!J289)),0,IF(ISNUMBER(SEARCH("/",'Model output'!J289)), VALUE(LEFT('Model output'!J289, SEARCH("/",'Model output'!J289)-1)),1)))))</f>
        <v>1</v>
      </c>
      <c r="K290" t="str" cm="1">
        <f t="array" ref="K290">IF(COUNT(FIND({0,1,2,3,4,5,6,7,8,9},'Model output'!K289))&gt;0,'Model output'!K289,"")</f>
        <v/>
      </c>
      <c r="L290" s="25" t="str">
        <f t="shared" si="51"/>
        <v/>
      </c>
      <c r="M290" t="str" cm="1">
        <f t="array" ref="M290">IF(L290="","",IF(ISNUMBER(SEARCH("cm",L290)),MAX(VALUE(SUBSTITUTE(_xlfn.FILTERXML("&lt;t&gt;&lt;s&gt;"&amp;SUBSTITUTE(L290,",","&lt;/s&gt;&lt;s&gt;")&amp;"&lt;/s&gt;&lt;/t&gt;","//s"),"cm",""))),MAX(VALUE(SUBSTITUTE(_xlfn.FILTERXML("&lt;t&gt;&lt;s&gt;"&amp;SUBSTITUTE(L290,",","&lt;/s&gt;&lt;s&gt;")&amp;"&lt;/s&gt;&lt;/t&gt;","//s"),"mm","")))/10))</f>
        <v/>
      </c>
      <c r="N290" t="str">
        <f>IF('Model output'!L289="","",'Model output'!L289)</f>
        <v>Papillary</v>
      </c>
      <c r="O290" t="str">
        <f>IF('Model output'!M289="","",'Model output'!M289)</f>
        <v>Not mentioned in the provided text</v>
      </c>
      <c r="P290" t="str">
        <f>IF('Model output'!N289="","",'Model output'!N289)</f>
        <v>2.1 cm (right lobe)</v>
      </c>
      <c r="Q290" t="str">
        <f t="shared" si="50"/>
        <v>2.1cm</v>
      </c>
      <c r="R290" cm="1">
        <f t="array" ref="R290">IF(Q290="","",IF(ISNUMBER(SEARCH("cm",Q290)),MAX(VALUE(SUBSTITUTE(_xlfn.FILTERXML("&lt;t&gt;&lt;s&gt;"&amp;SUBSTITUTE(Q290,",","&lt;/s&gt;&lt;s&gt;")&amp;"&lt;/s&gt;&lt;/t&gt;","//s"),"cm",""))),MAX(VALUE(SUBSTITUTE(_xlfn.FILTERXML("&lt;t&gt;&lt;s&gt;"&amp;SUBSTITUTE(Q290,",","&lt;/s&gt;&lt;s&gt;")&amp;"&lt;/s&gt;&lt;/t&gt;","//s"),"mm","")))/10))</f>
        <v>2.1</v>
      </c>
      <c r="S290" t="str">
        <f>IF(OR('Model output'!P289="",ISNUMBER(SEARCH("Not identified", 'Model output'!P289)),ISNUMBER(SEARCH("Absent",'Model output'!P289)),AND(ISNUMBER(SEARCH("No",'Model output'!P289)),NOT(ISNUMBER(SEARCH("diagnostic",'Model output'!P289)))),ISNUMBER(SEARCH("Negative",'Model output'!P289))),"negative","positive")</f>
        <v>negative</v>
      </c>
      <c r="T290" t="str">
        <f>IF('Model output'!O289="","",'Model output'!O289)</f>
        <v>3 (multifocal)</v>
      </c>
      <c r="U290" t="str">
        <f>IF('Model output'!Q289&lt;&gt;"",'Model output'!Q289,IF('Classification result'!S290="positive",IF(ISNUMBER(SEARCH("single",'Model output'!P289)),1,IF(OR(ISNUMBER(SEARCH("&lt;4",'Model output'!P289)),ISNUMBER(SEARCH("&lt; 4",'Model output'!P289)),ISNUMBER(SEARCH("less than 4",'Model output'!P289))),"&lt;4",IF(OR(ISNUMBER(SEARCH("&gt;4",'Model output'!P289)),ISNUMBER(SEARCH("&gt; 4",'Model output'!P289)),ISNUMBER(SEARCH("4 or more",'Model output'!P289))),"&gt;4",""))), ""))</f>
        <v>Not mentioned in the provided text</v>
      </c>
      <c r="V290" t="str">
        <f>IF(S290="negative","",IF(OR(ISNUMBER(SEARCH("Focal",'Model output'!P289)),'Classification result'!U290&lt;4,ISNUMBER(SEARCH("Focal",'Classification result'!U290)),ISNUMBER(SEARCH("&lt;4",'Classification result'!U290)),ISNUMBER(SEARCH("&lt; 4",'Classification result'!U290))),"minimal", IF(OR(ISNUMBER(SEARCH("Extensive",'Model output'!P289)),ISNUMBER(SEARCH("Extensive",'Classification result'!U290)),ISNUMBER(SEARCH("&gt;4",'Classification result'!U290)),ISNUMBER(SEARCH("&gt; 4",'Classification result'!U290)),ISNUMBER(SEARCH("4 or more",'Classification result'!U290))),"extensive","")))</f>
        <v/>
      </c>
      <c r="W290" t="str">
        <f>IF(OR('Model output'!R289="",ISNUMBER(SEARCH("Not identified", 'Model output'!R289)),ISNUMBER(SEARCH("Absent",'Model output'!R289)),ISNUMBER(SEARCH("No",'Model output'!R289)),ISNUMBER(SEARCH("Negative",'Model output'!R289)),ISNUMBER(SEARCH("None seen",'Model output'!R289)),ISNUMBER(SEARCH("Free",'Model output'!R289)),ISNUMBER(SEARCH("Cannot be assessed",'Model output'!R289))),"negative","positive")</f>
        <v>negative</v>
      </c>
      <c r="X290" s="16" t="str">
        <f>IF('Model output'!S289="","",'Model output'!S289)</f>
        <v>Yes, perithyroidal fibradipose tissue (right lobe)</v>
      </c>
      <c r="Y290" t="str">
        <f>IF(OR('Model output'!S289="",ISNUMBER(SEARCH("Absent",'Model output'!S289)),ISNUMBER(SEARCH("Not identified",'Model output'!S289)),AND(ISNUMBER(SEARCH("No",'Model output'!S289)),NOT(ISNUMBER(SEARCH("carcinoma",'Model output'!S289)))),ISNUMBER(SEARCH("negative",'Model output'!S289))),"negative",IF(Z290="positive","gETE", "positive"))</f>
        <v>positive</v>
      </c>
      <c r="Z290" t="str">
        <f>IF(OR('Model output'!S289="",ISNUMBER(SEARCH("Absent",'Model output'!S289)),ISNUMBER(SEARCH("Not identified",'Model output'!S289)),ISNUMBER(SEARCH("No",'Model output'!S289)),ISNUMBER(SEARCH("Minimal",'Model output'!S289)),ISNUMBER(SEARCH("negative",'Model output'!S289))),"negative",IF(OR(ISNUMBER(SEARCH("extensive",X290)),ISNUMBER(SEARCH("skeletal muscle",X290)),ISNUMBER(SEARCH("larynx",X290)),ISNUMBER(SEARCH("trachea",X290)),ISNUMBER(SEARCH("esophagus",X290)),ISNUMBER(SEARCH("recurrent laryngeal nerve",X290))),"positive","negative"))</f>
        <v>negative</v>
      </c>
      <c r="AA290" t="str">
        <f>IF('Model output'!T289="","",IF('Model output'!T289="Not mentioned", "No", "Yes"))</f>
        <v>Yes</v>
      </c>
      <c r="AB290" t="str">
        <f>IF(AA290&lt;&gt;"Yes","",IF(OR('Model output'!U289="",ISNUMBER(SEARCH("Not identified",'Model output'!U289))),"",'Model output'!U289))</f>
        <v>Not mentioned in the provided text</v>
      </c>
      <c r="AC290" s="1" t="str">
        <f>IF(OR('Model output'!V289="", 'Model output'!V289="No", AND(ISERROR(SEARCH("Positive",'Model output'!V289)), ISNUMBER(SEARCH("Negative",'Model output'!V289))), AND(ISNUMBER(SEARCH("Uninvolved",'Model output'!V289)),NOT(ISNUMBER(SEARCH("margins involved",'Model output'!V289)))), ISNUMBER(SEARCH("None",'Model output'!V289)), ISNUMBER(SEARCH("Free",'Model output'!V289)), ISNUMBER(SEARCH("1 mm",'Model output'!V289)), ISNUMBER(SEARCH("0.1 CM",'Model output'!V289)), ISNUMBER(SEARCH("less than 0.2 mm",'Model output'!V289)), ISNUMBER(SEARCH("less than 0.5 mm",'Model output'!V289)), ISNUMBER(SEARCH("less than 1.0 mm",'Model output'!V289)), ISNUMBER(SEARCH("noted very close",'Model output'!V289)), ISNUMBER(SEARCH("abut",'Model output'!V289)), ISNUMBER(SEARCH("not mentioned",'Model output'!V289)), ISNUMBER(SEARCH("Cannot be assessed",'Model output'!V289)), ISNUMBER(SEARCH("Not specified",'Model output'!V289)), ISNUMBER(SEARCH("Lymphocyte invasion - present",'Model output'!V289))), "negative", "positive")</f>
        <v>negative</v>
      </c>
      <c r="AE290" s="35" t="str" cm="1">
        <f t="array" aca="1" ref="AE290" ca="1">IF(OR(AC290="positive",Z290="positive",AND(OR(ISNUMBER(SEARCH("Follicular carcinoma",N290)),ISNUMBER(SEARCH("Follicular thyroid carcinoma",N290))),V290="extensive"),AND(AND(ISNUMBER(J290),J290&gt;0),AND(ISNUMBER(M290),M290&gt;3)),OR(H290="positive",AH290=1)),"high",IF(OR(ISNUMBER(SEARCH("lateral",G290,1)),ISNUMBER(SEARCH("positive",Y290,1)),ISNUMBER(SEARCH("tall",O290,1)),ISNUMBER(SEARCH("hobnail",O290,1)),ISNUMBER(SEARCH("cribriform",O290,1)),ISNUMBER(SEARCH("diffuse",O290,1)),ISNUMBER(SEARCH("columnar",O290,1)),ISNUMBER(SEARCH("solid",O290,1)),ISNUMBER(SEARCH("tall",N290,1)),ISNUMBER(SEARCH("hobnail",N290,1)),ISNUMBER(SEARCH("cribriform",N290,1)),ISNUMBER(SEARCH("diffuse",N290,1)),ISNUMBER(SEARCH("columnar",N290,1)),ISNUMBER(SEARCH("solid",N290,1)),AND(ISNUMBER(SEARCH("papillary",N290,1)),S290="positive"),AND(AND(ISNUMBER(J290),J290&gt;=5),M290=""),AND(AND(ISNUMBER(J290),J290&gt;=5),AND(ISNUMBER(M290),M290&gt;=1)),AND(ISNUMBER(SERACH("papillary",N290)),OR(Y290="positive",Z290="positive"), ISNUMBER(SEARCH("BRAF",AB290)))),"intermediate","low"))</f>
        <v>intermediate</v>
      </c>
      <c r="AF290" s="36" t="str">
        <f t="shared" si="52"/>
        <v>2</v>
      </c>
      <c r="AG290" s="36" t="str">
        <f t="shared" si="53"/>
        <v>1a</v>
      </c>
      <c r="AH290" s="36" t="str">
        <f t="shared" si="54"/>
        <v>0</v>
      </c>
      <c r="AI290" s="42" t="str">
        <f t="shared" si="55"/>
        <v>I</v>
      </c>
      <c r="AJ290" s="39" t="s">
        <v>809</v>
      </c>
      <c r="AK290" s="41" t="s">
        <v>1122</v>
      </c>
      <c r="AL290" s="41" t="s">
        <v>651</v>
      </c>
      <c r="AM290" s="41" t="s">
        <v>1120</v>
      </c>
      <c r="AN290" s="41" t="s">
        <v>68</v>
      </c>
      <c r="AO290" s="22">
        <f t="shared" ca="1" si="56"/>
        <v>1</v>
      </c>
      <c r="AP290" s="1">
        <f t="shared" si="57"/>
        <v>1</v>
      </c>
      <c r="AQ290" s="1">
        <f t="shared" si="58"/>
        <v>1</v>
      </c>
      <c r="AR290" s="1">
        <f t="shared" si="59"/>
        <v>1</v>
      </c>
      <c r="AS290" s="14">
        <f t="shared" si="60"/>
        <v>1</v>
      </c>
    </row>
    <row r="291" spans="1:45">
      <c r="A291" s="18" t="str">
        <f>'Model output'!A290</f>
        <v>TCGA-MK-A84Z</v>
      </c>
      <c r="B291" s="34">
        <v>74</v>
      </c>
      <c r="C291" s="13" t="str">
        <f>IF(OR(ISNUMBER(SEARCH("0",'Model output'!D290)), ISNUMBER(SEARCH("1",'Model output'!D290)), ISNUMBER(SEARCH("1a",'Model output'!D290)), ISNUMBER(SEARCH("1b",'Model output'!D290)), ISNUMBER(SEARCH("2",'Model output'!D290)), ISNUMBER(SEARCH("3",'Model output'!D290)), ISNUMBER(SEARCH("4a",'Model output'!D290)), ISNUMBER(SEARCH("4b",'Model output'!D290))), IF(ISNUMBER(SEARCH("pT",'Model output'!D290)),IF(OR(ISNUMBER(SEARCH("a",'Model output'!D290)),ISNUMBER(SEARCH("b",'Model output'!D290))),MID(SUBSTITUTE('Model output'!D290," ",""),SEARCH("pT",'Model output'!D290)+2,2),MID(SUBSTITUTE('Model output'!D290," ",""),SEARCH("pT",'Model output'!D290)+2,1)),IF(ISNUMBER(SEARCH("T",'Model output'!D290)),IF(OR(ISNUMBER(SEARCH("a",'Model output'!D290)),ISNUMBER(SEARCH("b",'Model output'!D290))),MID(SUBSTITUTE('Model output'!D290," ",""),SEARCH("T",'Model output'!D290)+1,2),MID(SUBSTITUTE('Model output'!D290," ",""),SEARCH("T",'Model output'!D290)+1,1)),SUBSTITUTE('Model output'!D290," ",""))),"")</f>
        <v>3</v>
      </c>
      <c r="D291" s="13" t="str">
        <f>IF(ISNUMBER(SEARCH("lymph node",'Model output'!E290)),"1", IF(AND('Model output'!E290&lt;&gt;"",ISNUMBER('Model output'!E290),'Model output'!E290&gt;0),"1",IF(OR(ISNUMBER(SEARCH("0",'Model output'!E290)), ISNUMBER(SEARCH("1",'Model output'!E290)), ISNUMBER(SEARCH("1a",'Model output'!E290)), ISNUMBER(SEARCH("1b",'Model output'!E290)), ISNUMBER(SEARCH("X",'Model output'!E290))), IF(ISNUMBER(SEARCH("pN",'Model output'!E290)),IF(OR(ISNUMBER(SEARCH("a",'Model output'!E290)),ISNUMBER(SEARCH("b",'Model output'!E290))),MID(SUBSTITUTE('Model output'!E290," ",""),SEARCH("pN",'Model output'!E290)+2,2),MID(SUBSTITUTE('Model output'!E290," ",""),SEARCH("pN",'Model output'!E290)+2,1)),IF(ISNUMBER(SEARCH("N",'Model output'!E290)),IF(OR(ISNUMBER(SEARCH("a",'Model output'!E290)),ISNUMBER(SEARCH("b",'Model output'!E290))),MID(SUBSTITUTE('Model output'!E290," ",""),SEARCH("N",'Model output'!E290)+1,2),MID(SUBSTITUTE('Model output'!E290," ",""),SEARCH("N",'Model output'!E290)+1,1)),SUBSTITUTE('Model output'!E290," ",""))),"")))</f>
        <v>x</v>
      </c>
      <c r="E291" s="13" t="str">
        <f>IF(OR(ISNUMBER(SEARCH("Not applicable",'Model output'!F290)), ISNUMBER(SEARCH("N/A",'Model output'!F290))),"0",IF(OR(ISNUMBER(SEARCH("0",'Model output'!F290)), ISNUMBER(SEARCH("1",'Model output'!F290)), ISNUMBER(SEARCH("X",'Model output'!F290))), IF(ISNUMBER(SEARCH("pM",'Model output'!F290)),MID(SUBSTITUTE('Model output'!F290," ",""),SEARCH("pM",'Model output'!F290)+2,1),IF(ISNUMBER(SEARCH("M",'Model output'!F290)),MID(SUBSTITUTE('Model output'!F290," ",""),SEARCH("M",'Model output'!F290)+1,1),SUBSTITUTE('Model output'!F290," ",""))),""))</f>
        <v>X</v>
      </c>
      <c r="F291" s="18" t="str">
        <f t="shared" si="61"/>
        <v>positive</v>
      </c>
      <c r="G291" t="str">
        <f>IF(OR('Model output'!G290="",AND(ISNUMBER('Model output'!J290),'Model output'!J290&lt;1)),"",IF(OR(ISNUMBER(SEARCH("lateral",'Model output'!G290)),ISNUMBER(SEARCH("cervical",'Model output'!G290)),ISNUMBER(SEARCH("jugular",'Model output'!G290)),ISNUMBER(SEARCH("left neck",'Model output'!G290)),ISNUMBER(SEARCH("left anterior neck",'Model output'!G290)),ISNUMBER(SEARCH("left posterior neck",'Model output'!G290)),ISNUMBER(SEARCH("right neck",'Model output'!G290)),ISNUMBER(SEARCH("right anterior neck",'Model output'!G290)),ISNUMBER(SEARCH("right posterior neck",'Model output'!G290)),AND(ISNUMBER(SEARCH("level",'Model output'!G290)),OR(,ISNUMBER(SEARCH("II",'Model output'!G290)),ISNUMBER(SEARCH("two",'Model output'!G290)),AND(ISNUMBER(SEARCH("2",'Model output'!G290)),NOT(ISNUMBER(SEARCH("1 of 2",'Model output'!G290)))),ISNUMBER(SEARCH("III",'Model output'!G290)),ISNUMBER(SEARCH("three",'Model output'!G290)),ISNUMBER(SEARCH("3",'Model output'!G290)),ISNUMBER(SEARCH("IV",'Model output'!G290)),ISNUMBER(SEARCH("four",'Model output'!G290)),ISNUMBER(SEARCH("4",'Model output'!G290)),ISNUMBER(SEARCH("V ",'Model output'!G290)),ISNUMBER(SEARCH("five",'Model output'!G290)),ISNUMBER(SEARCH("5",'Model output'!G290))))), "lateral", "central"))</f>
        <v/>
      </c>
      <c r="H291" s="18" t="str">
        <f>IF('Model output'!H290="","negative",IF(OR(ISNUMBER(SEARCH("lymph node",'Model output'!H290)),ISNUMBER(SEARCH("gland",'Model output'!H290)),ISNUMBER(SEARCH("lobe",'Model output'!H290)),ISNUMBER(SEARCH("isthmus",'Model output'!H290)),ISNUMBER(SEARCH("mediastinum",'Model output'!H290)),ISNUMBER(SEARCH("Not mentioned",'Model output'!H290)), ISNUMBER(SEARCH("Not applicable",'Model output'!H290)), ISNUMBER(SEARCH("paratracheal",'Model output'!H290)),ISNUMBER(SEARCH("fibroadipose tissue",'Model output'!H290)),ISNUMBER(SEARCH("thyroid node",'Model output'!H290)),ISNUMBER(SEARCH("skeletal muscle",'Model output'!H290)),ISNUMBER(SEARCH("Extranodal extension",'Model output'!H290)),ISNUMBER(SEARCH("right",'Model output'!H290)),ISNUMBER(SEARCH("left",'Model output'!H290)),ISNUMBER(SEARCH("Not specified",'Model output'!H290))),"negative","positive"))</f>
        <v>negative</v>
      </c>
      <c r="I291" s="18" t="str">
        <f>IF(OR('Model output'!I290="",'Model output'!I290="Not answered",'Model output'!I290="Not mentioned"),"",IF(ISNUMBER('Model output'!I290),'Model output'!I290,1))</f>
        <v/>
      </c>
      <c r="J291" s="18">
        <f>IF(OR('Model output'!J290="",'Model output'!J290="Not answered",'Model output'!J290="Not mentioned"),"",IF(AND(ISNUMBER('Model output'!J290),'Model output'!J290&lt;=I291),'Model output'!J290,IF(AND(ISNUMBER('Model output'!J290), 'Model output'!J290&gt;=DATE(2024,1,1)), MIN(DAY('Model output'!J290), MONTH('Model output'!J290), YEAR('Model output'!J290)), IF(ISNUMBER(SEARCH("0/",'Model output'!J290)),0,IF(ISNUMBER(SEARCH("/",'Model output'!J290)), VALUE(LEFT('Model output'!J290, SEARCH("/",'Model output'!J290)-1)),1)))))</f>
        <v>1</v>
      </c>
      <c r="K291" s="18" t="str" cm="1">
        <f t="array" ref="K291">IF(COUNT(FIND({0,1,2,3,4,5,6,7,8,9},'Model output'!K290))&gt;0,'Model output'!K290,"")</f>
        <v/>
      </c>
      <c r="L291" s="19" t="str">
        <f t="shared" si="51"/>
        <v/>
      </c>
      <c r="M291" s="18" t="str" cm="1">
        <f t="array" ref="M291">IF(L291="","",IF(ISNUMBER(SEARCH("cm",L291)),MAX(VALUE(SUBSTITUTE(_xlfn.FILTERXML("&lt;t&gt;&lt;s&gt;"&amp;SUBSTITUTE(L291,",","&lt;/s&gt;&lt;s&gt;")&amp;"&lt;/s&gt;&lt;/t&gt;","//s"),"cm",""))),MAX(VALUE(SUBSTITUTE(_xlfn.FILTERXML("&lt;t&gt;&lt;s&gt;"&amp;SUBSTITUTE(L291,",","&lt;/s&gt;&lt;s&gt;")&amp;"&lt;/s&gt;&lt;/t&gt;","//s"),"mm","")))/10))</f>
        <v/>
      </c>
      <c r="N291" s="18" t="str">
        <f>IF('Model output'!L290="","",'Model output'!L290)</f>
        <v>Follicular variant of papillary thyroid carcinoma</v>
      </c>
      <c r="O291" s="18" t="str">
        <f>IF('Model output'!M290="","",'Model output'!M290)</f>
        <v>Not mentioned</v>
      </c>
      <c r="P291" s="18" t="str">
        <f>IF('Model output'!N290="","",'Model output'!N290)</f>
        <v>1.5 x 2.2 x 5.0 cm</v>
      </c>
      <c r="Q291" s="18" t="str">
        <f t="shared" si="50"/>
        <v>1.5,2.2,5.0cm</v>
      </c>
      <c r="R291" s="18" cm="1">
        <f t="array" ref="R291">IF(Q291="","",IF(ISNUMBER(SEARCH("cm",Q291)),MAX(VALUE(SUBSTITUTE(_xlfn.FILTERXML("&lt;t&gt;&lt;s&gt;"&amp;SUBSTITUTE(Q291,",","&lt;/s&gt;&lt;s&gt;")&amp;"&lt;/s&gt;&lt;/t&gt;","//s"),"cm",""))),MAX(VALUE(SUBSTITUTE(_xlfn.FILTERXML("&lt;t&gt;&lt;s&gt;"&amp;SUBSTITUTE(Q291,",","&lt;/s&gt;&lt;s&gt;")&amp;"&lt;/s&gt;&lt;/t&gt;","//s"),"mm","")))/10))</f>
        <v>5</v>
      </c>
      <c r="S291" s="18" t="str">
        <f>IF(OR('Model output'!P290="",ISNUMBER(SEARCH("Not identified", 'Model output'!P290)),ISNUMBER(SEARCH("Absent",'Model output'!P290)),AND(ISNUMBER(SEARCH("No",'Model output'!P290)),NOT(ISNUMBER(SEARCH("diagnostic",'Model output'!P290)))),ISNUMBER(SEARCH("Negative",'Model output'!P290))),"negative","positive")</f>
        <v>negative</v>
      </c>
      <c r="T291" s="18">
        <f>IF('Model output'!O290="","",'Model output'!O290)</f>
        <v>2</v>
      </c>
      <c r="U291" s="18" t="str">
        <f>IF('Model output'!Q290&lt;&gt;"",'Model output'!Q290,IF('Classification result'!S291="positive",IF(ISNUMBER(SEARCH("single",'Model output'!P290)),1,IF(OR(ISNUMBER(SEARCH("&lt;4",'Model output'!P290)),ISNUMBER(SEARCH("&lt; 4",'Model output'!P290)),ISNUMBER(SEARCH("less than 4",'Model output'!P290))),"&lt;4",IF(OR(ISNUMBER(SEARCH("&gt;4",'Model output'!P290)),ISNUMBER(SEARCH("&gt; 4",'Model output'!P290)),ISNUMBER(SEARCH("4 or more",'Model output'!P290))),"&gt;4",""))), ""))</f>
        <v/>
      </c>
      <c r="V291" s="18" t="str">
        <f>IF(S291="negative","",IF(OR(ISNUMBER(SEARCH("Focal",'Model output'!P290)),'Classification result'!U291&lt;4,ISNUMBER(SEARCH("Focal",'Classification result'!U291)),ISNUMBER(SEARCH("&lt;4",'Classification result'!U291)),ISNUMBER(SEARCH("&lt; 4",'Classification result'!U291))),"minimal", IF(OR(ISNUMBER(SEARCH("Extensive",'Model output'!P290)),ISNUMBER(SEARCH("Extensive",'Classification result'!U291)),ISNUMBER(SEARCH("&gt;4",'Classification result'!U291)),ISNUMBER(SEARCH("&gt; 4",'Classification result'!U291)),ISNUMBER(SEARCH("4 or more",'Classification result'!U291))),"extensive","")))</f>
        <v/>
      </c>
      <c r="W291" s="18" t="str">
        <f>IF(OR('Model output'!R290="",ISNUMBER(SEARCH("Not identified", 'Model output'!R290)),ISNUMBER(SEARCH("Absent",'Model output'!R290)),ISNUMBER(SEARCH("No",'Model output'!R290)),ISNUMBER(SEARCH("Negative",'Model output'!R290)),ISNUMBER(SEARCH("None seen",'Model output'!R290)),ISNUMBER(SEARCH("Free",'Model output'!R290)),ISNUMBER(SEARCH("Cannot be assessed",'Model output'!R290))),"negative","positive")</f>
        <v>positive</v>
      </c>
      <c r="X291" s="20" t="str">
        <f>IF('Model output'!S290="","",'Model output'!S290)</f>
        <v/>
      </c>
      <c r="Y291" s="18" t="str">
        <f>IF(OR('Model output'!S290="",ISNUMBER(SEARCH("Absent",'Model output'!S290)),ISNUMBER(SEARCH("Not identified",'Model output'!S290)),AND(ISNUMBER(SEARCH("No",'Model output'!S290)),NOT(ISNUMBER(SEARCH("carcinoma",'Model output'!S290)))),ISNUMBER(SEARCH("negative",'Model output'!S290))),"negative",IF(Z291="positive","gETE", "positive"))</f>
        <v>negative</v>
      </c>
      <c r="Z291" s="18" t="str">
        <f>IF(OR('Model output'!S290="",ISNUMBER(SEARCH("Absent",'Model output'!S290)),ISNUMBER(SEARCH("Not identified",'Model output'!S290)),ISNUMBER(SEARCH("No",'Model output'!S290)),ISNUMBER(SEARCH("Minimal",'Model output'!S290)),ISNUMBER(SEARCH("negative",'Model output'!S290))),"negative",IF(OR(ISNUMBER(SEARCH("extensive",X291)),ISNUMBER(SEARCH("skeletal muscle",X291)),ISNUMBER(SEARCH("larynx",X291)),ISNUMBER(SEARCH("trachea",X291)),ISNUMBER(SEARCH("esophagus",X291)),ISNUMBER(SEARCH("recurrent laryngeal nerve",X291))),"positive","negative"))</f>
        <v>negative</v>
      </c>
      <c r="AA291" s="18" t="str">
        <f>IF('Model output'!T290="","",IF('Model output'!T290="Not mentioned", "No", "Yes"))</f>
        <v>No</v>
      </c>
      <c r="AB291" s="18" t="str">
        <f>IF(AA291&lt;&gt;"Yes","",IF(OR('Model output'!U290="",ISNUMBER(SEARCH("Not identified",'Model output'!U290))),"",'Model output'!U290))</f>
        <v/>
      </c>
      <c r="AC291" s="13" t="str">
        <f>IF(OR('Model output'!V290="", 'Model output'!V290="No", AND(ISERROR(SEARCH("Positive",'Model output'!V290)), ISNUMBER(SEARCH("Negative",'Model output'!V290))), AND(ISNUMBER(SEARCH("Uninvolved",'Model output'!V290)),NOT(ISNUMBER(SEARCH("margins involved",'Model output'!V290)))), ISNUMBER(SEARCH("None",'Model output'!V290)), ISNUMBER(SEARCH("Free",'Model output'!V290)), ISNUMBER(SEARCH("1 mm",'Model output'!V290)), ISNUMBER(SEARCH("0.1 CM",'Model output'!V290)), ISNUMBER(SEARCH("less than 0.2 mm",'Model output'!V290)), ISNUMBER(SEARCH("less than 0.5 mm",'Model output'!V290)), ISNUMBER(SEARCH("less than 1.0 mm",'Model output'!V290)), ISNUMBER(SEARCH("noted very close",'Model output'!V290)), ISNUMBER(SEARCH("abut",'Model output'!V290)), ISNUMBER(SEARCH("not mentioned",'Model output'!V290)), ISNUMBER(SEARCH("Cannot be assessed",'Model output'!V290)), ISNUMBER(SEARCH("Not specified",'Model output'!V290)), ISNUMBER(SEARCH("Lymphocyte invasion - present",'Model output'!V290))), "negative", "positive")</f>
        <v>negative</v>
      </c>
      <c r="AD291" s="21"/>
      <c r="AE291" s="43" t="str" cm="1">
        <f t="array" aca="1" ref="AE291" ca="1">IF(OR(AC291="positive",Z291="positive",AND(OR(ISNUMBER(SEARCH("Follicular carcinoma",N291)),ISNUMBER(SEARCH("Follicular thyroid carcinoma",N291))),V291="extensive"),AND(AND(ISNUMBER(J291),J291&gt;0),AND(ISNUMBER(M291),M291&gt;3)),OR(H291="positive",AH291=1)),"high",IF(OR(ISNUMBER(SEARCH("lateral",G291,1)),ISNUMBER(SEARCH("positive",Y291,1)),ISNUMBER(SEARCH("tall",O291,1)),ISNUMBER(SEARCH("hobnail",O291,1)),ISNUMBER(SEARCH("cribriform",O291,1)),ISNUMBER(SEARCH("diffuse",O291,1)),ISNUMBER(SEARCH("columnar",O291,1)),ISNUMBER(SEARCH("solid",O291,1)),ISNUMBER(SEARCH("tall",N291,1)),ISNUMBER(SEARCH("hobnail",N291,1)),ISNUMBER(SEARCH("cribriform",N291,1)),ISNUMBER(SEARCH("diffuse",N291,1)),ISNUMBER(SEARCH("columnar",N291,1)),ISNUMBER(SEARCH("solid",N291,1)),AND(ISNUMBER(SEARCH("papillary",N291,1)),S291="positive"),AND(AND(ISNUMBER(J291),J291&gt;=5),M291=""),AND(AND(ISNUMBER(J291),J291&gt;=5),AND(ISNUMBER(M291),M291&gt;=1)),AND(ISNUMBER(SERACH("papillary",N291)),OR(Y291="positive",Z291="positive"), ISNUMBER(SEARCH("BRAF",AB291)))),"intermediate","low"))</f>
        <v>low</v>
      </c>
      <c r="AF291" s="44" t="str">
        <f t="shared" si="52"/>
        <v>3a</v>
      </c>
      <c r="AG291" s="44" t="str">
        <f t="shared" si="53"/>
        <v>1a</v>
      </c>
      <c r="AH291" s="44" t="str">
        <f t="shared" si="54"/>
        <v>0</v>
      </c>
      <c r="AI291" s="45" t="str">
        <f t="shared" si="55"/>
        <v>II</v>
      </c>
      <c r="AJ291" s="43" t="s">
        <v>807</v>
      </c>
      <c r="AK291" s="46" t="s">
        <v>1124</v>
      </c>
      <c r="AL291" s="46" t="s">
        <v>1123</v>
      </c>
      <c r="AM291" s="46" t="s">
        <v>1123</v>
      </c>
      <c r="AN291" s="46" t="s">
        <v>1121</v>
      </c>
      <c r="AO291" s="27">
        <f t="shared" ca="1" si="56"/>
        <v>1</v>
      </c>
      <c r="AP291" s="13">
        <f t="shared" si="57"/>
        <v>1</v>
      </c>
      <c r="AQ291" s="13">
        <f t="shared" si="58"/>
        <v>0</v>
      </c>
      <c r="AR291" s="13">
        <f t="shared" si="59"/>
        <v>1</v>
      </c>
      <c r="AS291" s="15">
        <f t="shared" si="60"/>
        <v>1</v>
      </c>
    </row>
    <row r="295" spans="1:45">
      <c r="AN295" s="23"/>
      <c r="AO295" s="24"/>
      <c r="AP295" s="24"/>
      <c r="AQ295" s="24"/>
      <c r="AR295" s="24"/>
      <c r="AS295" s="24"/>
    </row>
    <row r="296" spans="1:45">
      <c r="AO296" s="24"/>
      <c r="AS296" s="8"/>
    </row>
    <row r="297" spans="1:45">
      <c r="AS297" s="8"/>
    </row>
    <row r="298" spans="1:45">
      <c r="AS298" s="8"/>
    </row>
    <row r="299" spans="1:45">
      <c r="AS299" s="8"/>
    </row>
    <row r="300" spans="1:45">
      <c r="AS300" s="8"/>
    </row>
  </sheetData>
  <mergeCells count="4">
    <mergeCell ref="AE1:AI1"/>
    <mergeCell ref="A1:AC1"/>
    <mergeCell ref="AJ1:AN1"/>
    <mergeCell ref="AO1:AS1"/>
  </mergeCells>
  <conditionalFormatting sqref="AH1">
    <cfRule type="containsText" dxfId="0" priority="1" operator="containsText" text="x">
      <formula>NOT(ISERROR(SEARCH("x",AH1)))</formula>
    </cfRule>
  </conditionalFormatting>
  <pageMargins left="0.7" right="0.7" top="0.75" bottom="0.75" header="0.3" footer="0.3"/>
  <pageSetup orientation="portrait" r:id="rId1"/>
  <ignoredErrors>
    <ignoredError sqref="AM3 AK4:AN29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3683D-9D62-41E3-B9DB-3B7A27D358FC}">
  <dimension ref="A1:V290"/>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8" max="8" width="16.1992187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74</v>
      </c>
      <c r="B1" t="s">
        <v>75</v>
      </c>
      <c r="C1" t="s">
        <v>76</v>
      </c>
      <c r="D1" t="s">
        <v>77</v>
      </c>
      <c r="E1" t="s">
        <v>78</v>
      </c>
      <c r="F1" t="s">
        <v>79</v>
      </c>
      <c r="G1" t="s">
        <v>80</v>
      </c>
      <c r="H1" t="s">
        <v>81</v>
      </c>
      <c r="I1" t="s">
        <v>82</v>
      </c>
      <c r="J1" t="s">
        <v>83</v>
      </c>
      <c r="K1" t="s">
        <v>84</v>
      </c>
      <c r="L1" t="s">
        <v>85</v>
      </c>
      <c r="M1" t="s">
        <v>86</v>
      </c>
      <c r="N1" t="s">
        <v>87</v>
      </c>
      <c r="O1" t="s">
        <v>88</v>
      </c>
      <c r="P1" t="s">
        <v>89</v>
      </c>
      <c r="Q1" t="s">
        <v>90</v>
      </c>
      <c r="R1" t="s">
        <v>91</v>
      </c>
      <c r="S1" t="s">
        <v>92</v>
      </c>
      <c r="T1" t="s">
        <v>93</v>
      </c>
      <c r="U1" t="s">
        <v>94</v>
      </c>
      <c r="V1" t="s">
        <v>95</v>
      </c>
    </row>
    <row r="2" spans="1:22">
      <c r="A2" t="s">
        <v>13</v>
      </c>
      <c r="B2" t="s">
        <v>126</v>
      </c>
      <c r="D2" t="s">
        <v>16</v>
      </c>
      <c r="E2" t="s">
        <v>15</v>
      </c>
      <c r="F2" t="s">
        <v>14</v>
      </c>
      <c r="G2" t="s">
        <v>818</v>
      </c>
      <c r="I2">
        <v>2</v>
      </c>
      <c r="J2">
        <v>1</v>
      </c>
      <c r="K2" t="s">
        <v>96</v>
      </c>
      <c r="L2" t="s">
        <v>97</v>
      </c>
      <c r="N2" t="s">
        <v>98</v>
      </c>
      <c r="O2">
        <v>1</v>
      </c>
      <c r="P2" t="s">
        <v>18</v>
      </c>
      <c r="R2" t="s">
        <v>101</v>
      </c>
      <c r="S2" t="s">
        <v>819</v>
      </c>
      <c r="V2" t="s">
        <v>101</v>
      </c>
    </row>
    <row r="3" spans="1:22">
      <c r="A3" t="s">
        <v>324</v>
      </c>
      <c r="D3" t="s">
        <v>34</v>
      </c>
      <c r="E3" t="s">
        <v>21</v>
      </c>
      <c r="F3" t="s">
        <v>20</v>
      </c>
      <c r="I3">
        <v>6</v>
      </c>
      <c r="J3">
        <v>0</v>
      </c>
      <c r="L3" t="s">
        <v>820</v>
      </c>
      <c r="M3" t="s">
        <v>821</v>
      </c>
      <c r="N3" t="s">
        <v>103</v>
      </c>
      <c r="O3">
        <v>2</v>
      </c>
      <c r="P3" t="s">
        <v>30</v>
      </c>
      <c r="R3" t="s">
        <v>101</v>
      </c>
      <c r="S3" t="s">
        <v>196</v>
      </c>
      <c r="V3" t="s">
        <v>101</v>
      </c>
    </row>
    <row r="4" spans="1:22">
      <c r="A4" t="s">
        <v>325</v>
      </c>
      <c r="B4" t="s">
        <v>126</v>
      </c>
      <c r="C4" t="s">
        <v>126</v>
      </c>
      <c r="D4" t="s">
        <v>22</v>
      </c>
      <c r="E4" t="s">
        <v>21</v>
      </c>
      <c r="F4" t="s">
        <v>20</v>
      </c>
      <c r="I4">
        <v>2</v>
      </c>
      <c r="J4">
        <v>0</v>
      </c>
      <c r="L4" t="s">
        <v>42</v>
      </c>
      <c r="M4" t="s">
        <v>126</v>
      </c>
      <c r="N4" t="s">
        <v>119</v>
      </c>
      <c r="O4">
        <v>2</v>
      </c>
      <c r="P4" t="s">
        <v>24</v>
      </c>
      <c r="R4" t="s">
        <v>229</v>
      </c>
      <c r="T4" t="s">
        <v>126</v>
      </c>
      <c r="U4" t="s">
        <v>126</v>
      </c>
      <c r="V4" t="s">
        <v>26</v>
      </c>
    </row>
    <row r="5" spans="1:22">
      <c r="A5" t="s">
        <v>326</v>
      </c>
      <c r="B5" t="s">
        <v>126</v>
      </c>
      <c r="D5" t="s">
        <v>40</v>
      </c>
      <c r="E5" t="s">
        <v>102</v>
      </c>
      <c r="F5" t="s">
        <v>20</v>
      </c>
      <c r="I5" t="s">
        <v>126</v>
      </c>
      <c r="J5" t="s">
        <v>126</v>
      </c>
      <c r="L5" t="s">
        <v>97</v>
      </c>
      <c r="M5" t="s">
        <v>180</v>
      </c>
      <c r="N5" t="s">
        <v>96</v>
      </c>
      <c r="O5">
        <v>1</v>
      </c>
      <c r="P5" t="s">
        <v>24</v>
      </c>
      <c r="R5" t="s">
        <v>126</v>
      </c>
      <c r="S5" t="s">
        <v>126</v>
      </c>
      <c r="T5" t="s">
        <v>822</v>
      </c>
      <c r="U5" t="s">
        <v>823</v>
      </c>
      <c r="V5" t="s">
        <v>26</v>
      </c>
    </row>
    <row r="6" spans="1:22">
      <c r="A6" t="s">
        <v>327</v>
      </c>
      <c r="D6" t="s">
        <v>99</v>
      </c>
      <c r="E6" t="s">
        <v>110</v>
      </c>
      <c r="G6" t="s">
        <v>193</v>
      </c>
      <c r="I6">
        <v>5</v>
      </c>
      <c r="J6">
        <v>1</v>
      </c>
      <c r="L6" t="s">
        <v>97</v>
      </c>
      <c r="M6" t="s">
        <v>118</v>
      </c>
      <c r="N6" t="s">
        <v>136</v>
      </c>
      <c r="O6">
        <v>1</v>
      </c>
      <c r="P6" t="s">
        <v>38</v>
      </c>
      <c r="R6" t="s">
        <v>38</v>
      </c>
      <c r="S6" t="s">
        <v>38</v>
      </c>
      <c r="T6" t="s">
        <v>216</v>
      </c>
      <c r="U6" t="s">
        <v>192</v>
      </c>
      <c r="V6" t="s">
        <v>26</v>
      </c>
    </row>
    <row r="7" spans="1:22">
      <c r="A7" t="s">
        <v>328</v>
      </c>
      <c r="D7" t="s">
        <v>99</v>
      </c>
      <c r="E7" t="s">
        <v>110</v>
      </c>
      <c r="I7">
        <v>8</v>
      </c>
      <c r="J7">
        <v>1</v>
      </c>
      <c r="L7" t="s">
        <v>117</v>
      </c>
      <c r="M7" t="s">
        <v>824</v>
      </c>
      <c r="N7" t="s">
        <v>115</v>
      </c>
      <c r="O7">
        <v>2</v>
      </c>
      <c r="P7" t="s">
        <v>30</v>
      </c>
      <c r="R7" t="s">
        <v>101</v>
      </c>
      <c r="T7" t="s">
        <v>101</v>
      </c>
      <c r="U7" t="s">
        <v>825</v>
      </c>
      <c r="V7" t="s">
        <v>101</v>
      </c>
    </row>
    <row r="8" spans="1:22">
      <c r="A8" t="s">
        <v>329</v>
      </c>
      <c r="D8" t="s">
        <v>121</v>
      </c>
      <c r="E8" t="s">
        <v>106</v>
      </c>
      <c r="G8" t="s">
        <v>638</v>
      </c>
      <c r="I8">
        <v>4</v>
      </c>
      <c r="J8">
        <v>1</v>
      </c>
      <c r="L8" t="s">
        <v>117</v>
      </c>
      <c r="M8" t="s">
        <v>212</v>
      </c>
      <c r="N8" t="s">
        <v>201</v>
      </c>
      <c r="O8">
        <v>2</v>
      </c>
      <c r="P8" t="s">
        <v>38</v>
      </c>
      <c r="R8" t="s">
        <v>38</v>
      </c>
      <c r="T8" t="s">
        <v>104</v>
      </c>
      <c r="U8" t="s">
        <v>104</v>
      </c>
      <c r="V8" t="s">
        <v>26</v>
      </c>
    </row>
    <row r="9" spans="1:22">
      <c r="A9" t="s">
        <v>330</v>
      </c>
      <c r="D9" t="s">
        <v>109</v>
      </c>
      <c r="E9" t="s">
        <v>151</v>
      </c>
      <c r="G9" t="s">
        <v>826</v>
      </c>
      <c r="I9">
        <v>37</v>
      </c>
      <c r="J9">
        <v>3</v>
      </c>
      <c r="K9" t="s">
        <v>124</v>
      </c>
      <c r="L9" t="s">
        <v>97</v>
      </c>
      <c r="M9" t="s">
        <v>771</v>
      </c>
      <c r="N9" t="s">
        <v>185</v>
      </c>
      <c r="O9">
        <v>3</v>
      </c>
      <c r="P9" t="s">
        <v>101</v>
      </c>
      <c r="Q9" t="s">
        <v>149</v>
      </c>
      <c r="S9" t="s">
        <v>30</v>
      </c>
      <c r="T9" t="s">
        <v>101</v>
      </c>
      <c r="U9" t="s">
        <v>827</v>
      </c>
      <c r="V9" t="s">
        <v>101</v>
      </c>
    </row>
    <row r="10" spans="1:22">
      <c r="A10" t="s">
        <v>331</v>
      </c>
      <c r="D10" t="s">
        <v>44</v>
      </c>
      <c r="E10" t="s">
        <v>21</v>
      </c>
      <c r="G10" t="s">
        <v>828</v>
      </c>
      <c r="I10">
        <v>3</v>
      </c>
      <c r="J10">
        <v>0</v>
      </c>
      <c r="L10" t="s">
        <v>639</v>
      </c>
      <c r="M10" t="s">
        <v>829</v>
      </c>
      <c r="N10" t="s">
        <v>140</v>
      </c>
      <c r="O10">
        <v>1</v>
      </c>
      <c r="P10" t="s">
        <v>30</v>
      </c>
      <c r="R10" t="s">
        <v>30</v>
      </c>
      <c r="V10" t="s">
        <v>26</v>
      </c>
    </row>
    <row r="11" spans="1:22">
      <c r="A11" t="s">
        <v>332</v>
      </c>
      <c r="D11" t="s">
        <v>34</v>
      </c>
      <c r="E11" t="s">
        <v>102</v>
      </c>
      <c r="I11">
        <v>42</v>
      </c>
      <c r="J11">
        <v>1</v>
      </c>
      <c r="L11" t="s">
        <v>114</v>
      </c>
      <c r="M11" t="s">
        <v>830</v>
      </c>
      <c r="N11" t="s">
        <v>218</v>
      </c>
      <c r="O11">
        <v>1</v>
      </c>
      <c r="T11" t="s">
        <v>101</v>
      </c>
    </row>
    <row r="12" spans="1:22">
      <c r="A12" t="s">
        <v>333</v>
      </c>
      <c r="D12" t="s">
        <v>121</v>
      </c>
      <c r="E12" t="s">
        <v>106</v>
      </c>
      <c r="I12">
        <v>20</v>
      </c>
      <c r="J12">
        <v>0</v>
      </c>
      <c r="L12" t="s">
        <v>97</v>
      </c>
      <c r="M12" t="s">
        <v>209</v>
      </c>
      <c r="N12" t="s">
        <v>122</v>
      </c>
      <c r="O12">
        <v>1</v>
      </c>
      <c r="P12" t="s">
        <v>30</v>
      </c>
      <c r="V12" t="s">
        <v>26</v>
      </c>
    </row>
    <row r="13" spans="1:22">
      <c r="A13" t="s">
        <v>334</v>
      </c>
      <c r="D13" t="s">
        <v>99</v>
      </c>
      <c r="E13" t="s">
        <v>113</v>
      </c>
      <c r="I13">
        <v>0</v>
      </c>
      <c r="J13">
        <v>0</v>
      </c>
      <c r="L13" t="s">
        <v>117</v>
      </c>
      <c r="N13" t="s">
        <v>219</v>
      </c>
      <c r="O13">
        <v>2</v>
      </c>
      <c r="P13" t="s">
        <v>38</v>
      </c>
      <c r="R13" t="s">
        <v>38</v>
      </c>
      <c r="T13" t="s">
        <v>101</v>
      </c>
      <c r="U13" t="s">
        <v>831</v>
      </c>
      <c r="V13" t="s">
        <v>26</v>
      </c>
    </row>
    <row r="14" spans="1:22">
      <c r="A14" t="s">
        <v>335</v>
      </c>
      <c r="D14" t="s">
        <v>44</v>
      </c>
      <c r="E14" t="s">
        <v>33</v>
      </c>
      <c r="G14" t="s">
        <v>38</v>
      </c>
      <c r="I14">
        <v>9</v>
      </c>
      <c r="J14">
        <v>3</v>
      </c>
      <c r="K14" t="s">
        <v>610</v>
      </c>
      <c r="L14" t="s">
        <v>97</v>
      </c>
      <c r="M14" t="s">
        <v>832</v>
      </c>
      <c r="N14" t="s">
        <v>108</v>
      </c>
      <c r="O14">
        <v>2</v>
      </c>
      <c r="P14" t="s">
        <v>18</v>
      </c>
      <c r="R14" t="s">
        <v>833</v>
      </c>
      <c r="S14" t="s">
        <v>38</v>
      </c>
      <c r="V14" t="s">
        <v>26</v>
      </c>
    </row>
    <row r="15" spans="1:22">
      <c r="A15" t="s">
        <v>336</v>
      </c>
      <c r="D15" t="s">
        <v>109</v>
      </c>
      <c r="E15" t="s">
        <v>106</v>
      </c>
      <c r="I15">
        <v>0</v>
      </c>
      <c r="J15">
        <v>0</v>
      </c>
      <c r="L15" t="s">
        <v>97</v>
      </c>
      <c r="M15" t="s">
        <v>806</v>
      </c>
      <c r="N15" t="s">
        <v>220</v>
      </c>
      <c r="O15">
        <v>2</v>
      </c>
      <c r="R15" t="s">
        <v>38</v>
      </c>
      <c r="V15" t="s">
        <v>26</v>
      </c>
    </row>
    <row r="16" spans="1:22">
      <c r="A16" t="s">
        <v>337</v>
      </c>
      <c r="D16" t="s">
        <v>109</v>
      </c>
      <c r="E16" t="s">
        <v>110</v>
      </c>
      <c r="G16" t="s">
        <v>193</v>
      </c>
      <c r="I16">
        <v>6</v>
      </c>
      <c r="J16">
        <v>2</v>
      </c>
      <c r="K16" t="s">
        <v>126</v>
      </c>
      <c r="L16" t="s">
        <v>97</v>
      </c>
      <c r="M16" t="s">
        <v>118</v>
      </c>
      <c r="N16" t="s">
        <v>139</v>
      </c>
      <c r="O16">
        <v>2</v>
      </c>
      <c r="P16" t="s">
        <v>30</v>
      </c>
      <c r="Q16" t="s">
        <v>126</v>
      </c>
      <c r="R16" t="s">
        <v>126</v>
      </c>
      <c r="S16" t="s">
        <v>196</v>
      </c>
      <c r="V16" t="s">
        <v>26</v>
      </c>
    </row>
    <row r="17" spans="1:22">
      <c r="A17" t="s">
        <v>338</v>
      </c>
      <c r="B17" t="s">
        <v>126</v>
      </c>
      <c r="C17" t="s">
        <v>126</v>
      </c>
      <c r="D17" t="s">
        <v>109</v>
      </c>
      <c r="E17" t="s">
        <v>110</v>
      </c>
      <c r="F17" t="s">
        <v>127</v>
      </c>
      <c r="G17" t="s">
        <v>834</v>
      </c>
      <c r="H17" t="s">
        <v>126</v>
      </c>
      <c r="I17">
        <v>16</v>
      </c>
      <c r="J17">
        <v>1</v>
      </c>
      <c r="K17" t="s">
        <v>126</v>
      </c>
      <c r="L17" t="s">
        <v>97</v>
      </c>
      <c r="M17" t="s">
        <v>126</v>
      </c>
      <c r="N17" t="s">
        <v>835</v>
      </c>
      <c r="O17">
        <v>3</v>
      </c>
      <c r="P17" t="s">
        <v>38</v>
      </c>
      <c r="Q17" t="s">
        <v>126</v>
      </c>
      <c r="R17" t="s">
        <v>101</v>
      </c>
      <c r="S17" t="s">
        <v>836</v>
      </c>
      <c r="T17" t="s">
        <v>221</v>
      </c>
      <c r="U17" t="s">
        <v>192</v>
      </c>
      <c r="V17" t="s">
        <v>26</v>
      </c>
    </row>
    <row r="18" spans="1:22">
      <c r="A18" t="s">
        <v>339</v>
      </c>
      <c r="B18" t="s">
        <v>190</v>
      </c>
      <c r="D18" t="s">
        <v>109</v>
      </c>
      <c r="E18" t="s">
        <v>110</v>
      </c>
      <c r="F18" t="s">
        <v>20</v>
      </c>
      <c r="G18" t="s">
        <v>196</v>
      </c>
      <c r="I18">
        <v>3</v>
      </c>
      <c r="J18">
        <v>3</v>
      </c>
      <c r="L18" t="s">
        <v>97</v>
      </c>
      <c r="M18" t="s">
        <v>837</v>
      </c>
      <c r="N18" t="s">
        <v>220</v>
      </c>
      <c r="O18">
        <v>1</v>
      </c>
      <c r="P18" t="s">
        <v>30</v>
      </c>
      <c r="Q18" t="s">
        <v>838</v>
      </c>
      <c r="R18" t="s">
        <v>101</v>
      </c>
      <c r="S18" t="s">
        <v>839</v>
      </c>
      <c r="T18" t="s">
        <v>840</v>
      </c>
      <c r="U18" t="s">
        <v>808</v>
      </c>
      <c r="V18" t="s">
        <v>101</v>
      </c>
    </row>
    <row r="19" spans="1:22">
      <c r="A19" t="s">
        <v>340</v>
      </c>
      <c r="D19" t="s">
        <v>40</v>
      </c>
      <c r="E19" t="s">
        <v>21</v>
      </c>
      <c r="F19" t="s">
        <v>20</v>
      </c>
      <c r="I19">
        <v>9</v>
      </c>
      <c r="J19">
        <v>0</v>
      </c>
      <c r="L19" t="s">
        <v>97</v>
      </c>
      <c r="M19" t="s">
        <v>841</v>
      </c>
      <c r="N19" t="s">
        <v>122</v>
      </c>
      <c r="O19">
        <v>2</v>
      </c>
      <c r="P19" t="s">
        <v>24</v>
      </c>
      <c r="R19" t="s">
        <v>191</v>
      </c>
      <c r="T19" t="s">
        <v>842</v>
      </c>
      <c r="V19" t="s">
        <v>770</v>
      </c>
    </row>
    <row r="20" spans="1:22">
      <c r="A20" t="s">
        <v>341</v>
      </c>
      <c r="D20" t="s">
        <v>109</v>
      </c>
      <c r="E20" t="s">
        <v>102</v>
      </c>
      <c r="L20" t="s">
        <v>97</v>
      </c>
      <c r="M20" t="s">
        <v>843</v>
      </c>
      <c r="N20" t="s">
        <v>222</v>
      </c>
      <c r="O20">
        <v>2</v>
      </c>
      <c r="P20" t="s">
        <v>30</v>
      </c>
      <c r="R20" t="s">
        <v>640</v>
      </c>
      <c r="T20" t="s">
        <v>844</v>
      </c>
      <c r="U20" t="s">
        <v>38</v>
      </c>
      <c r="V20" t="s">
        <v>641</v>
      </c>
    </row>
    <row r="21" spans="1:22">
      <c r="A21" t="s">
        <v>342</v>
      </c>
      <c r="B21" t="s">
        <v>126</v>
      </c>
      <c r="D21" t="s">
        <v>121</v>
      </c>
      <c r="E21" t="s">
        <v>106</v>
      </c>
      <c r="F21" t="s">
        <v>127</v>
      </c>
      <c r="I21">
        <v>2</v>
      </c>
      <c r="J21">
        <v>0</v>
      </c>
      <c r="L21" t="s">
        <v>97</v>
      </c>
      <c r="M21" t="s">
        <v>832</v>
      </c>
      <c r="N21" t="s">
        <v>201</v>
      </c>
      <c r="O21">
        <v>2</v>
      </c>
      <c r="P21" t="s">
        <v>30</v>
      </c>
      <c r="T21" t="s">
        <v>101</v>
      </c>
      <c r="U21" t="s">
        <v>225</v>
      </c>
      <c r="V21" t="s">
        <v>26</v>
      </c>
    </row>
    <row r="22" spans="1:22">
      <c r="A22" t="s">
        <v>343</v>
      </c>
      <c r="D22" t="s">
        <v>99</v>
      </c>
      <c r="E22" t="s">
        <v>106</v>
      </c>
      <c r="I22">
        <v>11</v>
      </c>
      <c r="J22">
        <v>0</v>
      </c>
      <c r="L22" t="s">
        <v>117</v>
      </c>
      <c r="N22" t="s">
        <v>115</v>
      </c>
      <c r="O22">
        <v>1</v>
      </c>
      <c r="P22" t="s">
        <v>38</v>
      </c>
      <c r="R22" t="s">
        <v>845</v>
      </c>
      <c r="S22" t="s">
        <v>38</v>
      </c>
      <c r="T22" t="s">
        <v>846</v>
      </c>
      <c r="V22" t="s">
        <v>26</v>
      </c>
    </row>
    <row r="23" spans="1:22">
      <c r="A23" t="s">
        <v>344</v>
      </c>
      <c r="B23" t="s">
        <v>126</v>
      </c>
      <c r="C23" t="s">
        <v>126</v>
      </c>
      <c r="D23" t="s">
        <v>109</v>
      </c>
      <c r="E23" t="s">
        <v>106</v>
      </c>
      <c r="F23" t="s">
        <v>127</v>
      </c>
      <c r="G23" t="s">
        <v>126</v>
      </c>
      <c r="H23" t="s">
        <v>126</v>
      </c>
      <c r="I23">
        <v>1</v>
      </c>
      <c r="J23">
        <v>0</v>
      </c>
      <c r="L23" t="s">
        <v>97</v>
      </c>
      <c r="M23" t="s">
        <v>847</v>
      </c>
      <c r="N23" t="s">
        <v>122</v>
      </c>
      <c r="O23" t="s">
        <v>848</v>
      </c>
      <c r="P23" t="s">
        <v>829</v>
      </c>
      <c r="Q23" t="s">
        <v>126</v>
      </c>
      <c r="R23" t="s">
        <v>101</v>
      </c>
      <c r="S23" t="s">
        <v>849</v>
      </c>
      <c r="T23" t="s">
        <v>850</v>
      </c>
      <c r="U23" t="s">
        <v>851</v>
      </c>
      <c r="V23" t="s">
        <v>101</v>
      </c>
    </row>
    <row r="24" spans="1:22">
      <c r="A24" t="s">
        <v>345</v>
      </c>
      <c r="D24" t="s">
        <v>99</v>
      </c>
      <c r="E24" t="s">
        <v>113</v>
      </c>
      <c r="L24" t="s">
        <v>97</v>
      </c>
      <c r="M24" t="s">
        <v>190</v>
      </c>
      <c r="N24" t="s">
        <v>226</v>
      </c>
      <c r="O24">
        <v>1</v>
      </c>
      <c r="P24" t="s">
        <v>24</v>
      </c>
      <c r="R24" t="s">
        <v>745</v>
      </c>
      <c r="S24" t="s">
        <v>38</v>
      </c>
      <c r="T24" t="s">
        <v>852</v>
      </c>
      <c r="U24" t="s">
        <v>853</v>
      </c>
      <c r="V24" t="s">
        <v>26</v>
      </c>
    </row>
    <row r="25" spans="1:22">
      <c r="A25" t="s">
        <v>346</v>
      </c>
      <c r="D25" t="s">
        <v>109</v>
      </c>
      <c r="E25" t="s">
        <v>151</v>
      </c>
      <c r="G25" t="s">
        <v>854</v>
      </c>
      <c r="I25">
        <v>42</v>
      </c>
      <c r="J25">
        <v>6</v>
      </c>
      <c r="L25" t="s">
        <v>97</v>
      </c>
      <c r="M25" t="s">
        <v>832</v>
      </c>
      <c r="N25" t="s">
        <v>112</v>
      </c>
      <c r="O25">
        <v>3</v>
      </c>
      <c r="P25" t="s">
        <v>30</v>
      </c>
      <c r="Q25" t="s">
        <v>223</v>
      </c>
      <c r="S25" t="s">
        <v>30</v>
      </c>
      <c r="V25" t="s">
        <v>101</v>
      </c>
    </row>
    <row r="26" spans="1:22">
      <c r="A26" t="s">
        <v>347</v>
      </c>
      <c r="D26" t="s">
        <v>121</v>
      </c>
      <c r="E26" t="s">
        <v>113</v>
      </c>
      <c r="L26" t="s">
        <v>97</v>
      </c>
      <c r="M26" t="s">
        <v>212</v>
      </c>
      <c r="N26" t="s">
        <v>201</v>
      </c>
      <c r="O26">
        <v>1</v>
      </c>
      <c r="P26" t="s">
        <v>45</v>
      </c>
      <c r="R26" t="s">
        <v>38</v>
      </c>
      <c r="S26" t="s">
        <v>38</v>
      </c>
      <c r="V26" t="s">
        <v>26</v>
      </c>
    </row>
    <row r="27" spans="1:22">
      <c r="A27" t="s">
        <v>348</v>
      </c>
      <c r="D27" t="s">
        <v>99</v>
      </c>
      <c r="E27" t="s">
        <v>21</v>
      </c>
      <c r="I27">
        <v>6</v>
      </c>
      <c r="J27">
        <v>0</v>
      </c>
      <c r="L27" t="s">
        <v>611</v>
      </c>
      <c r="N27" t="s">
        <v>115</v>
      </c>
      <c r="O27">
        <v>1</v>
      </c>
      <c r="P27" t="s">
        <v>38</v>
      </c>
      <c r="R27" t="s">
        <v>30</v>
      </c>
      <c r="S27" t="s">
        <v>30</v>
      </c>
      <c r="V27" t="s">
        <v>200</v>
      </c>
    </row>
    <row r="28" spans="1:22">
      <c r="A28" t="s">
        <v>349</v>
      </c>
      <c r="D28" t="s">
        <v>109</v>
      </c>
      <c r="E28" t="s">
        <v>113</v>
      </c>
      <c r="I28">
        <v>0</v>
      </c>
      <c r="J28">
        <v>0</v>
      </c>
      <c r="L28" t="s">
        <v>774</v>
      </c>
      <c r="N28" t="s">
        <v>122</v>
      </c>
      <c r="O28">
        <v>2</v>
      </c>
      <c r="P28" t="s">
        <v>38</v>
      </c>
      <c r="R28" t="s">
        <v>30</v>
      </c>
      <c r="S28" t="s">
        <v>30</v>
      </c>
      <c r="T28" t="s">
        <v>101</v>
      </c>
      <c r="U28" t="s">
        <v>104</v>
      </c>
      <c r="V28" t="s">
        <v>101</v>
      </c>
    </row>
    <row r="29" spans="1:22">
      <c r="A29" t="s">
        <v>350</v>
      </c>
      <c r="D29" t="s">
        <v>109</v>
      </c>
      <c r="E29" t="s">
        <v>110</v>
      </c>
      <c r="G29" t="s">
        <v>855</v>
      </c>
      <c r="I29">
        <v>7</v>
      </c>
      <c r="J29">
        <v>7</v>
      </c>
      <c r="L29" t="s">
        <v>97</v>
      </c>
      <c r="M29" t="s">
        <v>180</v>
      </c>
      <c r="N29" t="s">
        <v>184</v>
      </c>
      <c r="O29">
        <v>1</v>
      </c>
      <c r="P29" t="s">
        <v>101</v>
      </c>
      <c r="R29" t="s">
        <v>101</v>
      </c>
      <c r="S29" t="s">
        <v>856</v>
      </c>
      <c r="V29" t="s">
        <v>101</v>
      </c>
    </row>
    <row r="30" spans="1:22">
      <c r="A30" t="s">
        <v>351</v>
      </c>
      <c r="D30" t="s">
        <v>99</v>
      </c>
      <c r="E30" t="s">
        <v>106</v>
      </c>
      <c r="I30">
        <v>1</v>
      </c>
      <c r="J30">
        <v>0</v>
      </c>
      <c r="L30" t="s">
        <v>117</v>
      </c>
      <c r="N30" t="s">
        <v>115</v>
      </c>
      <c r="O30">
        <v>1</v>
      </c>
      <c r="P30" t="s">
        <v>18</v>
      </c>
      <c r="R30" t="s">
        <v>857</v>
      </c>
      <c r="V30" t="s">
        <v>26</v>
      </c>
    </row>
    <row r="31" spans="1:22">
      <c r="A31" t="s">
        <v>352</v>
      </c>
      <c r="D31" t="s">
        <v>858</v>
      </c>
      <c r="E31" t="s">
        <v>106</v>
      </c>
      <c r="I31">
        <v>4</v>
      </c>
      <c r="J31">
        <v>0</v>
      </c>
      <c r="L31" t="s">
        <v>97</v>
      </c>
      <c r="M31" t="s">
        <v>643</v>
      </c>
      <c r="N31" t="s">
        <v>141</v>
      </c>
      <c r="O31">
        <v>1</v>
      </c>
      <c r="P31" t="s">
        <v>101</v>
      </c>
      <c r="T31" t="s">
        <v>101</v>
      </c>
      <c r="U31" t="s">
        <v>772</v>
      </c>
      <c r="V31" t="s">
        <v>26</v>
      </c>
    </row>
    <row r="32" spans="1:22">
      <c r="A32" t="s">
        <v>353</v>
      </c>
      <c r="D32" t="s">
        <v>99</v>
      </c>
      <c r="E32" t="s">
        <v>110</v>
      </c>
      <c r="I32">
        <v>7</v>
      </c>
      <c r="J32">
        <v>4</v>
      </c>
      <c r="L32" t="s">
        <v>117</v>
      </c>
      <c r="N32" t="s">
        <v>115</v>
      </c>
      <c r="O32">
        <v>2</v>
      </c>
      <c r="P32" t="s">
        <v>30</v>
      </c>
      <c r="R32" t="s">
        <v>311</v>
      </c>
      <c r="V32" t="s">
        <v>26</v>
      </c>
    </row>
    <row r="33" spans="1:22">
      <c r="A33" t="s">
        <v>354</v>
      </c>
      <c r="D33" t="s">
        <v>109</v>
      </c>
      <c r="E33" t="s">
        <v>102</v>
      </c>
      <c r="G33" t="s">
        <v>196</v>
      </c>
      <c r="L33" t="s">
        <v>17</v>
      </c>
      <c r="M33" t="s">
        <v>832</v>
      </c>
      <c r="N33" t="s">
        <v>122</v>
      </c>
      <c r="O33">
        <v>2</v>
      </c>
      <c r="P33" t="s">
        <v>30</v>
      </c>
      <c r="S33" t="s">
        <v>30</v>
      </c>
      <c r="T33" t="s">
        <v>644</v>
      </c>
      <c r="U33" t="s">
        <v>773</v>
      </c>
      <c r="V33" t="s">
        <v>101</v>
      </c>
    </row>
    <row r="34" spans="1:22">
      <c r="A34" t="s">
        <v>355</v>
      </c>
      <c r="D34" t="s">
        <v>109</v>
      </c>
      <c r="E34" t="s">
        <v>21</v>
      </c>
      <c r="I34">
        <v>6</v>
      </c>
      <c r="J34">
        <v>0</v>
      </c>
      <c r="L34" t="s">
        <v>97</v>
      </c>
      <c r="M34" t="s">
        <v>118</v>
      </c>
      <c r="N34" t="s">
        <v>136</v>
      </c>
      <c r="O34">
        <v>2</v>
      </c>
      <c r="P34" t="s">
        <v>38</v>
      </c>
      <c r="S34" t="s">
        <v>30</v>
      </c>
      <c r="T34" t="s">
        <v>101</v>
      </c>
      <c r="U34" t="s">
        <v>612</v>
      </c>
      <c r="V34" t="s">
        <v>101</v>
      </c>
    </row>
    <row r="35" spans="1:22">
      <c r="A35" t="s">
        <v>356</v>
      </c>
      <c r="D35" t="s">
        <v>858</v>
      </c>
      <c r="E35" t="s">
        <v>110</v>
      </c>
      <c r="G35" t="s">
        <v>227</v>
      </c>
      <c r="I35">
        <v>2</v>
      </c>
      <c r="J35">
        <v>2</v>
      </c>
      <c r="L35" t="s">
        <v>645</v>
      </c>
      <c r="M35" t="s">
        <v>859</v>
      </c>
      <c r="N35" t="s">
        <v>186</v>
      </c>
      <c r="O35">
        <v>1</v>
      </c>
      <c r="P35" t="s">
        <v>30</v>
      </c>
      <c r="T35" t="s">
        <v>812</v>
      </c>
      <c r="U35" t="s">
        <v>860</v>
      </c>
      <c r="V35" t="s">
        <v>26</v>
      </c>
    </row>
    <row r="36" spans="1:22">
      <c r="A36" t="s">
        <v>357</v>
      </c>
      <c r="D36" t="s">
        <v>99</v>
      </c>
      <c r="E36" t="s">
        <v>106</v>
      </c>
      <c r="I36">
        <v>8</v>
      </c>
      <c r="J36">
        <v>0</v>
      </c>
      <c r="L36" t="s">
        <v>774</v>
      </c>
      <c r="N36" t="s">
        <v>228</v>
      </c>
      <c r="O36">
        <v>2</v>
      </c>
      <c r="P36" t="s">
        <v>38</v>
      </c>
      <c r="V36" t="s">
        <v>26</v>
      </c>
    </row>
    <row r="37" spans="1:22">
      <c r="A37" t="s">
        <v>358</v>
      </c>
      <c r="D37" t="s">
        <v>109</v>
      </c>
      <c r="E37" t="s">
        <v>110</v>
      </c>
      <c r="G37" t="s">
        <v>861</v>
      </c>
      <c r="I37">
        <v>14</v>
      </c>
      <c r="J37">
        <v>6</v>
      </c>
      <c r="L37" t="s">
        <v>97</v>
      </c>
      <c r="M37" t="s">
        <v>862</v>
      </c>
      <c r="N37" t="s">
        <v>122</v>
      </c>
      <c r="O37">
        <v>2</v>
      </c>
      <c r="P37" t="s">
        <v>863</v>
      </c>
      <c r="R37" t="s">
        <v>864</v>
      </c>
      <c r="S37" t="s">
        <v>45</v>
      </c>
      <c r="T37" t="s">
        <v>101</v>
      </c>
      <c r="U37" t="s">
        <v>230</v>
      </c>
      <c r="V37" t="s">
        <v>26</v>
      </c>
    </row>
    <row r="38" spans="1:22">
      <c r="A38" t="s">
        <v>359</v>
      </c>
      <c r="D38" t="s">
        <v>99</v>
      </c>
      <c r="E38" t="s">
        <v>21</v>
      </c>
      <c r="G38" t="s">
        <v>865</v>
      </c>
      <c r="I38">
        <v>8</v>
      </c>
      <c r="J38">
        <v>0</v>
      </c>
      <c r="L38" t="s">
        <v>117</v>
      </c>
      <c r="N38" t="s">
        <v>231</v>
      </c>
      <c r="O38">
        <v>1</v>
      </c>
      <c r="P38" t="s">
        <v>45</v>
      </c>
      <c r="R38" t="s">
        <v>19</v>
      </c>
      <c r="S38" t="s">
        <v>45</v>
      </c>
      <c r="T38" t="s">
        <v>101</v>
      </c>
      <c r="U38" t="s">
        <v>866</v>
      </c>
      <c r="V38" t="s">
        <v>26</v>
      </c>
    </row>
    <row r="39" spans="1:22">
      <c r="A39" t="s">
        <v>360</v>
      </c>
      <c r="B39" t="s">
        <v>126</v>
      </c>
      <c r="D39" t="s">
        <v>22</v>
      </c>
      <c r="E39" t="s">
        <v>33</v>
      </c>
      <c r="F39" t="s">
        <v>107</v>
      </c>
      <c r="G39" t="s">
        <v>867</v>
      </c>
      <c r="I39">
        <v>10</v>
      </c>
      <c r="J39">
        <v>5</v>
      </c>
      <c r="K39" t="s">
        <v>232</v>
      </c>
      <c r="L39" t="s">
        <v>123</v>
      </c>
      <c r="N39" t="s">
        <v>646</v>
      </c>
      <c r="O39">
        <v>1</v>
      </c>
      <c r="P39" t="s">
        <v>38</v>
      </c>
      <c r="R39" t="s">
        <v>126</v>
      </c>
      <c r="T39" t="s">
        <v>126</v>
      </c>
      <c r="V39" t="s">
        <v>653</v>
      </c>
    </row>
    <row r="40" spans="1:22">
      <c r="A40" t="s">
        <v>361</v>
      </c>
      <c r="B40" t="s">
        <v>202</v>
      </c>
      <c r="C40" t="s">
        <v>202</v>
      </c>
      <c r="D40" t="s">
        <v>22</v>
      </c>
      <c r="E40" t="s">
        <v>41</v>
      </c>
      <c r="F40" t="s">
        <v>20</v>
      </c>
      <c r="I40" t="s">
        <v>202</v>
      </c>
      <c r="J40">
        <v>0</v>
      </c>
      <c r="L40" t="s">
        <v>123</v>
      </c>
      <c r="M40" t="s">
        <v>746</v>
      </c>
      <c r="N40" t="s">
        <v>233</v>
      </c>
      <c r="O40">
        <v>1</v>
      </c>
      <c r="P40" t="s">
        <v>25</v>
      </c>
      <c r="R40" t="s">
        <v>25</v>
      </c>
      <c r="S40" t="s">
        <v>25</v>
      </c>
      <c r="T40" t="s">
        <v>202</v>
      </c>
      <c r="V40" t="s">
        <v>747</v>
      </c>
    </row>
    <row r="41" spans="1:22">
      <c r="A41" t="s">
        <v>362</v>
      </c>
      <c r="D41" t="s">
        <v>109</v>
      </c>
      <c r="E41" t="s">
        <v>151</v>
      </c>
      <c r="G41" t="s">
        <v>868</v>
      </c>
      <c r="I41">
        <v>9</v>
      </c>
      <c r="J41">
        <v>5</v>
      </c>
      <c r="K41" t="s">
        <v>132</v>
      </c>
      <c r="L41" t="s">
        <v>647</v>
      </c>
      <c r="M41" t="s">
        <v>648</v>
      </c>
      <c r="N41" t="s">
        <v>869</v>
      </c>
      <c r="O41">
        <v>1</v>
      </c>
      <c r="P41" t="s">
        <v>38</v>
      </c>
      <c r="R41" t="s">
        <v>127</v>
      </c>
      <c r="S41" t="s">
        <v>870</v>
      </c>
      <c r="V41" t="s">
        <v>649</v>
      </c>
    </row>
    <row r="42" spans="1:22">
      <c r="A42" t="s">
        <v>363</v>
      </c>
      <c r="D42" t="s">
        <v>22</v>
      </c>
      <c r="E42" t="s">
        <v>41</v>
      </c>
      <c r="F42" t="s">
        <v>20</v>
      </c>
      <c r="I42">
        <v>0</v>
      </c>
      <c r="J42">
        <v>0</v>
      </c>
      <c r="L42" t="s">
        <v>142</v>
      </c>
      <c r="M42" t="s">
        <v>775</v>
      </c>
      <c r="N42" t="s">
        <v>131</v>
      </c>
      <c r="O42">
        <v>1</v>
      </c>
      <c r="P42" t="s">
        <v>30</v>
      </c>
      <c r="Q42" t="s">
        <v>650</v>
      </c>
      <c r="R42" t="s">
        <v>871</v>
      </c>
      <c r="S42" t="s">
        <v>38</v>
      </c>
      <c r="T42" t="s">
        <v>872</v>
      </c>
      <c r="V42" t="s">
        <v>234</v>
      </c>
    </row>
    <row r="43" spans="1:22">
      <c r="A43" t="s">
        <v>364</v>
      </c>
      <c r="D43" t="s">
        <v>34</v>
      </c>
      <c r="E43" t="s">
        <v>651</v>
      </c>
      <c r="F43" t="s">
        <v>20</v>
      </c>
      <c r="I43">
        <v>8</v>
      </c>
      <c r="J43">
        <v>7</v>
      </c>
      <c r="K43" t="s">
        <v>141</v>
      </c>
      <c r="L43" t="s">
        <v>873</v>
      </c>
      <c r="N43" t="s">
        <v>235</v>
      </c>
      <c r="O43">
        <v>1</v>
      </c>
      <c r="P43" t="s">
        <v>30</v>
      </c>
      <c r="R43" t="s">
        <v>236</v>
      </c>
      <c r="S43" t="s">
        <v>237</v>
      </c>
      <c r="V43" t="s">
        <v>238</v>
      </c>
    </row>
    <row r="44" spans="1:22">
      <c r="A44" t="s">
        <v>365</v>
      </c>
      <c r="B44" t="s">
        <v>874</v>
      </c>
      <c r="C44" t="s">
        <v>874</v>
      </c>
      <c r="D44" t="s">
        <v>34</v>
      </c>
      <c r="E44" t="s">
        <v>15</v>
      </c>
      <c r="F44" t="s">
        <v>20</v>
      </c>
      <c r="G44" t="s">
        <v>875</v>
      </c>
      <c r="H44" t="s">
        <v>874</v>
      </c>
      <c r="I44">
        <v>1</v>
      </c>
      <c r="J44">
        <v>1</v>
      </c>
      <c r="K44" t="s">
        <v>239</v>
      </c>
      <c r="L44" t="s">
        <v>51</v>
      </c>
      <c r="M44" t="s">
        <v>874</v>
      </c>
      <c r="N44" t="s">
        <v>240</v>
      </c>
      <c r="O44">
        <v>1</v>
      </c>
      <c r="P44" t="s">
        <v>38</v>
      </c>
      <c r="Q44" t="s">
        <v>874</v>
      </c>
      <c r="R44" t="s">
        <v>241</v>
      </c>
      <c r="S44" t="s">
        <v>242</v>
      </c>
      <c r="T44" t="s">
        <v>874</v>
      </c>
      <c r="U44" t="s">
        <v>874</v>
      </c>
      <c r="V44" t="s">
        <v>652</v>
      </c>
    </row>
    <row r="45" spans="1:22">
      <c r="A45" t="s">
        <v>366</v>
      </c>
      <c r="D45" t="s">
        <v>34</v>
      </c>
      <c r="E45" t="s">
        <v>15</v>
      </c>
      <c r="G45" t="s">
        <v>876</v>
      </c>
      <c r="I45">
        <v>41</v>
      </c>
      <c r="J45">
        <v>9</v>
      </c>
      <c r="K45" t="s">
        <v>111</v>
      </c>
      <c r="L45" t="s">
        <v>123</v>
      </c>
      <c r="N45" t="s">
        <v>111</v>
      </c>
      <c r="O45">
        <v>2</v>
      </c>
      <c r="P45" t="s">
        <v>48</v>
      </c>
      <c r="S45" t="s">
        <v>877</v>
      </c>
      <c r="V45" t="s">
        <v>878</v>
      </c>
    </row>
    <row r="46" spans="1:22">
      <c r="A46" t="s">
        <v>367</v>
      </c>
      <c r="D46" t="s">
        <v>22</v>
      </c>
      <c r="E46" t="s">
        <v>41</v>
      </c>
      <c r="F46" t="s">
        <v>14</v>
      </c>
      <c r="I46" t="s">
        <v>794</v>
      </c>
      <c r="J46">
        <v>0</v>
      </c>
      <c r="L46" t="s">
        <v>123</v>
      </c>
      <c r="N46" t="s">
        <v>879</v>
      </c>
      <c r="O46">
        <v>2</v>
      </c>
      <c r="P46" t="s">
        <v>69</v>
      </c>
      <c r="R46" t="s">
        <v>776</v>
      </c>
      <c r="V46" t="s">
        <v>777</v>
      </c>
    </row>
    <row r="47" spans="1:22">
      <c r="A47" t="s">
        <v>368</v>
      </c>
      <c r="D47" t="s">
        <v>40</v>
      </c>
      <c r="J47">
        <v>1</v>
      </c>
      <c r="K47" t="s">
        <v>880</v>
      </c>
      <c r="L47" t="s">
        <v>97</v>
      </c>
      <c r="M47" t="s">
        <v>881</v>
      </c>
      <c r="N47" t="s">
        <v>201</v>
      </c>
      <c r="O47">
        <v>1</v>
      </c>
      <c r="P47" t="s">
        <v>38</v>
      </c>
      <c r="R47" t="s">
        <v>133</v>
      </c>
      <c r="S47" t="s">
        <v>243</v>
      </c>
      <c r="V47" t="s">
        <v>49</v>
      </c>
    </row>
    <row r="48" spans="1:22">
      <c r="A48" t="s">
        <v>369</v>
      </c>
      <c r="D48" t="s">
        <v>40</v>
      </c>
      <c r="E48" t="s">
        <v>102</v>
      </c>
      <c r="F48" t="s">
        <v>14</v>
      </c>
      <c r="I48">
        <v>4</v>
      </c>
      <c r="J48">
        <v>1</v>
      </c>
      <c r="L48" t="s">
        <v>42</v>
      </c>
      <c r="M48" t="s">
        <v>882</v>
      </c>
      <c r="N48" t="s">
        <v>138</v>
      </c>
      <c r="O48">
        <v>2</v>
      </c>
      <c r="P48" t="s">
        <v>45</v>
      </c>
      <c r="R48" t="s">
        <v>70</v>
      </c>
      <c r="S48" t="s">
        <v>45</v>
      </c>
      <c r="V48" t="s">
        <v>49</v>
      </c>
    </row>
    <row r="49" spans="1:22">
      <c r="A49" t="s">
        <v>370</v>
      </c>
      <c r="D49" t="s">
        <v>40</v>
      </c>
      <c r="E49" t="s">
        <v>102</v>
      </c>
      <c r="F49" t="s">
        <v>14</v>
      </c>
      <c r="I49">
        <v>6</v>
      </c>
      <c r="J49">
        <v>2</v>
      </c>
      <c r="L49" t="s">
        <v>654</v>
      </c>
      <c r="M49" t="s">
        <v>883</v>
      </c>
      <c r="N49" t="s">
        <v>244</v>
      </c>
      <c r="O49">
        <v>1</v>
      </c>
      <c r="P49" t="s">
        <v>38</v>
      </c>
      <c r="R49" t="s">
        <v>70</v>
      </c>
      <c r="S49" t="s">
        <v>38</v>
      </c>
      <c r="V49" t="s">
        <v>49</v>
      </c>
    </row>
    <row r="50" spans="1:22">
      <c r="A50" t="s">
        <v>371</v>
      </c>
      <c r="D50" t="s">
        <v>203</v>
      </c>
      <c r="E50" t="s">
        <v>21</v>
      </c>
      <c r="F50" t="s">
        <v>14</v>
      </c>
      <c r="I50">
        <v>2</v>
      </c>
      <c r="J50">
        <v>0</v>
      </c>
      <c r="L50" t="s">
        <v>655</v>
      </c>
      <c r="M50" t="s">
        <v>882</v>
      </c>
      <c r="N50" t="s">
        <v>245</v>
      </c>
      <c r="O50">
        <v>1</v>
      </c>
      <c r="P50" t="s">
        <v>45</v>
      </c>
      <c r="R50" t="s">
        <v>38</v>
      </c>
      <c r="S50" t="s">
        <v>45</v>
      </c>
      <c r="V50" t="s">
        <v>49</v>
      </c>
    </row>
    <row r="51" spans="1:22">
      <c r="A51" t="s">
        <v>372</v>
      </c>
      <c r="D51" t="s">
        <v>40</v>
      </c>
      <c r="E51" t="s">
        <v>21</v>
      </c>
      <c r="F51" t="s">
        <v>14</v>
      </c>
      <c r="I51" t="s">
        <v>126</v>
      </c>
      <c r="J51" t="s">
        <v>126</v>
      </c>
      <c r="L51" t="s">
        <v>97</v>
      </c>
      <c r="M51" t="s">
        <v>180</v>
      </c>
      <c r="N51" t="s">
        <v>143</v>
      </c>
      <c r="O51">
        <v>1</v>
      </c>
      <c r="P51" t="s">
        <v>38</v>
      </c>
      <c r="R51" t="s">
        <v>38</v>
      </c>
      <c r="S51" t="s">
        <v>38</v>
      </c>
      <c r="T51" t="s">
        <v>126</v>
      </c>
      <c r="V51" t="s">
        <v>49</v>
      </c>
    </row>
    <row r="52" spans="1:22">
      <c r="A52" t="s">
        <v>373</v>
      </c>
      <c r="D52" t="s">
        <v>40</v>
      </c>
      <c r="E52" t="s">
        <v>21</v>
      </c>
      <c r="F52" t="s">
        <v>14</v>
      </c>
      <c r="G52" t="s">
        <v>884</v>
      </c>
      <c r="I52">
        <v>5</v>
      </c>
      <c r="J52">
        <v>0</v>
      </c>
      <c r="L52" t="s">
        <v>97</v>
      </c>
      <c r="M52" t="s">
        <v>46</v>
      </c>
      <c r="N52" t="s">
        <v>129</v>
      </c>
      <c r="O52">
        <v>2</v>
      </c>
      <c r="P52" t="s">
        <v>246</v>
      </c>
      <c r="R52" t="s">
        <v>247</v>
      </c>
      <c r="S52" t="s">
        <v>38</v>
      </c>
      <c r="V52" t="s">
        <v>49</v>
      </c>
    </row>
    <row r="53" spans="1:22">
      <c r="A53" t="s">
        <v>374</v>
      </c>
      <c r="B53" t="s">
        <v>126</v>
      </c>
      <c r="D53" t="s">
        <v>40</v>
      </c>
      <c r="L53" t="s">
        <v>97</v>
      </c>
      <c r="M53" t="s">
        <v>46</v>
      </c>
      <c r="N53" t="s">
        <v>244</v>
      </c>
      <c r="O53">
        <v>1</v>
      </c>
      <c r="P53" t="s">
        <v>101</v>
      </c>
      <c r="Q53" t="s">
        <v>885</v>
      </c>
      <c r="R53" t="s">
        <v>45</v>
      </c>
      <c r="S53" t="s">
        <v>248</v>
      </c>
      <c r="V53" t="s">
        <v>614</v>
      </c>
    </row>
    <row r="54" spans="1:22">
      <c r="A54" t="s">
        <v>375</v>
      </c>
      <c r="D54" t="s">
        <v>203</v>
      </c>
      <c r="E54" t="s">
        <v>33</v>
      </c>
      <c r="F54" t="s">
        <v>27</v>
      </c>
      <c r="G54" t="s">
        <v>886</v>
      </c>
      <c r="I54">
        <v>6</v>
      </c>
      <c r="J54">
        <v>4</v>
      </c>
      <c r="K54" t="s">
        <v>116</v>
      </c>
      <c r="L54" t="s">
        <v>128</v>
      </c>
      <c r="M54" t="s">
        <v>210</v>
      </c>
      <c r="N54" t="s">
        <v>233</v>
      </c>
      <c r="O54">
        <v>1</v>
      </c>
      <c r="P54" t="s">
        <v>38</v>
      </c>
      <c r="R54" t="s">
        <v>130</v>
      </c>
      <c r="S54" t="s">
        <v>615</v>
      </c>
      <c r="V54" t="s">
        <v>616</v>
      </c>
    </row>
    <row r="55" spans="1:22">
      <c r="A55" t="s">
        <v>376</v>
      </c>
      <c r="D55" t="s">
        <v>22</v>
      </c>
      <c r="E55" t="s">
        <v>21</v>
      </c>
      <c r="F55" t="s">
        <v>14</v>
      </c>
      <c r="G55" t="s">
        <v>656</v>
      </c>
      <c r="I55">
        <v>3</v>
      </c>
      <c r="J55">
        <v>2</v>
      </c>
      <c r="K55" t="s">
        <v>887</v>
      </c>
      <c r="L55" t="s">
        <v>42</v>
      </c>
      <c r="M55" t="s">
        <v>888</v>
      </c>
      <c r="N55" t="s">
        <v>138</v>
      </c>
      <c r="O55">
        <v>1</v>
      </c>
      <c r="P55" t="s">
        <v>38</v>
      </c>
      <c r="R55" t="s">
        <v>38</v>
      </c>
      <c r="S55" t="s">
        <v>45</v>
      </c>
      <c r="T55" t="s">
        <v>126</v>
      </c>
      <c r="U55" t="s">
        <v>126</v>
      </c>
      <c r="V55" t="s">
        <v>49</v>
      </c>
    </row>
    <row r="56" spans="1:22">
      <c r="A56" t="s">
        <v>377</v>
      </c>
      <c r="D56" t="s">
        <v>203</v>
      </c>
      <c r="E56" t="s">
        <v>102</v>
      </c>
      <c r="F56" t="s">
        <v>20</v>
      </c>
      <c r="I56">
        <v>1</v>
      </c>
      <c r="J56">
        <v>0</v>
      </c>
      <c r="L56" t="s">
        <v>42</v>
      </c>
      <c r="M56" t="s">
        <v>882</v>
      </c>
      <c r="N56" t="s">
        <v>98</v>
      </c>
      <c r="O56">
        <v>1</v>
      </c>
      <c r="P56" t="s">
        <v>38</v>
      </c>
      <c r="R56" t="s">
        <v>70</v>
      </c>
      <c r="S56" t="s">
        <v>38</v>
      </c>
      <c r="V56" t="s">
        <v>49</v>
      </c>
    </row>
    <row r="57" spans="1:22">
      <c r="A57" t="s">
        <v>378</v>
      </c>
      <c r="D57" t="s">
        <v>203</v>
      </c>
      <c r="E57" t="s">
        <v>21</v>
      </c>
      <c r="F57" t="s">
        <v>14</v>
      </c>
      <c r="I57">
        <v>4</v>
      </c>
      <c r="J57">
        <v>0</v>
      </c>
      <c r="L57" t="s">
        <v>613</v>
      </c>
      <c r="M57" t="s">
        <v>889</v>
      </c>
      <c r="N57" t="s">
        <v>658</v>
      </c>
      <c r="O57">
        <v>4</v>
      </c>
      <c r="P57" t="s">
        <v>38</v>
      </c>
      <c r="R57" t="s">
        <v>249</v>
      </c>
      <c r="S57" t="s">
        <v>38</v>
      </c>
      <c r="V57" t="s">
        <v>49</v>
      </c>
    </row>
    <row r="58" spans="1:22">
      <c r="A58" t="s">
        <v>379</v>
      </c>
      <c r="E58" t="s">
        <v>33</v>
      </c>
      <c r="F58" t="s">
        <v>27</v>
      </c>
      <c r="G58" t="s">
        <v>890</v>
      </c>
      <c r="I58">
        <v>6</v>
      </c>
      <c r="J58">
        <v>4</v>
      </c>
      <c r="K58" t="s">
        <v>891</v>
      </c>
      <c r="L58" t="s">
        <v>613</v>
      </c>
      <c r="M58" t="s">
        <v>35</v>
      </c>
      <c r="N58" t="s">
        <v>778</v>
      </c>
      <c r="O58">
        <v>1</v>
      </c>
      <c r="P58" t="s">
        <v>38</v>
      </c>
      <c r="R58" t="s">
        <v>617</v>
      </c>
      <c r="S58" t="s">
        <v>892</v>
      </c>
    </row>
    <row r="59" spans="1:22">
      <c r="A59" t="s">
        <v>380</v>
      </c>
      <c r="D59" t="s">
        <v>40</v>
      </c>
      <c r="L59" t="s">
        <v>97</v>
      </c>
      <c r="M59" t="s">
        <v>31</v>
      </c>
      <c r="N59" t="s">
        <v>129</v>
      </c>
      <c r="O59">
        <v>1</v>
      </c>
      <c r="P59" t="s">
        <v>45</v>
      </c>
      <c r="R59" t="s">
        <v>38</v>
      </c>
      <c r="S59" t="s">
        <v>38</v>
      </c>
      <c r="V59" t="s">
        <v>49</v>
      </c>
    </row>
    <row r="60" spans="1:22">
      <c r="A60" t="s">
        <v>381</v>
      </c>
      <c r="D60" t="s">
        <v>40</v>
      </c>
      <c r="E60" t="s">
        <v>21</v>
      </c>
      <c r="F60" t="s">
        <v>14</v>
      </c>
      <c r="I60">
        <v>2</v>
      </c>
      <c r="J60">
        <v>0</v>
      </c>
      <c r="L60" t="s">
        <v>659</v>
      </c>
      <c r="M60" t="s">
        <v>304</v>
      </c>
      <c r="N60" t="s">
        <v>116</v>
      </c>
      <c r="O60">
        <v>1</v>
      </c>
      <c r="P60" t="s">
        <v>38</v>
      </c>
      <c r="R60" t="s">
        <v>133</v>
      </c>
      <c r="S60" t="s">
        <v>38</v>
      </c>
      <c r="V60" t="s">
        <v>49</v>
      </c>
    </row>
    <row r="61" spans="1:22">
      <c r="A61" t="s">
        <v>382</v>
      </c>
      <c r="D61" t="s">
        <v>40</v>
      </c>
      <c r="E61" t="s">
        <v>102</v>
      </c>
      <c r="F61" t="s">
        <v>14</v>
      </c>
      <c r="I61">
        <v>13</v>
      </c>
      <c r="J61">
        <v>3</v>
      </c>
      <c r="K61" t="s">
        <v>116</v>
      </c>
      <c r="L61" t="s">
        <v>17</v>
      </c>
      <c r="M61" t="s">
        <v>893</v>
      </c>
      <c r="N61" t="s">
        <v>122</v>
      </c>
      <c r="O61">
        <v>3</v>
      </c>
      <c r="P61" t="s">
        <v>45</v>
      </c>
      <c r="R61" t="s">
        <v>618</v>
      </c>
      <c r="V61" t="s">
        <v>49</v>
      </c>
    </row>
    <row r="62" spans="1:22">
      <c r="A62" t="s">
        <v>383</v>
      </c>
      <c r="D62" t="s">
        <v>22</v>
      </c>
      <c r="E62" t="s">
        <v>102</v>
      </c>
      <c r="F62" t="s">
        <v>20</v>
      </c>
      <c r="I62">
        <v>1</v>
      </c>
      <c r="J62">
        <v>0</v>
      </c>
      <c r="L62" t="s">
        <v>654</v>
      </c>
      <c r="N62" t="s">
        <v>129</v>
      </c>
      <c r="O62">
        <v>1</v>
      </c>
      <c r="P62" t="s">
        <v>38</v>
      </c>
      <c r="R62" t="s">
        <v>130</v>
      </c>
      <c r="S62" t="s">
        <v>779</v>
      </c>
      <c r="V62" t="s">
        <v>250</v>
      </c>
    </row>
    <row r="63" spans="1:22">
      <c r="A63" t="s">
        <v>384</v>
      </c>
      <c r="D63" t="s">
        <v>34</v>
      </c>
      <c r="E63" t="s">
        <v>21</v>
      </c>
      <c r="F63" t="s">
        <v>14</v>
      </c>
      <c r="I63">
        <v>1</v>
      </c>
      <c r="J63">
        <v>1</v>
      </c>
      <c r="L63" t="s">
        <v>613</v>
      </c>
      <c r="M63" t="s">
        <v>894</v>
      </c>
      <c r="N63" t="s">
        <v>895</v>
      </c>
      <c r="O63">
        <v>3</v>
      </c>
      <c r="P63" t="s">
        <v>38</v>
      </c>
      <c r="R63" t="s">
        <v>54</v>
      </c>
      <c r="S63" t="s">
        <v>896</v>
      </c>
      <c r="V63" t="s">
        <v>49</v>
      </c>
    </row>
    <row r="64" spans="1:22">
      <c r="A64" t="s">
        <v>385</v>
      </c>
      <c r="D64" t="s">
        <v>40</v>
      </c>
      <c r="I64">
        <v>1</v>
      </c>
      <c r="J64">
        <v>0</v>
      </c>
      <c r="L64" t="s">
        <v>97</v>
      </c>
      <c r="M64" t="s">
        <v>46</v>
      </c>
      <c r="N64" t="s">
        <v>108</v>
      </c>
      <c r="O64">
        <v>1</v>
      </c>
      <c r="P64" t="s">
        <v>38</v>
      </c>
      <c r="R64" t="s">
        <v>130</v>
      </c>
      <c r="S64" t="s">
        <v>38</v>
      </c>
      <c r="V64" t="s">
        <v>49</v>
      </c>
    </row>
    <row r="65" spans="1:22">
      <c r="A65" t="s">
        <v>386</v>
      </c>
      <c r="B65" t="s">
        <v>126</v>
      </c>
      <c r="C65" t="s">
        <v>126</v>
      </c>
      <c r="D65" t="s">
        <v>40</v>
      </c>
      <c r="E65" t="s">
        <v>21</v>
      </c>
      <c r="F65" t="s">
        <v>14</v>
      </c>
      <c r="I65">
        <v>3</v>
      </c>
      <c r="J65">
        <v>0</v>
      </c>
      <c r="L65" t="s">
        <v>655</v>
      </c>
      <c r="M65" t="s">
        <v>126</v>
      </c>
      <c r="N65" t="s">
        <v>185</v>
      </c>
      <c r="O65" t="s">
        <v>897</v>
      </c>
      <c r="P65" t="s">
        <v>38</v>
      </c>
      <c r="R65" t="s">
        <v>38</v>
      </c>
      <c r="S65" t="s">
        <v>45</v>
      </c>
      <c r="T65" t="s">
        <v>126</v>
      </c>
      <c r="V65" t="s">
        <v>49</v>
      </c>
    </row>
    <row r="66" spans="1:22">
      <c r="A66" t="s">
        <v>387</v>
      </c>
      <c r="D66" t="s">
        <v>34</v>
      </c>
      <c r="E66" t="s">
        <v>195</v>
      </c>
      <c r="G66" t="s">
        <v>898</v>
      </c>
      <c r="I66">
        <v>12</v>
      </c>
      <c r="J66">
        <v>7</v>
      </c>
      <c r="K66" t="s">
        <v>36</v>
      </c>
      <c r="L66" t="s">
        <v>97</v>
      </c>
      <c r="M66" t="s">
        <v>214</v>
      </c>
      <c r="N66" t="s">
        <v>100</v>
      </c>
      <c r="O66">
        <v>1</v>
      </c>
      <c r="P66" t="s">
        <v>45</v>
      </c>
      <c r="R66" t="s">
        <v>251</v>
      </c>
      <c r="S66" t="s">
        <v>45</v>
      </c>
      <c r="V66" t="s">
        <v>49</v>
      </c>
    </row>
    <row r="67" spans="1:22">
      <c r="A67" t="s">
        <v>388</v>
      </c>
      <c r="D67" t="s">
        <v>40</v>
      </c>
      <c r="E67" t="s">
        <v>195</v>
      </c>
      <c r="F67" t="s">
        <v>27</v>
      </c>
      <c r="G67" t="s">
        <v>215</v>
      </c>
      <c r="H67" t="s">
        <v>766</v>
      </c>
      <c r="I67">
        <v>12</v>
      </c>
      <c r="J67">
        <v>6</v>
      </c>
      <c r="K67" t="s">
        <v>179</v>
      </c>
      <c r="L67" t="s">
        <v>782</v>
      </c>
      <c r="M67" t="s">
        <v>766</v>
      </c>
      <c r="N67" t="s">
        <v>140</v>
      </c>
      <c r="O67" t="s">
        <v>899</v>
      </c>
      <c r="P67" t="s">
        <v>38</v>
      </c>
      <c r="Q67" t="s">
        <v>766</v>
      </c>
      <c r="R67" t="s">
        <v>70</v>
      </c>
      <c r="S67" t="s">
        <v>900</v>
      </c>
      <c r="T67" t="s">
        <v>766</v>
      </c>
      <c r="U67" t="s">
        <v>766</v>
      </c>
      <c r="V67" t="s">
        <v>49</v>
      </c>
    </row>
    <row r="68" spans="1:22">
      <c r="A68" t="s">
        <v>389</v>
      </c>
      <c r="D68" t="s">
        <v>34</v>
      </c>
      <c r="E68" t="s">
        <v>195</v>
      </c>
      <c r="F68" t="s">
        <v>20</v>
      </c>
      <c r="G68" t="s">
        <v>901</v>
      </c>
      <c r="I68">
        <v>2</v>
      </c>
      <c r="J68">
        <v>1</v>
      </c>
      <c r="K68" t="s">
        <v>252</v>
      </c>
      <c r="L68" t="s">
        <v>902</v>
      </c>
      <c r="M68" t="s">
        <v>903</v>
      </c>
      <c r="N68" t="s">
        <v>904</v>
      </c>
      <c r="O68" t="s">
        <v>182</v>
      </c>
      <c r="P68" t="s">
        <v>45</v>
      </c>
      <c r="R68" t="s">
        <v>905</v>
      </c>
      <c r="S68" t="s">
        <v>660</v>
      </c>
      <c r="V68" t="s">
        <v>49</v>
      </c>
    </row>
    <row r="69" spans="1:22">
      <c r="A69" t="s">
        <v>390</v>
      </c>
      <c r="C69">
        <v>1.5</v>
      </c>
      <c r="D69" t="s">
        <v>34</v>
      </c>
      <c r="E69" t="s">
        <v>21</v>
      </c>
      <c r="F69" t="s">
        <v>14</v>
      </c>
      <c r="G69" t="s">
        <v>906</v>
      </c>
      <c r="I69">
        <v>7</v>
      </c>
      <c r="J69">
        <v>1</v>
      </c>
      <c r="K69" t="s">
        <v>135</v>
      </c>
      <c r="L69" t="s">
        <v>128</v>
      </c>
      <c r="M69" t="s">
        <v>882</v>
      </c>
      <c r="N69" t="s">
        <v>219</v>
      </c>
      <c r="O69">
        <v>1</v>
      </c>
      <c r="P69" t="s">
        <v>38</v>
      </c>
      <c r="R69" t="s">
        <v>70</v>
      </c>
      <c r="S69" t="s">
        <v>45</v>
      </c>
      <c r="V69" t="s">
        <v>49</v>
      </c>
    </row>
    <row r="70" spans="1:22">
      <c r="A70" t="s">
        <v>391</v>
      </c>
      <c r="B70" t="s">
        <v>126</v>
      </c>
      <c r="D70" t="s">
        <v>22</v>
      </c>
      <c r="E70" t="s">
        <v>195</v>
      </c>
      <c r="F70" t="s">
        <v>14</v>
      </c>
      <c r="G70" t="s">
        <v>227</v>
      </c>
      <c r="I70">
        <v>1</v>
      </c>
      <c r="J70">
        <v>1</v>
      </c>
      <c r="L70" t="s">
        <v>128</v>
      </c>
      <c r="M70" t="s">
        <v>769</v>
      </c>
      <c r="N70" t="s">
        <v>907</v>
      </c>
      <c r="O70">
        <v>3</v>
      </c>
      <c r="P70" t="s">
        <v>38</v>
      </c>
      <c r="R70" t="s">
        <v>30</v>
      </c>
      <c r="S70" t="s">
        <v>38</v>
      </c>
      <c r="T70" t="s">
        <v>126</v>
      </c>
      <c r="V70" t="s">
        <v>49</v>
      </c>
    </row>
    <row r="71" spans="1:22">
      <c r="A71" t="s">
        <v>392</v>
      </c>
      <c r="D71" t="s">
        <v>40</v>
      </c>
      <c r="E71" t="s">
        <v>21</v>
      </c>
      <c r="F71" t="s">
        <v>14</v>
      </c>
      <c r="I71">
        <v>4</v>
      </c>
      <c r="J71">
        <v>0</v>
      </c>
      <c r="L71" t="s">
        <v>42</v>
      </c>
      <c r="M71" t="s">
        <v>882</v>
      </c>
      <c r="N71" t="s">
        <v>139</v>
      </c>
      <c r="O71">
        <v>1</v>
      </c>
      <c r="P71" t="s">
        <v>45</v>
      </c>
      <c r="R71" t="s">
        <v>70</v>
      </c>
      <c r="S71" t="s">
        <v>45</v>
      </c>
      <c r="V71" t="s">
        <v>49</v>
      </c>
    </row>
    <row r="72" spans="1:22">
      <c r="A72" t="s">
        <v>393</v>
      </c>
      <c r="D72" t="s">
        <v>40</v>
      </c>
      <c r="E72" t="s">
        <v>195</v>
      </c>
      <c r="F72" t="s">
        <v>14</v>
      </c>
      <c r="G72" t="s">
        <v>814</v>
      </c>
      <c r="I72">
        <v>1</v>
      </c>
      <c r="J72">
        <v>1</v>
      </c>
      <c r="K72" t="s">
        <v>253</v>
      </c>
      <c r="L72" t="s">
        <v>654</v>
      </c>
      <c r="N72" t="s">
        <v>115</v>
      </c>
      <c r="O72">
        <v>1</v>
      </c>
      <c r="P72" t="s">
        <v>254</v>
      </c>
      <c r="S72" t="s">
        <v>255</v>
      </c>
      <c r="V72" t="s">
        <v>49</v>
      </c>
    </row>
    <row r="73" spans="1:22">
      <c r="A73" t="s">
        <v>394</v>
      </c>
      <c r="D73" t="s">
        <v>40</v>
      </c>
      <c r="G73" t="s">
        <v>147</v>
      </c>
      <c r="I73">
        <v>1</v>
      </c>
      <c r="J73">
        <v>1</v>
      </c>
      <c r="K73" t="s">
        <v>186</v>
      </c>
      <c r="L73" t="s">
        <v>128</v>
      </c>
      <c r="N73" t="s">
        <v>152</v>
      </c>
      <c r="O73">
        <v>1</v>
      </c>
      <c r="P73" t="s">
        <v>256</v>
      </c>
      <c r="R73" t="s">
        <v>130</v>
      </c>
      <c r="S73" t="s">
        <v>661</v>
      </c>
      <c r="V73" t="s">
        <v>49</v>
      </c>
    </row>
    <row r="74" spans="1:22">
      <c r="A74" t="s">
        <v>395</v>
      </c>
      <c r="D74" t="s">
        <v>22</v>
      </c>
      <c r="E74" t="s">
        <v>102</v>
      </c>
      <c r="F74" t="s">
        <v>14</v>
      </c>
      <c r="I74">
        <v>4</v>
      </c>
      <c r="J74">
        <v>0</v>
      </c>
      <c r="L74" t="s">
        <v>662</v>
      </c>
      <c r="M74" t="s">
        <v>817</v>
      </c>
      <c r="N74" t="s">
        <v>103</v>
      </c>
      <c r="O74">
        <v>1</v>
      </c>
      <c r="P74" t="s">
        <v>38</v>
      </c>
      <c r="R74" t="s">
        <v>257</v>
      </c>
      <c r="S74" t="s">
        <v>38</v>
      </c>
      <c r="T74" t="s">
        <v>908</v>
      </c>
      <c r="V74" t="s">
        <v>49</v>
      </c>
    </row>
    <row r="75" spans="1:22">
      <c r="A75" t="s">
        <v>396</v>
      </c>
      <c r="D75" t="s">
        <v>40</v>
      </c>
      <c r="E75" t="s">
        <v>195</v>
      </c>
      <c r="F75" t="s">
        <v>27</v>
      </c>
      <c r="G75" t="s">
        <v>909</v>
      </c>
      <c r="I75" t="s">
        <v>910</v>
      </c>
      <c r="J75" t="s">
        <v>911</v>
      </c>
      <c r="K75" t="s">
        <v>912</v>
      </c>
      <c r="L75" t="s">
        <v>97</v>
      </c>
      <c r="M75" t="s">
        <v>46</v>
      </c>
      <c r="N75" t="s">
        <v>178</v>
      </c>
      <c r="O75">
        <v>1</v>
      </c>
      <c r="P75" t="s">
        <v>38</v>
      </c>
      <c r="R75" t="s">
        <v>130</v>
      </c>
      <c r="S75" t="s">
        <v>913</v>
      </c>
      <c r="V75" t="s">
        <v>619</v>
      </c>
    </row>
    <row r="76" spans="1:22">
      <c r="A76" t="s">
        <v>397</v>
      </c>
      <c r="D76" t="s">
        <v>40</v>
      </c>
      <c r="E76" t="s">
        <v>21</v>
      </c>
      <c r="F76" t="s">
        <v>14</v>
      </c>
      <c r="I76">
        <v>1</v>
      </c>
      <c r="J76">
        <v>0</v>
      </c>
      <c r="L76" t="s">
        <v>42</v>
      </c>
      <c r="N76" t="s">
        <v>258</v>
      </c>
      <c r="O76">
        <v>1</v>
      </c>
      <c r="P76" t="s">
        <v>45</v>
      </c>
      <c r="R76" t="s">
        <v>38</v>
      </c>
      <c r="S76" t="s">
        <v>38</v>
      </c>
      <c r="V76" t="s">
        <v>49</v>
      </c>
    </row>
    <row r="77" spans="1:22">
      <c r="A77" t="s">
        <v>398</v>
      </c>
      <c r="B77" t="s">
        <v>126</v>
      </c>
      <c r="D77" t="s">
        <v>40</v>
      </c>
      <c r="E77" t="s">
        <v>195</v>
      </c>
      <c r="F77" t="s">
        <v>27</v>
      </c>
      <c r="G77" t="s">
        <v>914</v>
      </c>
      <c r="I77">
        <v>3</v>
      </c>
      <c r="J77">
        <v>1</v>
      </c>
      <c r="K77" t="s">
        <v>259</v>
      </c>
      <c r="L77" t="s">
        <v>97</v>
      </c>
      <c r="M77" t="s">
        <v>35</v>
      </c>
      <c r="N77" t="s">
        <v>135</v>
      </c>
      <c r="O77">
        <v>1</v>
      </c>
      <c r="P77" t="s">
        <v>38</v>
      </c>
      <c r="R77" t="s">
        <v>133</v>
      </c>
      <c r="S77" t="s">
        <v>915</v>
      </c>
      <c r="T77" t="s">
        <v>126</v>
      </c>
      <c r="V77" t="s">
        <v>49</v>
      </c>
    </row>
    <row r="78" spans="1:22">
      <c r="A78" t="s">
        <v>399</v>
      </c>
      <c r="E78" t="s">
        <v>195</v>
      </c>
      <c r="F78" t="s">
        <v>14</v>
      </c>
      <c r="G78" t="s">
        <v>916</v>
      </c>
      <c r="I78">
        <v>5</v>
      </c>
      <c r="J78">
        <v>2</v>
      </c>
      <c r="K78" t="s">
        <v>52</v>
      </c>
      <c r="L78" t="s">
        <v>51</v>
      </c>
      <c r="M78" t="s">
        <v>817</v>
      </c>
      <c r="N78" t="s">
        <v>260</v>
      </c>
      <c r="O78">
        <v>1</v>
      </c>
      <c r="P78" t="s">
        <v>38</v>
      </c>
      <c r="R78" t="s">
        <v>130</v>
      </c>
      <c r="V78" t="s">
        <v>49</v>
      </c>
    </row>
    <row r="79" spans="1:22">
      <c r="A79" t="s">
        <v>400</v>
      </c>
      <c r="F79" t="s">
        <v>27</v>
      </c>
      <c r="G79" t="s">
        <v>917</v>
      </c>
      <c r="I79">
        <v>16</v>
      </c>
      <c r="J79">
        <v>15</v>
      </c>
      <c r="K79" t="s">
        <v>261</v>
      </c>
      <c r="L79" t="s">
        <v>51</v>
      </c>
      <c r="M79" t="s">
        <v>894</v>
      </c>
      <c r="N79" t="s">
        <v>244</v>
      </c>
      <c r="O79" t="s">
        <v>918</v>
      </c>
      <c r="P79" t="s">
        <v>663</v>
      </c>
      <c r="R79" t="s">
        <v>133</v>
      </c>
      <c r="S79" t="s">
        <v>919</v>
      </c>
      <c r="V79" t="s">
        <v>49</v>
      </c>
    </row>
    <row r="80" spans="1:22">
      <c r="A80" t="s">
        <v>401</v>
      </c>
      <c r="D80" t="s">
        <v>22</v>
      </c>
      <c r="E80" t="s">
        <v>195</v>
      </c>
      <c r="F80" t="s">
        <v>14</v>
      </c>
      <c r="G80" t="s">
        <v>262</v>
      </c>
      <c r="I80">
        <v>2</v>
      </c>
      <c r="J80">
        <v>2</v>
      </c>
      <c r="K80" t="s">
        <v>134</v>
      </c>
      <c r="L80" t="s">
        <v>128</v>
      </c>
      <c r="M80" t="s">
        <v>893</v>
      </c>
      <c r="N80" t="s">
        <v>115</v>
      </c>
      <c r="O80">
        <v>1</v>
      </c>
      <c r="P80" t="s">
        <v>38</v>
      </c>
      <c r="R80" t="s">
        <v>133</v>
      </c>
      <c r="S80" t="s">
        <v>620</v>
      </c>
      <c r="V80" t="s">
        <v>621</v>
      </c>
    </row>
    <row r="81" spans="1:22">
      <c r="A81" t="s">
        <v>402</v>
      </c>
      <c r="D81" t="s">
        <v>40</v>
      </c>
      <c r="E81" t="s">
        <v>21</v>
      </c>
      <c r="F81" t="s">
        <v>14</v>
      </c>
      <c r="I81">
        <v>1</v>
      </c>
      <c r="J81">
        <v>0</v>
      </c>
      <c r="L81" t="s">
        <v>17</v>
      </c>
      <c r="M81" t="s">
        <v>893</v>
      </c>
      <c r="N81" t="s">
        <v>263</v>
      </c>
      <c r="O81">
        <v>1</v>
      </c>
      <c r="P81" t="s">
        <v>38</v>
      </c>
      <c r="R81" t="s">
        <v>130</v>
      </c>
      <c r="S81" t="s">
        <v>38</v>
      </c>
      <c r="T81" t="s">
        <v>126</v>
      </c>
      <c r="V81" t="s">
        <v>49</v>
      </c>
    </row>
    <row r="82" spans="1:22">
      <c r="A82" t="s">
        <v>403</v>
      </c>
      <c r="D82" t="s">
        <v>780</v>
      </c>
      <c r="E82" t="s">
        <v>195</v>
      </c>
      <c r="F82" t="s">
        <v>14</v>
      </c>
      <c r="G82" t="s">
        <v>920</v>
      </c>
      <c r="I82">
        <v>1</v>
      </c>
      <c r="J82">
        <v>1</v>
      </c>
      <c r="K82" t="s">
        <v>135</v>
      </c>
      <c r="L82" t="s">
        <v>42</v>
      </c>
      <c r="M82" t="s">
        <v>921</v>
      </c>
      <c r="N82" t="s">
        <v>108</v>
      </c>
      <c r="O82">
        <v>2</v>
      </c>
      <c r="P82" t="s">
        <v>38</v>
      </c>
      <c r="R82" t="s">
        <v>133</v>
      </c>
      <c r="S82" t="s">
        <v>622</v>
      </c>
      <c r="V82" t="s">
        <v>49</v>
      </c>
    </row>
    <row r="83" spans="1:22">
      <c r="A83" t="s">
        <v>404</v>
      </c>
      <c r="G83" t="s">
        <v>922</v>
      </c>
      <c r="I83" t="s">
        <v>923</v>
      </c>
      <c r="J83" t="s">
        <v>924</v>
      </c>
      <c r="K83" t="s">
        <v>925</v>
      </c>
      <c r="L83" t="s">
        <v>97</v>
      </c>
      <c r="M83" t="s">
        <v>926</v>
      </c>
      <c r="N83" t="s">
        <v>927</v>
      </c>
      <c r="O83" t="s">
        <v>182</v>
      </c>
      <c r="P83" t="s">
        <v>45</v>
      </c>
      <c r="R83" t="s">
        <v>664</v>
      </c>
      <c r="S83" t="s">
        <v>137</v>
      </c>
      <c r="V83" t="s">
        <v>264</v>
      </c>
    </row>
    <row r="84" spans="1:22">
      <c r="A84" t="s">
        <v>405</v>
      </c>
      <c r="D84" t="s">
        <v>40</v>
      </c>
      <c r="E84" t="s">
        <v>102</v>
      </c>
      <c r="F84" t="s">
        <v>14</v>
      </c>
      <c r="I84">
        <v>3</v>
      </c>
      <c r="J84">
        <v>2</v>
      </c>
      <c r="L84" t="s">
        <v>97</v>
      </c>
      <c r="M84" t="s">
        <v>46</v>
      </c>
      <c r="N84" t="s">
        <v>228</v>
      </c>
      <c r="O84">
        <v>1</v>
      </c>
      <c r="P84" t="s">
        <v>38</v>
      </c>
      <c r="R84" t="s">
        <v>38</v>
      </c>
      <c r="V84" t="s">
        <v>49</v>
      </c>
    </row>
    <row r="85" spans="1:22">
      <c r="A85" t="s">
        <v>406</v>
      </c>
      <c r="D85" t="s">
        <v>40</v>
      </c>
      <c r="E85" t="s">
        <v>21</v>
      </c>
      <c r="F85" t="s">
        <v>14</v>
      </c>
      <c r="I85">
        <v>2</v>
      </c>
      <c r="J85">
        <v>1</v>
      </c>
      <c r="L85" t="s">
        <v>97</v>
      </c>
      <c r="M85" t="s">
        <v>214</v>
      </c>
      <c r="N85" t="s">
        <v>122</v>
      </c>
      <c r="O85">
        <v>1</v>
      </c>
      <c r="P85" t="s">
        <v>38</v>
      </c>
      <c r="R85" t="s">
        <v>38</v>
      </c>
      <c r="S85" t="s">
        <v>38</v>
      </c>
      <c r="V85" t="s">
        <v>49</v>
      </c>
    </row>
    <row r="86" spans="1:22">
      <c r="A86" t="s">
        <v>407</v>
      </c>
      <c r="D86" t="s">
        <v>40</v>
      </c>
      <c r="E86" t="s">
        <v>21</v>
      </c>
      <c r="F86" t="s">
        <v>14</v>
      </c>
      <c r="I86">
        <v>3</v>
      </c>
      <c r="J86">
        <v>0</v>
      </c>
      <c r="L86" t="s">
        <v>654</v>
      </c>
      <c r="M86" t="s">
        <v>928</v>
      </c>
      <c r="N86" t="s">
        <v>108</v>
      </c>
      <c r="O86">
        <v>1</v>
      </c>
      <c r="P86" t="s">
        <v>38</v>
      </c>
      <c r="R86" t="s">
        <v>38</v>
      </c>
      <c r="S86" t="s">
        <v>38</v>
      </c>
      <c r="V86" t="s">
        <v>49</v>
      </c>
    </row>
    <row r="87" spans="1:22">
      <c r="A87" t="s">
        <v>408</v>
      </c>
      <c r="D87" t="s">
        <v>40</v>
      </c>
      <c r="E87" t="s">
        <v>102</v>
      </c>
      <c r="F87" t="s">
        <v>20</v>
      </c>
      <c r="I87">
        <v>1</v>
      </c>
      <c r="J87">
        <v>0</v>
      </c>
      <c r="L87" t="s">
        <v>128</v>
      </c>
      <c r="M87" t="s">
        <v>642</v>
      </c>
      <c r="N87" t="s">
        <v>139</v>
      </c>
      <c r="O87" t="s">
        <v>929</v>
      </c>
      <c r="P87" t="s">
        <v>45</v>
      </c>
      <c r="R87" t="s">
        <v>70</v>
      </c>
      <c r="S87" t="s">
        <v>38</v>
      </c>
      <c r="T87" t="s">
        <v>126</v>
      </c>
      <c r="U87" t="s">
        <v>126</v>
      </c>
      <c r="V87" t="s">
        <v>49</v>
      </c>
    </row>
    <row r="88" spans="1:22">
      <c r="A88" t="s">
        <v>409</v>
      </c>
      <c r="D88" t="s">
        <v>172</v>
      </c>
      <c r="E88" t="s">
        <v>195</v>
      </c>
      <c r="F88" t="s">
        <v>27</v>
      </c>
      <c r="G88" t="s">
        <v>930</v>
      </c>
      <c r="I88">
        <v>10</v>
      </c>
      <c r="J88">
        <v>2</v>
      </c>
      <c r="K88" t="s">
        <v>265</v>
      </c>
      <c r="L88" t="s">
        <v>128</v>
      </c>
      <c r="M88" t="s">
        <v>817</v>
      </c>
      <c r="N88" t="s">
        <v>781</v>
      </c>
      <c r="O88">
        <v>2</v>
      </c>
      <c r="P88" t="s">
        <v>665</v>
      </c>
      <c r="R88" t="s">
        <v>133</v>
      </c>
      <c r="S88" t="s">
        <v>266</v>
      </c>
      <c r="V88" t="s">
        <v>49</v>
      </c>
    </row>
    <row r="89" spans="1:22">
      <c r="A89" t="s">
        <v>410</v>
      </c>
      <c r="D89" t="s">
        <v>40</v>
      </c>
      <c r="E89" t="s">
        <v>195</v>
      </c>
      <c r="F89" t="s">
        <v>14</v>
      </c>
      <c r="G89" t="s">
        <v>931</v>
      </c>
      <c r="I89">
        <v>7</v>
      </c>
      <c r="J89">
        <v>6</v>
      </c>
      <c r="K89" t="s">
        <v>179</v>
      </c>
      <c r="L89" t="s">
        <v>17</v>
      </c>
      <c r="M89" t="s">
        <v>932</v>
      </c>
      <c r="N89" t="s">
        <v>135</v>
      </c>
      <c r="O89">
        <v>1</v>
      </c>
      <c r="P89" t="s">
        <v>267</v>
      </c>
      <c r="R89" t="s">
        <v>133</v>
      </c>
      <c r="S89" t="s">
        <v>137</v>
      </c>
      <c r="V89" t="s">
        <v>49</v>
      </c>
    </row>
    <row r="90" spans="1:22">
      <c r="A90" t="s">
        <v>411</v>
      </c>
      <c r="D90" t="s">
        <v>172</v>
      </c>
      <c r="E90" t="s">
        <v>195</v>
      </c>
      <c r="F90" t="s">
        <v>14</v>
      </c>
      <c r="G90" t="s">
        <v>666</v>
      </c>
      <c r="I90">
        <v>3</v>
      </c>
      <c r="J90">
        <v>2</v>
      </c>
      <c r="K90" t="s">
        <v>141</v>
      </c>
      <c r="L90" t="s">
        <v>17</v>
      </c>
      <c r="M90" t="s">
        <v>859</v>
      </c>
      <c r="N90" t="s">
        <v>144</v>
      </c>
      <c r="O90">
        <v>4</v>
      </c>
      <c r="P90" t="s">
        <v>38</v>
      </c>
      <c r="R90" t="s">
        <v>667</v>
      </c>
      <c r="S90" t="s">
        <v>668</v>
      </c>
      <c r="V90" t="s">
        <v>49</v>
      </c>
    </row>
    <row r="91" spans="1:22">
      <c r="A91" t="s">
        <v>412</v>
      </c>
      <c r="B91" t="s">
        <v>126</v>
      </c>
      <c r="C91" t="s">
        <v>126</v>
      </c>
      <c r="D91" t="s">
        <v>40</v>
      </c>
      <c r="E91" t="s">
        <v>102</v>
      </c>
      <c r="F91" t="s">
        <v>14</v>
      </c>
      <c r="I91">
        <v>1</v>
      </c>
      <c r="J91">
        <v>1</v>
      </c>
      <c r="L91" t="s">
        <v>97</v>
      </c>
      <c r="M91" t="s">
        <v>46</v>
      </c>
      <c r="N91" t="s">
        <v>122</v>
      </c>
      <c r="O91">
        <v>1</v>
      </c>
      <c r="P91" t="s">
        <v>38</v>
      </c>
      <c r="R91" t="s">
        <v>130</v>
      </c>
      <c r="S91" t="s">
        <v>38</v>
      </c>
      <c r="V91" t="s">
        <v>49</v>
      </c>
    </row>
    <row r="92" spans="1:22">
      <c r="A92" t="s">
        <v>413</v>
      </c>
      <c r="B92" t="s">
        <v>126</v>
      </c>
      <c r="C92" t="s">
        <v>126</v>
      </c>
      <c r="D92" t="s">
        <v>40</v>
      </c>
      <c r="E92" t="s">
        <v>102</v>
      </c>
      <c r="F92" t="s">
        <v>14</v>
      </c>
      <c r="I92" t="s">
        <v>126</v>
      </c>
      <c r="J92">
        <v>0</v>
      </c>
      <c r="L92" t="s">
        <v>51</v>
      </c>
      <c r="M92" t="s">
        <v>815</v>
      </c>
      <c r="N92" t="s">
        <v>263</v>
      </c>
      <c r="O92">
        <v>3</v>
      </c>
      <c r="P92" t="s">
        <v>38</v>
      </c>
      <c r="R92" t="s">
        <v>126</v>
      </c>
      <c r="S92" t="s">
        <v>45</v>
      </c>
      <c r="T92" t="s">
        <v>126</v>
      </c>
      <c r="V92" t="s">
        <v>49</v>
      </c>
    </row>
    <row r="93" spans="1:22">
      <c r="A93" t="s">
        <v>414</v>
      </c>
      <c r="D93" t="s">
        <v>40</v>
      </c>
      <c r="E93" t="s">
        <v>102</v>
      </c>
      <c r="F93" t="s">
        <v>14</v>
      </c>
      <c r="I93">
        <v>2</v>
      </c>
      <c r="J93">
        <v>0</v>
      </c>
      <c r="L93" t="s">
        <v>97</v>
      </c>
      <c r="M93" t="s">
        <v>46</v>
      </c>
      <c r="N93" t="s">
        <v>244</v>
      </c>
      <c r="O93">
        <v>1</v>
      </c>
      <c r="P93" t="s">
        <v>45</v>
      </c>
      <c r="R93" t="s">
        <v>133</v>
      </c>
      <c r="S93" t="s">
        <v>268</v>
      </c>
      <c r="V93" t="s">
        <v>53</v>
      </c>
    </row>
    <row r="94" spans="1:22">
      <c r="A94" t="s">
        <v>415</v>
      </c>
      <c r="D94" t="s">
        <v>40</v>
      </c>
      <c r="E94" t="s">
        <v>21</v>
      </c>
      <c r="F94" t="s">
        <v>14</v>
      </c>
      <c r="I94">
        <v>1</v>
      </c>
      <c r="J94">
        <v>1</v>
      </c>
      <c r="L94" t="s">
        <v>97</v>
      </c>
      <c r="M94" t="s">
        <v>46</v>
      </c>
      <c r="N94" t="s">
        <v>120</v>
      </c>
      <c r="O94">
        <v>1</v>
      </c>
      <c r="P94" t="s">
        <v>56</v>
      </c>
      <c r="R94" t="s">
        <v>130</v>
      </c>
      <c r="V94" t="s">
        <v>49</v>
      </c>
    </row>
    <row r="95" spans="1:22">
      <c r="A95" t="s">
        <v>416</v>
      </c>
      <c r="B95" t="s">
        <v>126</v>
      </c>
      <c r="C95" t="s">
        <v>126</v>
      </c>
      <c r="D95" t="s">
        <v>50</v>
      </c>
      <c r="E95" t="s">
        <v>21</v>
      </c>
      <c r="F95" t="s">
        <v>14</v>
      </c>
      <c r="G95" t="s">
        <v>933</v>
      </c>
      <c r="H95" t="s">
        <v>126</v>
      </c>
      <c r="I95">
        <v>3</v>
      </c>
      <c r="J95">
        <v>1</v>
      </c>
      <c r="K95" t="s">
        <v>141</v>
      </c>
      <c r="L95" t="s">
        <v>659</v>
      </c>
      <c r="M95" t="s">
        <v>126</v>
      </c>
      <c r="N95" t="s">
        <v>141</v>
      </c>
      <c r="O95">
        <v>1</v>
      </c>
      <c r="P95" t="s">
        <v>38</v>
      </c>
      <c r="Q95" t="s">
        <v>126</v>
      </c>
      <c r="R95" t="s">
        <v>38</v>
      </c>
      <c r="S95" t="s">
        <v>38</v>
      </c>
      <c r="T95" t="s">
        <v>126</v>
      </c>
      <c r="U95" t="s">
        <v>126</v>
      </c>
      <c r="V95" t="s">
        <v>49</v>
      </c>
    </row>
    <row r="96" spans="1:22">
      <c r="A96" t="s">
        <v>417</v>
      </c>
      <c r="D96" t="s">
        <v>40</v>
      </c>
      <c r="L96" t="s">
        <v>97</v>
      </c>
      <c r="M96" t="s">
        <v>46</v>
      </c>
      <c r="N96" t="s">
        <v>139</v>
      </c>
      <c r="O96">
        <v>1</v>
      </c>
      <c r="P96" t="s">
        <v>38</v>
      </c>
      <c r="R96" t="s">
        <v>130</v>
      </c>
      <c r="S96" t="s">
        <v>38</v>
      </c>
      <c r="V96" t="s">
        <v>49</v>
      </c>
    </row>
    <row r="97" spans="1:22">
      <c r="A97" t="s">
        <v>418</v>
      </c>
      <c r="B97" t="s">
        <v>126</v>
      </c>
      <c r="D97" t="s">
        <v>203</v>
      </c>
      <c r="E97" t="s">
        <v>21</v>
      </c>
      <c r="F97" t="s">
        <v>20</v>
      </c>
      <c r="H97" t="s">
        <v>934</v>
      </c>
      <c r="I97">
        <v>2</v>
      </c>
      <c r="J97">
        <v>1</v>
      </c>
      <c r="L97" t="s">
        <v>613</v>
      </c>
      <c r="M97" t="s">
        <v>935</v>
      </c>
      <c r="N97" t="s">
        <v>244</v>
      </c>
      <c r="O97">
        <v>5</v>
      </c>
      <c r="P97" t="s">
        <v>38</v>
      </c>
      <c r="S97" t="s">
        <v>270</v>
      </c>
      <c r="T97" t="s">
        <v>126</v>
      </c>
      <c r="V97" t="s">
        <v>49</v>
      </c>
    </row>
    <row r="98" spans="1:22">
      <c r="A98" t="s">
        <v>419</v>
      </c>
      <c r="D98" t="s">
        <v>40</v>
      </c>
      <c r="E98" t="s">
        <v>195</v>
      </c>
      <c r="F98" t="s">
        <v>14</v>
      </c>
      <c r="G98" t="s">
        <v>936</v>
      </c>
      <c r="I98">
        <v>4</v>
      </c>
      <c r="J98">
        <v>1</v>
      </c>
      <c r="K98" t="s">
        <v>263</v>
      </c>
      <c r="L98" t="s">
        <v>97</v>
      </c>
      <c r="M98" t="s">
        <v>214</v>
      </c>
      <c r="N98" t="s">
        <v>136</v>
      </c>
      <c r="O98" t="s">
        <v>937</v>
      </c>
      <c r="P98" t="s">
        <v>267</v>
      </c>
      <c r="R98" t="s">
        <v>130</v>
      </c>
      <c r="S98" t="s">
        <v>45</v>
      </c>
      <c r="T98" t="s">
        <v>126</v>
      </c>
      <c r="U98" t="s">
        <v>126</v>
      </c>
      <c r="V98" t="s">
        <v>49</v>
      </c>
    </row>
    <row r="99" spans="1:22">
      <c r="A99" t="s">
        <v>420</v>
      </c>
      <c r="D99" t="s">
        <v>22</v>
      </c>
      <c r="E99" t="s">
        <v>21</v>
      </c>
      <c r="F99" t="s">
        <v>14</v>
      </c>
      <c r="G99" t="s">
        <v>938</v>
      </c>
      <c r="I99">
        <v>14</v>
      </c>
      <c r="J99">
        <v>0</v>
      </c>
      <c r="L99" t="s">
        <v>97</v>
      </c>
      <c r="M99" t="s">
        <v>214</v>
      </c>
      <c r="N99" t="s">
        <v>112</v>
      </c>
      <c r="O99">
        <v>3</v>
      </c>
      <c r="P99" t="s">
        <v>45</v>
      </c>
      <c r="R99" t="s">
        <v>130</v>
      </c>
      <c r="S99" t="s">
        <v>38</v>
      </c>
      <c r="V99" t="s">
        <v>49</v>
      </c>
    </row>
    <row r="100" spans="1:22">
      <c r="A100" t="s">
        <v>421</v>
      </c>
      <c r="D100" t="s">
        <v>40</v>
      </c>
      <c r="E100" t="s">
        <v>102</v>
      </c>
      <c r="F100" t="s">
        <v>20</v>
      </c>
      <c r="G100" t="s">
        <v>748</v>
      </c>
      <c r="I100">
        <v>1</v>
      </c>
      <c r="J100">
        <v>0</v>
      </c>
      <c r="L100" t="s">
        <v>97</v>
      </c>
      <c r="M100" t="s">
        <v>35</v>
      </c>
      <c r="N100" t="s">
        <v>201</v>
      </c>
      <c r="O100">
        <v>1</v>
      </c>
      <c r="P100" t="s">
        <v>38</v>
      </c>
      <c r="R100" t="s">
        <v>133</v>
      </c>
      <c r="S100" t="s">
        <v>137</v>
      </c>
      <c r="V100" t="s">
        <v>271</v>
      </c>
    </row>
    <row r="101" spans="1:22">
      <c r="A101" t="s">
        <v>422</v>
      </c>
      <c r="D101" t="s">
        <v>40</v>
      </c>
      <c r="G101" t="s">
        <v>939</v>
      </c>
      <c r="L101" t="s">
        <v>97</v>
      </c>
      <c r="M101" t="s">
        <v>35</v>
      </c>
      <c r="N101" t="s">
        <v>143</v>
      </c>
      <c r="O101">
        <v>1</v>
      </c>
      <c r="P101" t="s">
        <v>38</v>
      </c>
      <c r="R101" t="s">
        <v>269</v>
      </c>
      <c r="S101" t="s">
        <v>272</v>
      </c>
      <c r="V101" t="s">
        <v>49</v>
      </c>
    </row>
    <row r="102" spans="1:22">
      <c r="A102" t="s">
        <v>423</v>
      </c>
      <c r="D102" t="s">
        <v>22</v>
      </c>
      <c r="E102" t="s">
        <v>33</v>
      </c>
      <c r="F102" t="s">
        <v>14</v>
      </c>
      <c r="G102" t="s">
        <v>940</v>
      </c>
      <c r="I102">
        <v>10</v>
      </c>
      <c r="J102">
        <v>2</v>
      </c>
      <c r="K102" t="s">
        <v>63</v>
      </c>
      <c r="L102" t="s">
        <v>613</v>
      </c>
      <c r="M102" t="s">
        <v>35</v>
      </c>
      <c r="N102" t="s">
        <v>115</v>
      </c>
      <c r="O102">
        <v>1</v>
      </c>
      <c r="P102" t="s">
        <v>38</v>
      </c>
      <c r="R102" t="s">
        <v>130</v>
      </c>
      <c r="S102" t="s">
        <v>181</v>
      </c>
      <c r="V102" t="s">
        <v>273</v>
      </c>
    </row>
    <row r="103" spans="1:22">
      <c r="A103" t="s">
        <v>424</v>
      </c>
      <c r="D103" t="s">
        <v>203</v>
      </c>
      <c r="E103" t="s">
        <v>195</v>
      </c>
      <c r="F103" t="s">
        <v>14</v>
      </c>
      <c r="G103" t="s">
        <v>669</v>
      </c>
      <c r="I103">
        <v>19</v>
      </c>
      <c r="J103">
        <v>6</v>
      </c>
      <c r="K103" t="s">
        <v>55</v>
      </c>
      <c r="L103" t="s">
        <v>17</v>
      </c>
      <c r="M103" t="s">
        <v>941</v>
      </c>
      <c r="N103" t="s">
        <v>228</v>
      </c>
      <c r="O103" t="s">
        <v>224</v>
      </c>
      <c r="P103" t="s">
        <v>38</v>
      </c>
      <c r="V103" t="s">
        <v>49</v>
      </c>
    </row>
    <row r="104" spans="1:22">
      <c r="A104" t="s">
        <v>425</v>
      </c>
      <c r="D104" t="s">
        <v>203</v>
      </c>
      <c r="E104" t="s">
        <v>195</v>
      </c>
      <c r="F104" t="s">
        <v>20</v>
      </c>
      <c r="G104" t="s">
        <v>147</v>
      </c>
      <c r="I104">
        <v>15</v>
      </c>
      <c r="J104">
        <v>1</v>
      </c>
      <c r="K104" t="s">
        <v>942</v>
      </c>
      <c r="L104" t="s">
        <v>97</v>
      </c>
      <c r="M104" t="s">
        <v>118</v>
      </c>
      <c r="N104" t="s">
        <v>274</v>
      </c>
      <c r="O104">
        <v>3</v>
      </c>
      <c r="P104" t="s">
        <v>38</v>
      </c>
      <c r="S104" t="s">
        <v>275</v>
      </c>
      <c r="V104" t="s">
        <v>49</v>
      </c>
    </row>
    <row r="105" spans="1:22">
      <c r="A105" t="s">
        <v>426</v>
      </c>
      <c r="D105" t="s">
        <v>40</v>
      </c>
      <c r="E105" t="s">
        <v>195</v>
      </c>
      <c r="F105" t="s">
        <v>14</v>
      </c>
      <c r="G105" t="s">
        <v>670</v>
      </c>
      <c r="I105">
        <v>12</v>
      </c>
      <c r="J105">
        <v>6</v>
      </c>
      <c r="K105" t="s">
        <v>265</v>
      </c>
      <c r="L105" t="s">
        <v>17</v>
      </c>
      <c r="M105" t="s">
        <v>893</v>
      </c>
      <c r="N105" t="s">
        <v>135</v>
      </c>
      <c r="O105">
        <v>1</v>
      </c>
      <c r="P105" t="s">
        <v>45</v>
      </c>
      <c r="R105" t="s">
        <v>133</v>
      </c>
      <c r="V105" t="s">
        <v>49</v>
      </c>
    </row>
    <row r="106" spans="1:22">
      <c r="A106" t="s">
        <v>427</v>
      </c>
      <c r="D106" t="s">
        <v>40</v>
      </c>
      <c r="L106" t="s">
        <v>97</v>
      </c>
      <c r="M106" t="s">
        <v>46</v>
      </c>
      <c r="N106" t="s">
        <v>152</v>
      </c>
      <c r="O106">
        <v>1</v>
      </c>
      <c r="P106" t="s">
        <v>38</v>
      </c>
      <c r="R106" t="s">
        <v>130</v>
      </c>
      <c r="S106" t="s">
        <v>38</v>
      </c>
      <c r="V106" t="s">
        <v>49</v>
      </c>
    </row>
    <row r="107" spans="1:22">
      <c r="A107" t="s">
        <v>428</v>
      </c>
      <c r="D107" t="s">
        <v>40</v>
      </c>
      <c r="E107" t="s">
        <v>195</v>
      </c>
      <c r="F107" t="s">
        <v>27</v>
      </c>
      <c r="G107" t="s">
        <v>943</v>
      </c>
      <c r="I107">
        <v>10</v>
      </c>
      <c r="J107">
        <v>2</v>
      </c>
      <c r="K107" t="s">
        <v>179</v>
      </c>
      <c r="L107" t="s">
        <v>97</v>
      </c>
      <c r="M107" t="s">
        <v>118</v>
      </c>
      <c r="N107" t="s">
        <v>120</v>
      </c>
      <c r="O107">
        <v>1</v>
      </c>
      <c r="P107" t="s">
        <v>38</v>
      </c>
      <c r="R107" t="s">
        <v>133</v>
      </c>
      <c r="S107" t="s">
        <v>276</v>
      </c>
      <c r="V107" t="s">
        <v>49</v>
      </c>
    </row>
    <row r="108" spans="1:22">
      <c r="A108" t="s">
        <v>429</v>
      </c>
      <c r="D108" t="s">
        <v>40</v>
      </c>
      <c r="E108" t="s">
        <v>21</v>
      </c>
      <c r="F108" t="s">
        <v>14</v>
      </c>
      <c r="I108">
        <v>1</v>
      </c>
      <c r="J108">
        <v>1</v>
      </c>
      <c r="L108" t="s">
        <v>42</v>
      </c>
      <c r="M108" t="s">
        <v>882</v>
      </c>
      <c r="N108" t="s">
        <v>244</v>
      </c>
      <c r="O108">
        <v>1</v>
      </c>
      <c r="P108" t="s">
        <v>38</v>
      </c>
      <c r="R108" t="s">
        <v>38</v>
      </c>
      <c r="S108" t="s">
        <v>45</v>
      </c>
      <c r="V108" t="s">
        <v>49</v>
      </c>
    </row>
    <row r="109" spans="1:22">
      <c r="A109" t="s">
        <v>430</v>
      </c>
      <c r="G109" t="s">
        <v>277</v>
      </c>
      <c r="I109">
        <v>4</v>
      </c>
      <c r="J109">
        <v>6</v>
      </c>
      <c r="K109" t="s">
        <v>944</v>
      </c>
      <c r="L109" t="s">
        <v>945</v>
      </c>
      <c r="N109" t="s">
        <v>138</v>
      </c>
      <c r="O109">
        <v>1</v>
      </c>
      <c r="P109" t="s">
        <v>251</v>
      </c>
      <c r="S109" t="s">
        <v>278</v>
      </c>
      <c r="V109" t="s">
        <v>49</v>
      </c>
    </row>
    <row r="110" spans="1:22">
      <c r="A110" t="s">
        <v>431</v>
      </c>
      <c r="B110" t="s">
        <v>126</v>
      </c>
      <c r="D110" t="s">
        <v>40</v>
      </c>
      <c r="E110" t="s">
        <v>21</v>
      </c>
      <c r="F110" t="s">
        <v>14</v>
      </c>
      <c r="G110" t="s">
        <v>946</v>
      </c>
      <c r="I110">
        <v>1</v>
      </c>
      <c r="J110">
        <v>1</v>
      </c>
      <c r="K110" t="s">
        <v>135</v>
      </c>
      <c r="L110" t="s">
        <v>42</v>
      </c>
      <c r="M110" t="s">
        <v>126</v>
      </c>
      <c r="N110" t="s">
        <v>120</v>
      </c>
      <c r="O110">
        <v>3</v>
      </c>
      <c r="P110" t="s">
        <v>38</v>
      </c>
      <c r="R110" t="s">
        <v>130</v>
      </c>
      <c r="S110" t="s">
        <v>279</v>
      </c>
      <c r="V110" t="s">
        <v>49</v>
      </c>
    </row>
    <row r="111" spans="1:22">
      <c r="A111" t="s">
        <v>432</v>
      </c>
      <c r="D111" t="s">
        <v>50</v>
      </c>
      <c r="E111" t="s">
        <v>21</v>
      </c>
      <c r="F111" t="s">
        <v>14</v>
      </c>
      <c r="I111">
        <v>1</v>
      </c>
      <c r="J111">
        <v>0</v>
      </c>
      <c r="L111" t="s">
        <v>659</v>
      </c>
      <c r="M111" t="s">
        <v>882</v>
      </c>
      <c r="N111" t="s">
        <v>132</v>
      </c>
      <c r="O111">
        <v>1</v>
      </c>
      <c r="P111" t="s">
        <v>38</v>
      </c>
      <c r="R111" t="s">
        <v>38</v>
      </c>
      <c r="S111" t="s">
        <v>38</v>
      </c>
      <c r="V111" t="s">
        <v>49</v>
      </c>
    </row>
    <row r="112" spans="1:22">
      <c r="A112" t="s">
        <v>433</v>
      </c>
      <c r="D112" t="s">
        <v>40</v>
      </c>
      <c r="I112">
        <v>8</v>
      </c>
      <c r="J112">
        <v>2</v>
      </c>
      <c r="L112" t="s">
        <v>655</v>
      </c>
      <c r="M112" t="s">
        <v>947</v>
      </c>
      <c r="N112" t="s">
        <v>119</v>
      </c>
      <c r="O112">
        <v>1</v>
      </c>
      <c r="P112" t="s">
        <v>101</v>
      </c>
      <c r="Q112" t="s">
        <v>206</v>
      </c>
      <c r="R112" t="s">
        <v>38</v>
      </c>
      <c r="V112" t="s">
        <v>49</v>
      </c>
    </row>
    <row r="113" spans="1:22">
      <c r="A113" t="s">
        <v>434</v>
      </c>
      <c r="D113" t="s">
        <v>40</v>
      </c>
      <c r="E113" t="s">
        <v>21</v>
      </c>
      <c r="F113" t="s">
        <v>14</v>
      </c>
      <c r="G113" t="s">
        <v>948</v>
      </c>
      <c r="I113">
        <v>3</v>
      </c>
      <c r="J113">
        <v>1</v>
      </c>
      <c r="K113" t="s">
        <v>186</v>
      </c>
      <c r="L113" t="s">
        <v>97</v>
      </c>
      <c r="M113" t="s">
        <v>46</v>
      </c>
      <c r="N113" t="s">
        <v>244</v>
      </c>
      <c r="O113">
        <v>2</v>
      </c>
      <c r="P113" t="s">
        <v>38</v>
      </c>
      <c r="R113" t="s">
        <v>133</v>
      </c>
      <c r="S113" t="s">
        <v>45</v>
      </c>
      <c r="V113" t="s">
        <v>949</v>
      </c>
    </row>
    <row r="114" spans="1:22">
      <c r="A114" t="s">
        <v>435</v>
      </c>
      <c r="D114" t="s">
        <v>203</v>
      </c>
      <c r="E114" t="s">
        <v>195</v>
      </c>
      <c r="F114" t="s">
        <v>27</v>
      </c>
      <c r="G114" t="s">
        <v>950</v>
      </c>
      <c r="I114">
        <v>10</v>
      </c>
      <c r="J114">
        <v>6</v>
      </c>
      <c r="K114" t="s">
        <v>63</v>
      </c>
      <c r="L114" t="s">
        <v>613</v>
      </c>
      <c r="M114" t="s">
        <v>951</v>
      </c>
      <c r="N114" t="s">
        <v>122</v>
      </c>
      <c r="O114">
        <v>2</v>
      </c>
      <c r="P114" t="s">
        <v>30</v>
      </c>
      <c r="R114" t="s">
        <v>133</v>
      </c>
      <c r="S114" t="s">
        <v>280</v>
      </c>
      <c r="V114" t="s">
        <v>49</v>
      </c>
    </row>
    <row r="115" spans="1:22">
      <c r="A115" t="s">
        <v>436</v>
      </c>
      <c r="G115" t="s">
        <v>952</v>
      </c>
      <c r="I115">
        <v>16</v>
      </c>
      <c r="J115">
        <v>9</v>
      </c>
      <c r="K115" t="s">
        <v>265</v>
      </c>
      <c r="L115" t="s">
        <v>51</v>
      </c>
      <c r="M115" t="s">
        <v>953</v>
      </c>
      <c r="N115" t="s">
        <v>201</v>
      </c>
      <c r="O115" t="s">
        <v>182</v>
      </c>
      <c r="P115" t="s">
        <v>38</v>
      </c>
      <c r="R115" t="s">
        <v>38</v>
      </c>
      <c r="S115" t="s">
        <v>38</v>
      </c>
      <c r="V115" t="s">
        <v>623</v>
      </c>
    </row>
    <row r="116" spans="1:22">
      <c r="A116" t="s">
        <v>437</v>
      </c>
      <c r="D116" t="s">
        <v>40</v>
      </c>
      <c r="L116" t="s">
        <v>97</v>
      </c>
      <c r="M116" t="s">
        <v>46</v>
      </c>
      <c r="N116" t="s">
        <v>136</v>
      </c>
      <c r="O116">
        <v>1</v>
      </c>
      <c r="P116" t="s">
        <v>38</v>
      </c>
      <c r="R116" t="s">
        <v>130</v>
      </c>
      <c r="S116" t="s">
        <v>38</v>
      </c>
      <c r="V116" t="s">
        <v>49</v>
      </c>
    </row>
    <row r="117" spans="1:22">
      <c r="A117" t="s">
        <v>438</v>
      </c>
      <c r="D117" t="s">
        <v>34</v>
      </c>
      <c r="E117" t="s">
        <v>21</v>
      </c>
      <c r="F117" t="s">
        <v>14</v>
      </c>
      <c r="I117">
        <v>1</v>
      </c>
      <c r="J117">
        <v>0</v>
      </c>
      <c r="L117" t="s">
        <v>97</v>
      </c>
      <c r="M117" t="s">
        <v>46</v>
      </c>
      <c r="N117" t="s">
        <v>131</v>
      </c>
      <c r="O117">
        <v>1</v>
      </c>
      <c r="P117" t="s">
        <v>38</v>
      </c>
      <c r="R117" t="s">
        <v>130</v>
      </c>
      <c r="S117" t="s">
        <v>38</v>
      </c>
      <c r="V117" t="s">
        <v>49</v>
      </c>
    </row>
    <row r="118" spans="1:22">
      <c r="A118" t="s">
        <v>439</v>
      </c>
      <c r="D118" t="s">
        <v>40</v>
      </c>
      <c r="E118" t="s">
        <v>102</v>
      </c>
      <c r="F118" t="s">
        <v>14</v>
      </c>
      <c r="J118">
        <v>2</v>
      </c>
      <c r="K118" t="s">
        <v>954</v>
      </c>
      <c r="L118" t="s">
        <v>659</v>
      </c>
      <c r="N118" t="s">
        <v>954</v>
      </c>
      <c r="O118">
        <v>2</v>
      </c>
      <c r="P118" t="s">
        <v>45</v>
      </c>
      <c r="R118" t="s">
        <v>133</v>
      </c>
      <c r="S118" t="s">
        <v>38</v>
      </c>
      <c r="V118" t="s">
        <v>49</v>
      </c>
    </row>
    <row r="119" spans="1:22">
      <c r="A119" t="s">
        <v>440</v>
      </c>
      <c r="D119">
        <v>1</v>
      </c>
      <c r="E119" s="11">
        <v>45512</v>
      </c>
      <c r="G119" t="s">
        <v>749</v>
      </c>
      <c r="I119" t="s">
        <v>182</v>
      </c>
      <c r="J119" s="11">
        <v>45641</v>
      </c>
      <c r="K119" t="s">
        <v>263</v>
      </c>
      <c r="L119" t="s">
        <v>128</v>
      </c>
      <c r="M119" t="s">
        <v>126</v>
      </c>
      <c r="N119" t="s">
        <v>955</v>
      </c>
      <c r="O119">
        <v>1</v>
      </c>
      <c r="P119" t="s">
        <v>45</v>
      </c>
      <c r="R119" t="s">
        <v>133</v>
      </c>
      <c r="S119" t="s">
        <v>956</v>
      </c>
      <c r="T119" t="s">
        <v>126</v>
      </c>
      <c r="U119" t="s">
        <v>126</v>
      </c>
      <c r="V119" t="s">
        <v>281</v>
      </c>
    </row>
    <row r="120" spans="1:22">
      <c r="A120" t="s">
        <v>441</v>
      </c>
      <c r="C120">
        <v>1</v>
      </c>
      <c r="D120" t="s">
        <v>34</v>
      </c>
      <c r="E120" t="s">
        <v>145</v>
      </c>
      <c r="G120" t="s">
        <v>957</v>
      </c>
      <c r="I120">
        <v>14</v>
      </c>
      <c r="J120">
        <v>9</v>
      </c>
      <c r="L120" t="s">
        <v>97</v>
      </c>
      <c r="M120" t="s">
        <v>210</v>
      </c>
      <c r="N120" t="s">
        <v>235</v>
      </c>
      <c r="O120">
        <v>2</v>
      </c>
      <c r="P120" t="s">
        <v>38</v>
      </c>
      <c r="S120" t="s">
        <v>149</v>
      </c>
      <c r="V120" t="s">
        <v>26</v>
      </c>
    </row>
    <row r="121" spans="1:22">
      <c r="A121" t="s">
        <v>442</v>
      </c>
      <c r="B121" t="s">
        <v>202</v>
      </c>
      <c r="C121" t="s">
        <v>202</v>
      </c>
      <c r="D121" t="s">
        <v>34</v>
      </c>
      <c r="E121" t="s">
        <v>21</v>
      </c>
      <c r="F121" t="s">
        <v>20</v>
      </c>
      <c r="G121" t="s">
        <v>958</v>
      </c>
      <c r="H121" t="s">
        <v>202</v>
      </c>
      <c r="I121">
        <v>1</v>
      </c>
      <c r="J121">
        <v>0</v>
      </c>
      <c r="L121" t="s">
        <v>750</v>
      </c>
      <c r="M121" t="s">
        <v>202</v>
      </c>
      <c r="N121" t="s">
        <v>245</v>
      </c>
      <c r="O121">
        <v>1</v>
      </c>
      <c r="P121" t="s">
        <v>24</v>
      </c>
      <c r="R121" t="s">
        <v>202</v>
      </c>
      <c r="S121" t="s">
        <v>202</v>
      </c>
      <c r="T121" t="s">
        <v>202</v>
      </c>
      <c r="V121" t="s">
        <v>26</v>
      </c>
    </row>
    <row r="122" spans="1:22">
      <c r="A122" t="s">
        <v>443</v>
      </c>
      <c r="B122" t="s">
        <v>126</v>
      </c>
      <c r="C122" t="s">
        <v>126</v>
      </c>
      <c r="D122">
        <v>2</v>
      </c>
      <c r="E122" t="s">
        <v>41</v>
      </c>
      <c r="F122" t="s">
        <v>107</v>
      </c>
      <c r="G122" t="s">
        <v>211</v>
      </c>
      <c r="H122" t="s">
        <v>126</v>
      </c>
      <c r="I122">
        <v>1</v>
      </c>
      <c r="J122">
        <v>0</v>
      </c>
      <c r="L122" t="s">
        <v>97</v>
      </c>
      <c r="M122" t="s">
        <v>126</v>
      </c>
      <c r="N122" t="s">
        <v>103</v>
      </c>
      <c r="O122">
        <v>1</v>
      </c>
      <c r="P122" t="s">
        <v>24</v>
      </c>
      <c r="R122" t="s">
        <v>101</v>
      </c>
      <c r="S122" t="s">
        <v>126</v>
      </c>
      <c r="T122" t="s">
        <v>126</v>
      </c>
      <c r="U122" t="s">
        <v>126</v>
      </c>
      <c r="V122" t="s">
        <v>26</v>
      </c>
    </row>
    <row r="123" spans="1:22">
      <c r="A123" t="s">
        <v>444</v>
      </c>
      <c r="B123" t="s">
        <v>959</v>
      </c>
      <c r="D123" t="s">
        <v>34</v>
      </c>
      <c r="E123" t="s">
        <v>21</v>
      </c>
      <c r="F123" t="s">
        <v>107</v>
      </c>
      <c r="J123">
        <v>0</v>
      </c>
      <c r="L123" t="s">
        <v>17</v>
      </c>
      <c r="N123" t="s">
        <v>282</v>
      </c>
      <c r="O123">
        <v>1</v>
      </c>
      <c r="P123" t="s">
        <v>101</v>
      </c>
      <c r="R123" t="s">
        <v>101</v>
      </c>
      <c r="S123" t="s">
        <v>101</v>
      </c>
      <c r="V123" t="s">
        <v>707</v>
      </c>
    </row>
    <row r="124" spans="1:22">
      <c r="A124" t="s">
        <v>445</v>
      </c>
      <c r="B124" t="s">
        <v>126</v>
      </c>
      <c r="C124" t="s">
        <v>126</v>
      </c>
      <c r="D124" t="s">
        <v>34</v>
      </c>
      <c r="E124" t="s">
        <v>33</v>
      </c>
      <c r="F124" t="s">
        <v>107</v>
      </c>
      <c r="G124" t="s">
        <v>960</v>
      </c>
      <c r="H124" t="s">
        <v>126</v>
      </c>
      <c r="I124">
        <v>14</v>
      </c>
      <c r="J124">
        <v>11</v>
      </c>
      <c r="K124" t="s">
        <v>126</v>
      </c>
      <c r="L124" t="s">
        <v>17</v>
      </c>
      <c r="M124" t="s">
        <v>126</v>
      </c>
      <c r="N124" t="s">
        <v>283</v>
      </c>
      <c r="O124">
        <v>1</v>
      </c>
      <c r="P124" t="s">
        <v>101</v>
      </c>
      <c r="Q124" t="s">
        <v>126</v>
      </c>
      <c r="R124" t="s">
        <v>126</v>
      </c>
      <c r="S124" t="s">
        <v>961</v>
      </c>
      <c r="T124" t="s">
        <v>126</v>
      </c>
      <c r="U124" t="s">
        <v>126</v>
      </c>
      <c r="V124" t="s">
        <v>49</v>
      </c>
    </row>
    <row r="125" spans="1:22">
      <c r="A125" t="s">
        <v>549</v>
      </c>
      <c r="B125" t="s">
        <v>126</v>
      </c>
      <c r="C125" t="s">
        <v>126</v>
      </c>
      <c r="D125" t="s">
        <v>40</v>
      </c>
      <c r="E125" t="s">
        <v>102</v>
      </c>
      <c r="F125" t="s">
        <v>14</v>
      </c>
      <c r="I125" t="s">
        <v>126</v>
      </c>
      <c r="J125" t="s">
        <v>126</v>
      </c>
      <c r="L125" t="s">
        <v>97</v>
      </c>
      <c r="N125" t="s">
        <v>122</v>
      </c>
      <c r="O125">
        <v>1</v>
      </c>
      <c r="P125" t="s">
        <v>101</v>
      </c>
      <c r="Q125" t="s">
        <v>126</v>
      </c>
      <c r="R125" t="s">
        <v>101</v>
      </c>
      <c r="T125" t="s">
        <v>126</v>
      </c>
      <c r="V125" t="s">
        <v>126</v>
      </c>
    </row>
    <row r="126" spans="1:22">
      <c r="A126" t="s">
        <v>550</v>
      </c>
      <c r="B126" t="s">
        <v>126</v>
      </c>
      <c r="C126" t="s">
        <v>126</v>
      </c>
      <c r="D126" t="s">
        <v>203</v>
      </c>
      <c r="E126" t="s">
        <v>102</v>
      </c>
      <c r="F126" t="s">
        <v>20</v>
      </c>
      <c r="G126" t="s">
        <v>126</v>
      </c>
      <c r="H126" t="s">
        <v>126</v>
      </c>
      <c r="I126" t="s">
        <v>126</v>
      </c>
      <c r="J126" t="s">
        <v>126</v>
      </c>
      <c r="K126" t="s">
        <v>126</v>
      </c>
      <c r="L126" t="s">
        <v>97</v>
      </c>
      <c r="M126" t="s">
        <v>126</v>
      </c>
      <c r="N126" t="s">
        <v>708</v>
      </c>
      <c r="O126">
        <v>1</v>
      </c>
      <c r="P126" t="s">
        <v>101</v>
      </c>
      <c r="Q126" t="s">
        <v>126</v>
      </c>
      <c r="R126" t="s">
        <v>101</v>
      </c>
      <c r="S126" t="s">
        <v>126</v>
      </c>
      <c r="T126" t="s">
        <v>126</v>
      </c>
      <c r="U126" t="s">
        <v>126</v>
      </c>
      <c r="V126" t="s">
        <v>126</v>
      </c>
    </row>
    <row r="127" spans="1:22">
      <c r="A127" t="s">
        <v>551</v>
      </c>
      <c r="B127" t="s">
        <v>126</v>
      </c>
      <c r="C127" t="s">
        <v>126</v>
      </c>
      <c r="D127" t="s">
        <v>40</v>
      </c>
      <c r="E127" t="s">
        <v>102</v>
      </c>
      <c r="F127" t="s">
        <v>14</v>
      </c>
      <c r="I127" t="s">
        <v>126</v>
      </c>
      <c r="J127" t="s">
        <v>126</v>
      </c>
      <c r="L127" t="s">
        <v>97</v>
      </c>
      <c r="N127" t="s">
        <v>709</v>
      </c>
      <c r="O127">
        <v>1</v>
      </c>
      <c r="P127" t="s">
        <v>101</v>
      </c>
      <c r="Q127" t="s">
        <v>126</v>
      </c>
      <c r="R127" t="s">
        <v>101</v>
      </c>
      <c r="S127" t="s">
        <v>19</v>
      </c>
      <c r="T127" t="s">
        <v>126</v>
      </c>
      <c r="V127" t="s">
        <v>126</v>
      </c>
    </row>
    <row r="128" spans="1:22">
      <c r="A128" t="s">
        <v>552</v>
      </c>
      <c r="B128" t="s">
        <v>126</v>
      </c>
      <c r="C128" t="s">
        <v>126</v>
      </c>
      <c r="D128" t="s">
        <v>203</v>
      </c>
      <c r="E128" t="s">
        <v>102</v>
      </c>
      <c r="F128" t="s">
        <v>20</v>
      </c>
      <c r="I128" t="s">
        <v>126</v>
      </c>
      <c r="J128" t="s">
        <v>126</v>
      </c>
      <c r="L128" t="s">
        <v>97</v>
      </c>
      <c r="N128" t="s">
        <v>710</v>
      </c>
      <c r="O128">
        <v>1</v>
      </c>
      <c r="P128" t="s">
        <v>101</v>
      </c>
      <c r="Q128" t="s">
        <v>642</v>
      </c>
      <c r="R128" t="s">
        <v>101</v>
      </c>
      <c r="T128" t="s">
        <v>126</v>
      </c>
      <c r="U128" t="s">
        <v>126</v>
      </c>
      <c r="V128" t="s">
        <v>126</v>
      </c>
    </row>
    <row r="129" spans="1:22">
      <c r="A129" t="s">
        <v>446</v>
      </c>
      <c r="B129" t="s">
        <v>126</v>
      </c>
      <c r="C129" t="s">
        <v>126</v>
      </c>
      <c r="D129" t="s">
        <v>22</v>
      </c>
      <c r="E129" t="s">
        <v>102</v>
      </c>
      <c r="F129" t="s">
        <v>20</v>
      </c>
      <c r="I129" t="s">
        <v>126</v>
      </c>
      <c r="J129" t="s">
        <v>126</v>
      </c>
      <c r="L129" t="s">
        <v>142</v>
      </c>
      <c r="N129" t="s">
        <v>671</v>
      </c>
      <c r="O129">
        <v>1</v>
      </c>
      <c r="P129" t="s">
        <v>126</v>
      </c>
      <c r="Q129" t="s">
        <v>126</v>
      </c>
      <c r="R129" t="s">
        <v>126</v>
      </c>
      <c r="S129" t="s">
        <v>126</v>
      </c>
      <c r="T129" t="s">
        <v>126</v>
      </c>
      <c r="V129" t="s">
        <v>126</v>
      </c>
    </row>
    <row r="130" spans="1:22">
      <c r="A130" t="s">
        <v>447</v>
      </c>
      <c r="B130" t="s">
        <v>126</v>
      </c>
      <c r="C130" t="s">
        <v>126</v>
      </c>
      <c r="D130" t="s">
        <v>40</v>
      </c>
      <c r="E130" t="s">
        <v>21</v>
      </c>
      <c r="F130" t="s">
        <v>14</v>
      </c>
      <c r="I130" t="s">
        <v>126</v>
      </c>
      <c r="J130" t="s">
        <v>126</v>
      </c>
      <c r="L130" t="s">
        <v>97</v>
      </c>
      <c r="N130" t="s">
        <v>284</v>
      </c>
      <c r="O130">
        <v>1</v>
      </c>
      <c r="P130" t="s">
        <v>126</v>
      </c>
      <c r="Q130" t="s">
        <v>126</v>
      </c>
      <c r="R130" t="s">
        <v>126</v>
      </c>
      <c r="S130" t="s">
        <v>19</v>
      </c>
      <c r="T130" t="s">
        <v>126</v>
      </c>
      <c r="V130" t="s">
        <v>126</v>
      </c>
    </row>
    <row r="131" spans="1:22">
      <c r="A131" t="s">
        <v>553</v>
      </c>
      <c r="B131" t="s">
        <v>126</v>
      </c>
      <c r="C131" t="s">
        <v>126</v>
      </c>
      <c r="D131" t="s">
        <v>40</v>
      </c>
      <c r="E131" t="s">
        <v>102</v>
      </c>
      <c r="F131" t="s">
        <v>14</v>
      </c>
      <c r="I131" t="s">
        <v>126</v>
      </c>
      <c r="J131" t="s">
        <v>126</v>
      </c>
      <c r="L131" t="s">
        <v>97</v>
      </c>
      <c r="M131" t="s">
        <v>126</v>
      </c>
      <c r="N131" t="s">
        <v>962</v>
      </c>
      <c r="O131">
        <v>1</v>
      </c>
      <c r="P131" t="s">
        <v>101</v>
      </c>
      <c r="Q131" t="s">
        <v>126</v>
      </c>
      <c r="R131" t="s">
        <v>126</v>
      </c>
      <c r="S131" t="s">
        <v>19</v>
      </c>
      <c r="T131" t="s">
        <v>126</v>
      </c>
      <c r="U131" t="s">
        <v>126</v>
      </c>
      <c r="V131" t="s">
        <v>733</v>
      </c>
    </row>
    <row r="132" spans="1:22">
      <c r="A132" t="s">
        <v>554</v>
      </c>
      <c r="B132" t="s">
        <v>126</v>
      </c>
      <c r="C132" t="s">
        <v>126</v>
      </c>
      <c r="D132" t="s">
        <v>40</v>
      </c>
      <c r="E132" t="s">
        <v>102</v>
      </c>
      <c r="F132" t="s">
        <v>14</v>
      </c>
      <c r="I132" t="s">
        <v>126</v>
      </c>
      <c r="J132">
        <v>0</v>
      </c>
      <c r="L132" t="s">
        <v>97</v>
      </c>
      <c r="N132" t="s">
        <v>732</v>
      </c>
      <c r="O132">
        <v>1</v>
      </c>
      <c r="P132" t="s">
        <v>126</v>
      </c>
      <c r="R132" t="s">
        <v>126</v>
      </c>
      <c r="S132" t="s">
        <v>19</v>
      </c>
      <c r="T132" t="s">
        <v>126</v>
      </c>
      <c r="V132" t="s">
        <v>126</v>
      </c>
    </row>
    <row r="133" spans="1:22">
      <c r="A133" t="s">
        <v>555</v>
      </c>
      <c r="B133" t="s">
        <v>126</v>
      </c>
      <c r="C133" t="s">
        <v>126</v>
      </c>
      <c r="D133" t="s">
        <v>126</v>
      </c>
      <c r="E133" t="s">
        <v>126</v>
      </c>
      <c r="F133" t="s">
        <v>126</v>
      </c>
      <c r="H133" t="s">
        <v>126</v>
      </c>
      <c r="I133" t="s">
        <v>126</v>
      </c>
      <c r="J133" t="s">
        <v>126</v>
      </c>
      <c r="K133" t="s">
        <v>126</v>
      </c>
      <c r="L133" t="s">
        <v>97</v>
      </c>
      <c r="N133" t="s">
        <v>734</v>
      </c>
      <c r="O133">
        <v>2</v>
      </c>
      <c r="P133" t="s">
        <v>126</v>
      </c>
      <c r="Q133" t="s">
        <v>126</v>
      </c>
      <c r="R133" t="s">
        <v>126</v>
      </c>
      <c r="S133" t="s">
        <v>19</v>
      </c>
      <c r="T133" t="s">
        <v>126</v>
      </c>
      <c r="U133" t="s">
        <v>126</v>
      </c>
      <c r="V133" t="s">
        <v>126</v>
      </c>
    </row>
    <row r="134" spans="1:22">
      <c r="A134" t="s">
        <v>556</v>
      </c>
      <c r="B134" t="s">
        <v>126</v>
      </c>
      <c r="C134" t="s">
        <v>126</v>
      </c>
      <c r="D134" t="s">
        <v>40</v>
      </c>
      <c r="E134" t="s">
        <v>21</v>
      </c>
      <c r="F134" t="s">
        <v>14</v>
      </c>
      <c r="I134" t="s">
        <v>126</v>
      </c>
      <c r="J134">
        <v>0</v>
      </c>
      <c r="L134" t="s">
        <v>17</v>
      </c>
      <c r="M134" t="s">
        <v>126</v>
      </c>
      <c r="N134" t="s">
        <v>122</v>
      </c>
      <c r="O134">
        <v>1</v>
      </c>
      <c r="P134" t="s">
        <v>19</v>
      </c>
      <c r="R134" t="s">
        <v>19</v>
      </c>
      <c r="T134" t="s">
        <v>126</v>
      </c>
      <c r="V134" t="s">
        <v>19</v>
      </c>
    </row>
    <row r="135" spans="1:22">
      <c r="A135" t="s">
        <v>557</v>
      </c>
      <c r="B135" t="s">
        <v>126</v>
      </c>
      <c r="C135" t="s">
        <v>126</v>
      </c>
      <c r="D135" t="s">
        <v>40</v>
      </c>
      <c r="E135" t="s">
        <v>102</v>
      </c>
      <c r="F135" t="s">
        <v>14</v>
      </c>
      <c r="G135" t="s">
        <v>126</v>
      </c>
      <c r="H135" t="s">
        <v>126</v>
      </c>
      <c r="I135">
        <v>3</v>
      </c>
      <c r="J135">
        <v>0</v>
      </c>
      <c r="L135" t="s">
        <v>963</v>
      </c>
      <c r="M135" t="s">
        <v>126</v>
      </c>
      <c r="N135" t="s">
        <v>228</v>
      </c>
      <c r="O135">
        <v>1</v>
      </c>
      <c r="P135" t="s">
        <v>24</v>
      </c>
      <c r="R135" t="s">
        <v>24</v>
      </c>
      <c r="S135" t="s">
        <v>24</v>
      </c>
      <c r="T135" t="s">
        <v>126</v>
      </c>
      <c r="U135" t="s">
        <v>126</v>
      </c>
      <c r="V135" t="s">
        <v>43</v>
      </c>
    </row>
    <row r="136" spans="1:22">
      <c r="A136" t="s">
        <v>558</v>
      </c>
      <c r="B136" t="s">
        <v>126</v>
      </c>
      <c r="C136" t="s">
        <v>126</v>
      </c>
      <c r="D136" t="s">
        <v>40</v>
      </c>
      <c r="E136" t="s">
        <v>102</v>
      </c>
      <c r="F136" t="s">
        <v>20</v>
      </c>
      <c r="I136" t="s">
        <v>126</v>
      </c>
      <c r="J136" t="s">
        <v>126</v>
      </c>
      <c r="L136" t="s">
        <v>97</v>
      </c>
      <c r="N136" t="s">
        <v>711</v>
      </c>
      <c r="O136">
        <v>1</v>
      </c>
      <c r="P136" t="s">
        <v>101</v>
      </c>
      <c r="Q136" t="s">
        <v>126</v>
      </c>
      <c r="R136" t="s">
        <v>101</v>
      </c>
      <c r="T136" t="s">
        <v>126</v>
      </c>
      <c r="U136" t="s">
        <v>126</v>
      </c>
      <c r="V136" t="s">
        <v>126</v>
      </c>
    </row>
    <row r="137" spans="1:22">
      <c r="A137" t="s">
        <v>559</v>
      </c>
      <c r="B137" t="s">
        <v>126</v>
      </c>
      <c r="C137" t="s">
        <v>126</v>
      </c>
      <c r="D137" t="s">
        <v>40</v>
      </c>
      <c r="E137" t="s">
        <v>102</v>
      </c>
      <c r="F137" t="s">
        <v>20</v>
      </c>
      <c r="G137" t="s">
        <v>126</v>
      </c>
      <c r="H137" t="s">
        <v>126</v>
      </c>
      <c r="I137" t="s">
        <v>126</v>
      </c>
      <c r="J137" t="s">
        <v>126</v>
      </c>
      <c r="K137" t="s">
        <v>126</v>
      </c>
      <c r="L137" t="s">
        <v>97</v>
      </c>
      <c r="M137" t="s">
        <v>126</v>
      </c>
      <c r="N137" t="s">
        <v>964</v>
      </c>
      <c r="O137">
        <v>1</v>
      </c>
      <c r="P137" t="s">
        <v>101</v>
      </c>
      <c r="Q137" t="s">
        <v>126</v>
      </c>
      <c r="R137" t="s">
        <v>101</v>
      </c>
      <c r="S137" t="s">
        <v>126</v>
      </c>
      <c r="T137" t="s">
        <v>126</v>
      </c>
      <c r="U137" t="s">
        <v>126</v>
      </c>
      <c r="V137" t="s">
        <v>126</v>
      </c>
    </row>
    <row r="138" spans="1:22">
      <c r="A138" t="s">
        <v>448</v>
      </c>
      <c r="D138" t="s">
        <v>172</v>
      </c>
      <c r="E138" t="s">
        <v>33</v>
      </c>
      <c r="F138" t="s">
        <v>14</v>
      </c>
      <c r="G138" t="s">
        <v>965</v>
      </c>
      <c r="H138" t="s">
        <v>966</v>
      </c>
      <c r="I138">
        <v>19</v>
      </c>
      <c r="J138">
        <v>10</v>
      </c>
      <c r="K138" t="s">
        <v>642</v>
      </c>
      <c r="L138" t="s">
        <v>114</v>
      </c>
      <c r="M138" t="s">
        <v>672</v>
      </c>
      <c r="N138" t="s">
        <v>115</v>
      </c>
      <c r="O138">
        <v>2</v>
      </c>
      <c r="P138" t="s">
        <v>30</v>
      </c>
      <c r="Q138" t="s">
        <v>642</v>
      </c>
      <c r="R138" t="s">
        <v>126</v>
      </c>
      <c r="S138" t="s">
        <v>288</v>
      </c>
      <c r="T138" t="s">
        <v>126</v>
      </c>
      <c r="U138" t="s">
        <v>126</v>
      </c>
      <c r="V138" t="s">
        <v>43</v>
      </c>
    </row>
    <row r="139" spans="1:22">
      <c r="A139" t="s">
        <v>449</v>
      </c>
      <c r="D139" t="s">
        <v>40</v>
      </c>
      <c r="E139" t="s">
        <v>21</v>
      </c>
      <c r="F139" t="s">
        <v>14</v>
      </c>
      <c r="G139" t="s">
        <v>211</v>
      </c>
      <c r="I139">
        <v>1</v>
      </c>
      <c r="J139">
        <v>0</v>
      </c>
      <c r="L139" t="s">
        <v>114</v>
      </c>
      <c r="M139" t="s">
        <v>194</v>
      </c>
      <c r="N139" t="s">
        <v>108</v>
      </c>
      <c r="O139">
        <v>1</v>
      </c>
      <c r="P139" t="s">
        <v>24</v>
      </c>
      <c r="R139" t="s">
        <v>24</v>
      </c>
      <c r="S139" t="s">
        <v>24</v>
      </c>
      <c r="V139" t="s">
        <v>43</v>
      </c>
    </row>
    <row r="140" spans="1:22">
      <c r="A140" t="s">
        <v>450</v>
      </c>
      <c r="D140" t="s">
        <v>203</v>
      </c>
      <c r="E140" t="s">
        <v>195</v>
      </c>
      <c r="F140" t="s">
        <v>27</v>
      </c>
      <c r="G140" t="s">
        <v>285</v>
      </c>
      <c r="I140">
        <v>17</v>
      </c>
      <c r="J140">
        <v>2</v>
      </c>
      <c r="K140" t="s">
        <v>37</v>
      </c>
      <c r="L140" t="s">
        <v>114</v>
      </c>
      <c r="M140" t="s">
        <v>209</v>
      </c>
      <c r="N140" t="s">
        <v>23</v>
      </c>
      <c r="O140">
        <v>1</v>
      </c>
      <c r="P140" t="s">
        <v>30</v>
      </c>
      <c r="Q140" t="s">
        <v>674</v>
      </c>
      <c r="S140" t="s">
        <v>967</v>
      </c>
      <c r="V140" t="s">
        <v>43</v>
      </c>
    </row>
    <row r="141" spans="1:22">
      <c r="A141" t="s">
        <v>451</v>
      </c>
      <c r="D141" t="s">
        <v>40</v>
      </c>
      <c r="E141" t="s">
        <v>21</v>
      </c>
      <c r="F141" t="s">
        <v>14</v>
      </c>
      <c r="I141">
        <v>1</v>
      </c>
      <c r="J141">
        <v>0</v>
      </c>
      <c r="L141" t="s">
        <v>114</v>
      </c>
      <c r="M141" t="s">
        <v>209</v>
      </c>
      <c r="N141" t="s">
        <v>244</v>
      </c>
      <c r="O141">
        <v>1</v>
      </c>
      <c r="P141" t="s">
        <v>24</v>
      </c>
      <c r="R141" t="s">
        <v>24</v>
      </c>
      <c r="S141" t="s">
        <v>24</v>
      </c>
      <c r="V141" t="s">
        <v>43</v>
      </c>
    </row>
    <row r="142" spans="1:22">
      <c r="A142" t="s">
        <v>452</v>
      </c>
      <c r="D142" t="s">
        <v>34</v>
      </c>
      <c r="E142" t="s">
        <v>195</v>
      </c>
      <c r="G142" t="s">
        <v>675</v>
      </c>
      <c r="I142">
        <v>1</v>
      </c>
      <c r="J142">
        <v>3</v>
      </c>
      <c r="K142" t="s">
        <v>96</v>
      </c>
      <c r="L142" t="s">
        <v>114</v>
      </c>
      <c r="M142" t="s">
        <v>209</v>
      </c>
      <c r="N142" t="s">
        <v>233</v>
      </c>
      <c r="O142">
        <v>1</v>
      </c>
      <c r="P142" t="s">
        <v>24</v>
      </c>
      <c r="R142" t="s">
        <v>30</v>
      </c>
      <c r="S142" t="s">
        <v>968</v>
      </c>
      <c r="V142" t="s">
        <v>286</v>
      </c>
    </row>
    <row r="143" spans="1:22">
      <c r="A143" t="s">
        <v>453</v>
      </c>
      <c r="D143" t="s">
        <v>40</v>
      </c>
      <c r="E143" t="s">
        <v>21</v>
      </c>
      <c r="F143" t="s">
        <v>14</v>
      </c>
      <c r="I143">
        <v>1</v>
      </c>
      <c r="J143">
        <v>0</v>
      </c>
      <c r="L143" t="s">
        <v>114</v>
      </c>
      <c r="M143" t="s">
        <v>209</v>
      </c>
      <c r="N143" t="s">
        <v>143</v>
      </c>
      <c r="O143">
        <v>1</v>
      </c>
      <c r="P143" t="s">
        <v>24</v>
      </c>
      <c r="R143" t="s">
        <v>24</v>
      </c>
      <c r="S143" t="s">
        <v>24</v>
      </c>
      <c r="T143" t="s">
        <v>969</v>
      </c>
      <c r="U143" t="s">
        <v>969</v>
      </c>
      <c r="V143" t="s">
        <v>43</v>
      </c>
    </row>
    <row r="144" spans="1:22">
      <c r="A144" t="s">
        <v>454</v>
      </c>
      <c r="D144" t="s">
        <v>203</v>
      </c>
      <c r="E144" t="s">
        <v>15</v>
      </c>
      <c r="F144" t="s">
        <v>27</v>
      </c>
      <c r="G144" t="s">
        <v>970</v>
      </c>
      <c r="H144" t="s">
        <v>971</v>
      </c>
      <c r="I144">
        <v>20</v>
      </c>
      <c r="J144">
        <v>14</v>
      </c>
      <c r="K144" t="s">
        <v>245</v>
      </c>
      <c r="L144" t="s">
        <v>114</v>
      </c>
      <c r="M144" t="s">
        <v>209</v>
      </c>
      <c r="N144" t="s">
        <v>189</v>
      </c>
      <c r="O144">
        <v>1</v>
      </c>
      <c r="P144" t="s">
        <v>30</v>
      </c>
      <c r="R144" t="s">
        <v>126</v>
      </c>
      <c r="S144" t="s">
        <v>287</v>
      </c>
      <c r="V144" t="s">
        <v>199</v>
      </c>
    </row>
    <row r="145" spans="1:22">
      <c r="A145" t="s">
        <v>560</v>
      </c>
      <c r="D145" t="s">
        <v>203</v>
      </c>
      <c r="E145" t="s">
        <v>195</v>
      </c>
      <c r="F145" t="s">
        <v>27</v>
      </c>
      <c r="G145" t="s">
        <v>725</v>
      </c>
      <c r="I145">
        <v>39</v>
      </c>
      <c r="J145">
        <v>3</v>
      </c>
      <c r="K145" t="s">
        <v>642</v>
      </c>
      <c r="L145" t="s">
        <v>114</v>
      </c>
      <c r="M145" t="s">
        <v>194</v>
      </c>
      <c r="N145" t="s">
        <v>712</v>
      </c>
      <c r="O145">
        <v>1</v>
      </c>
      <c r="P145" t="s">
        <v>30</v>
      </c>
      <c r="Q145" t="s">
        <v>642</v>
      </c>
      <c r="R145" t="s">
        <v>30</v>
      </c>
      <c r="S145" t="s">
        <v>972</v>
      </c>
      <c r="V145" t="s">
        <v>642</v>
      </c>
    </row>
    <row r="146" spans="1:22">
      <c r="A146" t="s">
        <v>455</v>
      </c>
      <c r="D146" t="s">
        <v>40</v>
      </c>
      <c r="E146" t="s">
        <v>102</v>
      </c>
      <c r="F146" t="s">
        <v>14</v>
      </c>
      <c r="I146">
        <v>0</v>
      </c>
      <c r="J146">
        <v>0</v>
      </c>
      <c r="L146" t="s">
        <v>114</v>
      </c>
      <c r="M146" t="s">
        <v>209</v>
      </c>
      <c r="N146" t="s">
        <v>122</v>
      </c>
      <c r="O146">
        <v>1</v>
      </c>
      <c r="P146" t="s">
        <v>24</v>
      </c>
      <c r="S146" t="s">
        <v>973</v>
      </c>
      <c r="V146" t="s">
        <v>43</v>
      </c>
    </row>
    <row r="147" spans="1:22">
      <c r="A147" t="s">
        <v>456</v>
      </c>
      <c r="B147" t="s">
        <v>202</v>
      </c>
      <c r="C147" t="s">
        <v>202</v>
      </c>
      <c r="D147">
        <v>4</v>
      </c>
      <c r="E147">
        <v>1</v>
      </c>
      <c r="F147">
        <v>1</v>
      </c>
      <c r="G147" t="s">
        <v>974</v>
      </c>
      <c r="H147" t="s">
        <v>975</v>
      </c>
      <c r="I147">
        <v>17</v>
      </c>
      <c r="J147">
        <v>4</v>
      </c>
      <c r="K147" t="s">
        <v>202</v>
      </c>
      <c r="L147" t="s">
        <v>114</v>
      </c>
      <c r="M147" t="s">
        <v>194</v>
      </c>
      <c r="N147" t="s">
        <v>220</v>
      </c>
      <c r="O147">
        <v>1</v>
      </c>
      <c r="P147" t="s">
        <v>24</v>
      </c>
      <c r="Q147" t="s">
        <v>202</v>
      </c>
      <c r="R147" t="s">
        <v>202</v>
      </c>
      <c r="S147" t="s">
        <v>976</v>
      </c>
      <c r="T147" t="s">
        <v>202</v>
      </c>
      <c r="U147" t="s">
        <v>202</v>
      </c>
      <c r="V147" t="s">
        <v>977</v>
      </c>
    </row>
    <row r="148" spans="1:22">
      <c r="A148" t="s">
        <v>457</v>
      </c>
      <c r="D148" t="s">
        <v>22</v>
      </c>
      <c r="E148" t="s">
        <v>102</v>
      </c>
      <c r="F148" t="s">
        <v>14</v>
      </c>
      <c r="I148">
        <v>1</v>
      </c>
      <c r="J148">
        <v>0</v>
      </c>
      <c r="L148" t="s">
        <v>673</v>
      </c>
      <c r="N148" t="s">
        <v>140</v>
      </c>
      <c r="O148">
        <v>1</v>
      </c>
      <c r="P148" t="s">
        <v>38</v>
      </c>
      <c r="S148" t="s">
        <v>973</v>
      </c>
      <c r="V148" t="s">
        <v>43</v>
      </c>
    </row>
    <row r="149" spans="1:22">
      <c r="A149" t="s">
        <v>458</v>
      </c>
      <c r="D149" t="s">
        <v>40</v>
      </c>
      <c r="E149" t="s">
        <v>21</v>
      </c>
      <c r="F149" t="s">
        <v>14</v>
      </c>
      <c r="I149">
        <v>0</v>
      </c>
      <c r="J149">
        <v>0</v>
      </c>
      <c r="L149" t="s">
        <v>114</v>
      </c>
      <c r="M149" t="s">
        <v>194</v>
      </c>
      <c r="N149" t="s">
        <v>136</v>
      </c>
      <c r="O149">
        <v>1</v>
      </c>
      <c r="P149" t="s">
        <v>24</v>
      </c>
      <c r="R149" t="s">
        <v>24</v>
      </c>
      <c r="S149" t="s">
        <v>24</v>
      </c>
      <c r="V149" t="s">
        <v>43</v>
      </c>
    </row>
    <row r="150" spans="1:22">
      <c r="A150" t="s">
        <v>459</v>
      </c>
      <c r="D150" t="s">
        <v>34</v>
      </c>
      <c r="E150" t="s">
        <v>102</v>
      </c>
      <c r="F150" t="s">
        <v>20</v>
      </c>
      <c r="I150">
        <v>1</v>
      </c>
      <c r="J150">
        <v>0</v>
      </c>
      <c r="L150" t="s">
        <v>114</v>
      </c>
      <c r="M150" t="s">
        <v>676</v>
      </c>
      <c r="N150" t="s">
        <v>219</v>
      </c>
      <c r="O150">
        <v>1</v>
      </c>
      <c r="P150" t="s">
        <v>30</v>
      </c>
      <c r="S150" t="s">
        <v>289</v>
      </c>
      <c r="V150" t="s">
        <v>43</v>
      </c>
    </row>
    <row r="151" spans="1:22">
      <c r="A151" t="s">
        <v>460</v>
      </c>
      <c r="D151" t="s">
        <v>34</v>
      </c>
      <c r="E151" t="s">
        <v>33</v>
      </c>
      <c r="F151" t="s">
        <v>20</v>
      </c>
      <c r="I151">
        <v>20</v>
      </c>
      <c r="J151">
        <v>1</v>
      </c>
      <c r="L151" t="s">
        <v>128</v>
      </c>
      <c r="N151" t="s">
        <v>98</v>
      </c>
      <c r="O151">
        <v>2</v>
      </c>
      <c r="P151" t="s">
        <v>24</v>
      </c>
      <c r="R151" t="s">
        <v>783</v>
      </c>
      <c r="S151" t="s">
        <v>24</v>
      </c>
      <c r="V151" t="s">
        <v>26</v>
      </c>
    </row>
    <row r="152" spans="1:22">
      <c r="A152" t="s">
        <v>461</v>
      </c>
      <c r="D152" t="s">
        <v>105</v>
      </c>
      <c r="E152" t="s">
        <v>106</v>
      </c>
      <c r="I152">
        <v>3</v>
      </c>
      <c r="J152">
        <v>0</v>
      </c>
      <c r="L152" t="s">
        <v>146</v>
      </c>
      <c r="M152" t="s">
        <v>180</v>
      </c>
      <c r="N152" t="s">
        <v>261</v>
      </c>
      <c r="O152">
        <v>2</v>
      </c>
      <c r="P152" t="s">
        <v>38</v>
      </c>
      <c r="R152" t="s">
        <v>148</v>
      </c>
      <c r="S152" t="s">
        <v>38</v>
      </c>
      <c r="V152" t="s">
        <v>26</v>
      </c>
    </row>
    <row r="153" spans="1:22">
      <c r="A153" t="s">
        <v>462</v>
      </c>
      <c r="D153" t="s">
        <v>34</v>
      </c>
      <c r="E153" t="s">
        <v>21</v>
      </c>
      <c r="F153" t="s">
        <v>20</v>
      </c>
      <c r="I153">
        <v>1</v>
      </c>
      <c r="J153">
        <v>0</v>
      </c>
      <c r="L153" t="s">
        <v>42</v>
      </c>
      <c r="N153" t="s">
        <v>220</v>
      </c>
      <c r="O153">
        <v>2</v>
      </c>
      <c r="P153" t="s">
        <v>24</v>
      </c>
      <c r="R153" t="s">
        <v>751</v>
      </c>
      <c r="S153" t="s">
        <v>24</v>
      </c>
      <c r="V153" t="s">
        <v>26</v>
      </c>
    </row>
    <row r="154" spans="1:22">
      <c r="A154" t="s">
        <v>463</v>
      </c>
      <c r="B154" t="s">
        <v>978</v>
      </c>
      <c r="C154" t="s">
        <v>978</v>
      </c>
      <c r="D154" t="s">
        <v>22</v>
      </c>
      <c r="E154" t="s">
        <v>102</v>
      </c>
      <c r="F154" t="s">
        <v>20</v>
      </c>
      <c r="I154" t="s">
        <v>978</v>
      </c>
      <c r="J154">
        <v>0</v>
      </c>
      <c r="L154" t="s">
        <v>97</v>
      </c>
      <c r="M154" t="s">
        <v>816</v>
      </c>
      <c r="N154" t="s">
        <v>290</v>
      </c>
      <c r="O154">
        <v>1</v>
      </c>
      <c r="P154" t="s">
        <v>24</v>
      </c>
      <c r="R154" t="s">
        <v>677</v>
      </c>
      <c r="S154" t="s">
        <v>24</v>
      </c>
      <c r="T154" t="s">
        <v>978</v>
      </c>
      <c r="U154" t="s">
        <v>978</v>
      </c>
      <c r="V154" t="s">
        <v>26</v>
      </c>
    </row>
    <row r="155" spans="1:22">
      <c r="A155" t="s">
        <v>464</v>
      </c>
      <c r="D155" t="s">
        <v>99</v>
      </c>
      <c r="E155" t="s">
        <v>113</v>
      </c>
      <c r="I155">
        <v>0</v>
      </c>
      <c r="J155">
        <v>0</v>
      </c>
      <c r="L155" t="s">
        <v>979</v>
      </c>
      <c r="M155" t="s">
        <v>642</v>
      </c>
      <c r="N155" t="s">
        <v>317</v>
      </c>
      <c r="O155">
        <v>1</v>
      </c>
      <c r="P155" t="s">
        <v>38</v>
      </c>
      <c r="R155" t="s">
        <v>148</v>
      </c>
      <c r="V155" t="s">
        <v>26</v>
      </c>
    </row>
    <row r="156" spans="1:22">
      <c r="A156" t="s">
        <v>465</v>
      </c>
      <c r="B156" t="s">
        <v>126</v>
      </c>
      <c r="D156" t="s">
        <v>109</v>
      </c>
      <c r="E156" t="s">
        <v>106</v>
      </c>
      <c r="G156" t="s">
        <v>126</v>
      </c>
      <c r="I156">
        <v>1</v>
      </c>
      <c r="J156">
        <v>0</v>
      </c>
      <c r="L156" t="s">
        <v>146</v>
      </c>
      <c r="M156" t="s">
        <v>42</v>
      </c>
      <c r="N156" t="s">
        <v>136</v>
      </c>
      <c r="O156">
        <v>2</v>
      </c>
      <c r="P156" t="s">
        <v>18</v>
      </c>
      <c r="R156" t="s">
        <v>71</v>
      </c>
      <c r="S156" t="s">
        <v>980</v>
      </c>
      <c r="T156" t="s">
        <v>126</v>
      </c>
      <c r="V156" t="s">
        <v>188</v>
      </c>
    </row>
    <row r="157" spans="1:22">
      <c r="A157" t="s">
        <v>466</v>
      </c>
      <c r="D157" t="s">
        <v>99</v>
      </c>
      <c r="E157" t="s">
        <v>106</v>
      </c>
      <c r="I157">
        <v>1</v>
      </c>
      <c r="J157">
        <v>0</v>
      </c>
      <c r="L157" t="s">
        <v>981</v>
      </c>
      <c r="N157" t="s">
        <v>37</v>
      </c>
      <c r="O157">
        <v>1</v>
      </c>
      <c r="P157" t="s">
        <v>38</v>
      </c>
      <c r="R157" t="s">
        <v>148</v>
      </c>
      <c r="V157" t="s">
        <v>158</v>
      </c>
    </row>
    <row r="158" spans="1:22">
      <c r="A158" t="s">
        <v>467</v>
      </c>
      <c r="D158" t="s">
        <v>121</v>
      </c>
      <c r="E158" t="s">
        <v>151</v>
      </c>
      <c r="G158" t="s">
        <v>982</v>
      </c>
      <c r="I158">
        <v>83</v>
      </c>
      <c r="J158">
        <v>10</v>
      </c>
      <c r="L158" t="s">
        <v>613</v>
      </c>
      <c r="M158" t="s">
        <v>983</v>
      </c>
      <c r="N158" t="s">
        <v>244</v>
      </c>
      <c r="O158">
        <v>2</v>
      </c>
      <c r="P158" t="s">
        <v>38</v>
      </c>
      <c r="R158" t="s">
        <v>148</v>
      </c>
      <c r="S158" t="s">
        <v>38</v>
      </c>
      <c r="V158" t="s">
        <v>188</v>
      </c>
    </row>
    <row r="159" spans="1:22">
      <c r="A159" t="s">
        <v>468</v>
      </c>
      <c r="D159" t="s">
        <v>99</v>
      </c>
      <c r="E159" t="s">
        <v>291</v>
      </c>
      <c r="I159">
        <v>1</v>
      </c>
      <c r="J159">
        <v>0</v>
      </c>
      <c r="L159" t="s">
        <v>42</v>
      </c>
      <c r="M159" t="s">
        <v>984</v>
      </c>
      <c r="N159" t="s">
        <v>47</v>
      </c>
      <c r="O159">
        <v>2</v>
      </c>
      <c r="P159" t="s">
        <v>192</v>
      </c>
      <c r="R159" t="s">
        <v>292</v>
      </c>
      <c r="V159" t="s">
        <v>26</v>
      </c>
    </row>
    <row r="160" spans="1:22">
      <c r="A160" t="s">
        <v>469</v>
      </c>
      <c r="D160" t="s">
        <v>985</v>
      </c>
      <c r="E160" t="s">
        <v>106</v>
      </c>
      <c r="I160">
        <v>3</v>
      </c>
      <c r="J160">
        <v>0</v>
      </c>
      <c r="L160" t="s">
        <v>639</v>
      </c>
      <c r="M160" t="s">
        <v>986</v>
      </c>
      <c r="N160" t="s">
        <v>152</v>
      </c>
      <c r="O160">
        <v>2</v>
      </c>
      <c r="P160" t="s">
        <v>38</v>
      </c>
      <c r="R160" t="s">
        <v>71</v>
      </c>
      <c r="T160" t="s">
        <v>705</v>
      </c>
      <c r="U160" t="s">
        <v>679</v>
      </c>
      <c r="V160" t="s">
        <v>26</v>
      </c>
    </row>
    <row r="161" spans="1:22">
      <c r="A161" t="s">
        <v>470</v>
      </c>
      <c r="D161" t="s">
        <v>121</v>
      </c>
      <c r="E161" t="s">
        <v>293</v>
      </c>
      <c r="I161">
        <v>2</v>
      </c>
      <c r="J161">
        <v>0</v>
      </c>
      <c r="L161" t="s">
        <v>987</v>
      </c>
      <c r="M161" t="s">
        <v>988</v>
      </c>
      <c r="N161" t="s">
        <v>294</v>
      </c>
      <c r="O161">
        <v>2</v>
      </c>
      <c r="P161" t="s">
        <v>38</v>
      </c>
      <c r="R161" t="s">
        <v>148</v>
      </c>
      <c r="S161" t="s">
        <v>38</v>
      </c>
      <c r="V161" t="s">
        <v>26</v>
      </c>
    </row>
    <row r="162" spans="1:22">
      <c r="A162" t="s">
        <v>58</v>
      </c>
      <c r="D162" t="s">
        <v>157</v>
      </c>
      <c r="E162" t="s">
        <v>110</v>
      </c>
      <c r="G162" t="s">
        <v>726</v>
      </c>
      <c r="I162">
        <v>1</v>
      </c>
      <c r="J162">
        <v>1</v>
      </c>
      <c r="K162" t="s">
        <v>120</v>
      </c>
      <c r="L162" t="s">
        <v>146</v>
      </c>
      <c r="M162" t="s">
        <v>989</v>
      </c>
      <c r="N162" t="s">
        <v>735</v>
      </c>
      <c r="O162">
        <v>2</v>
      </c>
      <c r="P162" t="s">
        <v>990</v>
      </c>
      <c r="R162" t="s">
        <v>71</v>
      </c>
      <c r="S162" t="s">
        <v>223</v>
      </c>
      <c r="V162" t="s">
        <v>101</v>
      </c>
    </row>
    <row r="163" spans="1:22">
      <c r="A163" t="s">
        <v>471</v>
      </c>
      <c r="D163" t="s">
        <v>121</v>
      </c>
      <c r="E163" t="s">
        <v>151</v>
      </c>
      <c r="G163" t="s">
        <v>991</v>
      </c>
      <c r="I163">
        <v>28</v>
      </c>
      <c r="J163">
        <v>14</v>
      </c>
      <c r="L163" t="s">
        <v>146</v>
      </c>
      <c r="M163" t="s">
        <v>992</v>
      </c>
      <c r="N163" t="s">
        <v>55</v>
      </c>
      <c r="O163">
        <v>2</v>
      </c>
      <c r="P163" t="s">
        <v>38</v>
      </c>
      <c r="R163" t="s">
        <v>71</v>
      </c>
      <c r="S163" t="s">
        <v>158</v>
      </c>
      <c r="V163" t="s">
        <v>680</v>
      </c>
    </row>
    <row r="164" spans="1:22">
      <c r="A164" t="s">
        <v>472</v>
      </c>
      <c r="D164" t="s">
        <v>109</v>
      </c>
      <c r="E164" t="s">
        <v>106</v>
      </c>
      <c r="I164">
        <v>9</v>
      </c>
      <c r="J164">
        <v>0</v>
      </c>
      <c r="L164" t="s">
        <v>42</v>
      </c>
      <c r="N164" t="s">
        <v>295</v>
      </c>
      <c r="O164">
        <v>1</v>
      </c>
      <c r="P164" t="s">
        <v>38</v>
      </c>
      <c r="R164" t="s">
        <v>148</v>
      </c>
      <c r="S164" t="s">
        <v>38</v>
      </c>
      <c r="V164" t="s">
        <v>26</v>
      </c>
    </row>
    <row r="165" spans="1:22">
      <c r="A165" t="s">
        <v>473</v>
      </c>
      <c r="D165" t="s">
        <v>121</v>
      </c>
      <c r="E165" t="s">
        <v>113</v>
      </c>
      <c r="I165">
        <v>0</v>
      </c>
      <c r="J165">
        <v>0</v>
      </c>
      <c r="L165" t="s">
        <v>42</v>
      </c>
      <c r="M165" t="s">
        <v>767</v>
      </c>
      <c r="N165" t="s">
        <v>55</v>
      </c>
      <c r="O165">
        <v>2</v>
      </c>
      <c r="P165" t="s">
        <v>38</v>
      </c>
      <c r="R165" t="s">
        <v>18</v>
      </c>
      <c r="S165" t="s">
        <v>38</v>
      </c>
      <c r="V165" t="s">
        <v>26</v>
      </c>
    </row>
    <row r="166" spans="1:22">
      <c r="A166" t="s">
        <v>474</v>
      </c>
      <c r="D166" t="s">
        <v>99</v>
      </c>
      <c r="E166" t="s">
        <v>151</v>
      </c>
      <c r="G166" t="s">
        <v>993</v>
      </c>
      <c r="I166">
        <v>25</v>
      </c>
      <c r="J166">
        <v>6</v>
      </c>
      <c r="K166" t="s">
        <v>178</v>
      </c>
      <c r="L166" t="s">
        <v>784</v>
      </c>
      <c r="M166" t="s">
        <v>642</v>
      </c>
      <c r="N166" t="s">
        <v>228</v>
      </c>
      <c r="O166">
        <v>2</v>
      </c>
      <c r="P166" t="s">
        <v>38</v>
      </c>
      <c r="R166" t="s">
        <v>38</v>
      </c>
      <c r="S166" t="s">
        <v>38</v>
      </c>
      <c r="T166" t="s">
        <v>101</v>
      </c>
      <c r="U166" t="s">
        <v>642</v>
      </c>
      <c r="V166" t="s">
        <v>26</v>
      </c>
    </row>
    <row r="167" spans="1:22">
      <c r="A167" t="s">
        <v>475</v>
      </c>
      <c r="D167" t="s">
        <v>99</v>
      </c>
      <c r="E167" t="s">
        <v>113</v>
      </c>
      <c r="I167">
        <v>0</v>
      </c>
      <c r="J167">
        <v>0</v>
      </c>
      <c r="L167" t="s">
        <v>97</v>
      </c>
      <c r="M167" t="s">
        <v>626</v>
      </c>
      <c r="N167" t="s">
        <v>37</v>
      </c>
      <c r="O167">
        <v>2</v>
      </c>
      <c r="P167" t="s">
        <v>38</v>
      </c>
      <c r="R167" t="s">
        <v>38</v>
      </c>
      <c r="S167" t="s">
        <v>38</v>
      </c>
      <c r="V167" t="s">
        <v>26</v>
      </c>
    </row>
    <row r="168" spans="1:22">
      <c r="A168" t="s">
        <v>476</v>
      </c>
      <c r="D168" t="s">
        <v>109</v>
      </c>
      <c r="E168" t="s">
        <v>106</v>
      </c>
      <c r="G168" t="s">
        <v>994</v>
      </c>
      <c r="I168">
        <v>3</v>
      </c>
      <c r="J168">
        <v>0</v>
      </c>
      <c r="L168" t="s">
        <v>627</v>
      </c>
      <c r="M168" t="s">
        <v>995</v>
      </c>
      <c r="N168" t="s">
        <v>297</v>
      </c>
      <c r="O168">
        <v>1</v>
      </c>
      <c r="P168" t="s">
        <v>990</v>
      </c>
      <c r="R168" t="s">
        <v>71</v>
      </c>
      <c r="V168" t="s">
        <v>26</v>
      </c>
    </row>
    <row r="169" spans="1:22">
      <c r="A169" t="s">
        <v>477</v>
      </c>
      <c r="D169" t="s">
        <v>99</v>
      </c>
      <c r="E169" t="s">
        <v>113</v>
      </c>
      <c r="I169">
        <v>0</v>
      </c>
      <c r="J169">
        <v>0</v>
      </c>
      <c r="L169" t="s">
        <v>678</v>
      </c>
      <c r="M169" t="s">
        <v>788</v>
      </c>
      <c r="N169" t="s">
        <v>298</v>
      </c>
      <c r="O169">
        <v>1</v>
      </c>
      <c r="P169" t="s">
        <v>38</v>
      </c>
      <c r="R169" t="s">
        <v>148</v>
      </c>
      <c r="V169" t="s">
        <v>26</v>
      </c>
    </row>
    <row r="170" spans="1:22">
      <c r="A170" t="s">
        <v>478</v>
      </c>
      <c r="D170" t="s">
        <v>99</v>
      </c>
      <c r="E170" t="s">
        <v>106</v>
      </c>
      <c r="I170">
        <v>27</v>
      </c>
      <c r="J170">
        <v>0</v>
      </c>
      <c r="L170" t="s">
        <v>42</v>
      </c>
      <c r="N170" t="s">
        <v>67</v>
      </c>
      <c r="O170">
        <v>2</v>
      </c>
      <c r="P170" t="s">
        <v>38</v>
      </c>
      <c r="R170" t="s">
        <v>71</v>
      </c>
      <c r="S170" t="s">
        <v>38</v>
      </c>
      <c r="V170" t="s">
        <v>26</v>
      </c>
    </row>
    <row r="171" spans="1:22">
      <c r="A171" t="s">
        <v>479</v>
      </c>
      <c r="D171" t="s">
        <v>121</v>
      </c>
      <c r="E171" t="s">
        <v>110</v>
      </c>
      <c r="I171">
        <v>3</v>
      </c>
      <c r="J171">
        <v>1</v>
      </c>
      <c r="L171" t="s">
        <v>42</v>
      </c>
      <c r="N171" t="s">
        <v>57</v>
      </c>
      <c r="O171">
        <v>2</v>
      </c>
      <c r="P171" t="s">
        <v>38</v>
      </c>
      <c r="R171" t="s">
        <v>38</v>
      </c>
      <c r="S171" t="s">
        <v>38</v>
      </c>
      <c r="T171" t="s">
        <v>705</v>
      </c>
      <c r="U171" t="s">
        <v>996</v>
      </c>
      <c r="V171" t="s">
        <v>26</v>
      </c>
    </row>
    <row r="172" spans="1:22">
      <c r="A172" t="s">
        <v>480</v>
      </c>
      <c r="D172" t="s">
        <v>109</v>
      </c>
      <c r="E172" t="s">
        <v>151</v>
      </c>
      <c r="G172" t="s">
        <v>997</v>
      </c>
      <c r="I172">
        <v>49</v>
      </c>
      <c r="J172">
        <v>35</v>
      </c>
      <c r="L172" t="s">
        <v>628</v>
      </c>
      <c r="M172" t="s">
        <v>998</v>
      </c>
      <c r="N172" t="s">
        <v>999</v>
      </c>
      <c r="O172">
        <v>1</v>
      </c>
      <c r="P172" t="s">
        <v>990</v>
      </c>
      <c r="R172" t="s">
        <v>71</v>
      </c>
      <c r="S172" t="s">
        <v>158</v>
      </c>
      <c r="V172" t="s">
        <v>680</v>
      </c>
    </row>
    <row r="173" spans="1:22">
      <c r="A173" t="s">
        <v>481</v>
      </c>
      <c r="D173" t="s">
        <v>121</v>
      </c>
      <c r="E173" t="s">
        <v>106</v>
      </c>
      <c r="I173">
        <v>5</v>
      </c>
      <c r="J173">
        <v>0</v>
      </c>
      <c r="L173" t="s">
        <v>97</v>
      </c>
      <c r="M173" t="s">
        <v>810</v>
      </c>
      <c r="N173" t="s">
        <v>244</v>
      </c>
      <c r="O173">
        <v>1</v>
      </c>
      <c r="P173" t="s">
        <v>38</v>
      </c>
      <c r="R173" t="s">
        <v>38</v>
      </c>
      <c r="S173" t="s">
        <v>38</v>
      </c>
      <c r="V173" t="s">
        <v>26</v>
      </c>
    </row>
    <row r="174" spans="1:22">
      <c r="A174" t="s">
        <v>482</v>
      </c>
      <c r="B174" t="s">
        <v>126</v>
      </c>
      <c r="D174" t="s">
        <v>99</v>
      </c>
      <c r="E174" t="s">
        <v>110</v>
      </c>
      <c r="G174" t="s">
        <v>156</v>
      </c>
      <c r="I174">
        <v>30</v>
      </c>
      <c r="J174">
        <v>4</v>
      </c>
      <c r="L174" t="s">
        <v>42</v>
      </c>
      <c r="M174" t="s">
        <v>126</v>
      </c>
      <c r="N174" t="s">
        <v>299</v>
      </c>
      <c r="O174">
        <v>1</v>
      </c>
      <c r="P174" t="s">
        <v>38</v>
      </c>
      <c r="R174" t="s">
        <v>148</v>
      </c>
      <c r="S174" t="s">
        <v>38</v>
      </c>
      <c r="T174" t="s">
        <v>126</v>
      </c>
      <c r="V174" t="s">
        <v>26</v>
      </c>
    </row>
    <row r="175" spans="1:22">
      <c r="A175" t="s">
        <v>483</v>
      </c>
      <c r="D175" t="s">
        <v>99</v>
      </c>
      <c r="E175" t="s">
        <v>106</v>
      </c>
      <c r="I175">
        <v>1</v>
      </c>
      <c r="J175">
        <v>0</v>
      </c>
      <c r="L175" t="s">
        <v>42</v>
      </c>
      <c r="M175" t="s">
        <v>625</v>
      </c>
      <c r="N175" t="s">
        <v>52</v>
      </c>
      <c r="O175">
        <v>2</v>
      </c>
      <c r="P175" t="s">
        <v>38</v>
      </c>
      <c r="R175" t="s">
        <v>38</v>
      </c>
      <c r="S175" t="s">
        <v>38</v>
      </c>
      <c r="V175" t="s">
        <v>26</v>
      </c>
    </row>
    <row r="176" spans="1:22">
      <c r="A176" t="s">
        <v>484</v>
      </c>
      <c r="D176" t="s">
        <v>121</v>
      </c>
      <c r="E176" t="s">
        <v>113</v>
      </c>
      <c r="I176">
        <v>0</v>
      </c>
      <c r="J176">
        <v>0</v>
      </c>
      <c r="L176" t="s">
        <v>681</v>
      </c>
      <c r="N176" t="s">
        <v>32</v>
      </c>
      <c r="O176">
        <v>2</v>
      </c>
      <c r="P176" t="s">
        <v>38</v>
      </c>
      <c r="R176" t="s">
        <v>38</v>
      </c>
      <c r="S176" t="s">
        <v>38</v>
      </c>
      <c r="V176" t="s">
        <v>26</v>
      </c>
    </row>
    <row r="177" spans="1:22">
      <c r="A177" t="s">
        <v>485</v>
      </c>
      <c r="D177" t="s">
        <v>121</v>
      </c>
      <c r="E177" t="s">
        <v>151</v>
      </c>
      <c r="G177" t="s">
        <v>682</v>
      </c>
      <c r="I177">
        <v>9</v>
      </c>
      <c r="J177">
        <v>8</v>
      </c>
      <c r="L177" t="s">
        <v>146</v>
      </c>
      <c r="M177" t="s">
        <v>683</v>
      </c>
      <c r="N177" t="s">
        <v>143</v>
      </c>
      <c r="O177">
        <v>2</v>
      </c>
      <c r="P177" t="s">
        <v>18</v>
      </c>
      <c r="R177" t="s">
        <v>71</v>
      </c>
      <c r="V177" t="s">
        <v>684</v>
      </c>
    </row>
    <row r="178" spans="1:22">
      <c r="A178" t="s">
        <v>486</v>
      </c>
      <c r="D178" t="s">
        <v>99</v>
      </c>
      <c r="E178" t="s">
        <v>106</v>
      </c>
      <c r="I178">
        <v>1</v>
      </c>
      <c r="J178">
        <v>0</v>
      </c>
      <c r="L178" t="s">
        <v>42</v>
      </c>
      <c r="M178" t="s">
        <v>988</v>
      </c>
      <c r="N178" t="s">
        <v>184</v>
      </c>
      <c r="O178">
        <v>2</v>
      </c>
      <c r="P178" t="s">
        <v>38</v>
      </c>
      <c r="R178" t="s">
        <v>148</v>
      </c>
      <c r="S178" t="s">
        <v>38</v>
      </c>
      <c r="V178" t="s">
        <v>26</v>
      </c>
    </row>
    <row r="179" spans="1:22">
      <c r="A179" t="s">
        <v>487</v>
      </c>
      <c r="D179" t="s">
        <v>121</v>
      </c>
      <c r="E179" t="s">
        <v>106</v>
      </c>
      <c r="I179">
        <v>2</v>
      </c>
      <c r="J179">
        <v>0</v>
      </c>
      <c r="L179" t="s">
        <v>97</v>
      </c>
      <c r="M179" t="s">
        <v>65</v>
      </c>
      <c r="N179" t="s">
        <v>63</v>
      </c>
      <c r="O179">
        <v>2</v>
      </c>
      <c r="P179" t="s">
        <v>38</v>
      </c>
      <c r="R179" t="s">
        <v>148</v>
      </c>
      <c r="S179" t="s">
        <v>38</v>
      </c>
      <c r="V179" t="s">
        <v>26</v>
      </c>
    </row>
    <row r="180" spans="1:22">
      <c r="A180" t="s">
        <v>488</v>
      </c>
      <c r="D180" t="s">
        <v>99</v>
      </c>
      <c r="E180" t="s">
        <v>151</v>
      </c>
      <c r="G180" t="s">
        <v>1000</v>
      </c>
      <c r="I180">
        <v>34</v>
      </c>
      <c r="J180">
        <v>9</v>
      </c>
      <c r="L180" t="s">
        <v>146</v>
      </c>
      <c r="M180" t="s">
        <v>629</v>
      </c>
      <c r="N180" t="s">
        <v>136</v>
      </c>
      <c r="O180">
        <v>1</v>
      </c>
      <c r="P180" t="s">
        <v>18</v>
      </c>
      <c r="R180" t="s">
        <v>71</v>
      </c>
      <c r="V180" t="s">
        <v>26</v>
      </c>
    </row>
    <row r="181" spans="1:22">
      <c r="A181" t="s">
        <v>489</v>
      </c>
      <c r="D181" t="s">
        <v>99</v>
      </c>
      <c r="E181" t="s">
        <v>151</v>
      </c>
      <c r="G181" t="s">
        <v>1001</v>
      </c>
      <c r="I181">
        <v>54</v>
      </c>
      <c r="J181">
        <v>15</v>
      </c>
      <c r="K181" t="s">
        <v>126</v>
      </c>
      <c r="L181" t="s">
        <v>1002</v>
      </c>
      <c r="M181" t="s">
        <v>126</v>
      </c>
      <c r="N181" t="s">
        <v>125</v>
      </c>
      <c r="O181">
        <v>1</v>
      </c>
      <c r="P181" t="s">
        <v>18</v>
      </c>
      <c r="R181" t="s">
        <v>71</v>
      </c>
      <c r="S181" t="s">
        <v>38</v>
      </c>
      <c r="T181" t="s">
        <v>126</v>
      </c>
      <c r="U181" t="s">
        <v>126</v>
      </c>
      <c r="V181" t="s">
        <v>26</v>
      </c>
    </row>
    <row r="182" spans="1:22">
      <c r="A182" t="s">
        <v>490</v>
      </c>
      <c r="D182" t="s">
        <v>109</v>
      </c>
      <c r="E182" t="s">
        <v>106</v>
      </c>
      <c r="I182">
        <v>5</v>
      </c>
      <c r="J182">
        <v>0</v>
      </c>
      <c r="L182" t="s">
        <v>1003</v>
      </c>
      <c r="M182" t="s">
        <v>1004</v>
      </c>
      <c r="N182" t="s">
        <v>300</v>
      </c>
      <c r="O182">
        <v>2</v>
      </c>
      <c r="P182" t="s">
        <v>18</v>
      </c>
      <c r="R182" t="s">
        <v>148</v>
      </c>
      <c r="V182" t="s">
        <v>26</v>
      </c>
    </row>
    <row r="183" spans="1:22">
      <c r="A183" t="s">
        <v>491</v>
      </c>
      <c r="D183" t="s">
        <v>121</v>
      </c>
      <c r="E183" t="s">
        <v>113</v>
      </c>
      <c r="I183">
        <v>0</v>
      </c>
      <c r="J183">
        <v>0</v>
      </c>
      <c r="L183" t="s">
        <v>752</v>
      </c>
      <c r="N183" t="s">
        <v>301</v>
      </c>
      <c r="O183">
        <v>2</v>
      </c>
      <c r="P183" t="s">
        <v>38</v>
      </c>
      <c r="R183" t="s">
        <v>148</v>
      </c>
      <c r="S183" t="s">
        <v>38</v>
      </c>
      <c r="V183" t="s">
        <v>26</v>
      </c>
    </row>
    <row r="184" spans="1:22">
      <c r="A184" t="s">
        <v>492</v>
      </c>
      <c r="D184" t="s">
        <v>99</v>
      </c>
      <c r="E184" t="s">
        <v>113</v>
      </c>
      <c r="I184">
        <v>0</v>
      </c>
      <c r="J184">
        <v>0</v>
      </c>
      <c r="L184" t="s">
        <v>42</v>
      </c>
      <c r="N184" t="s">
        <v>296</v>
      </c>
      <c r="O184">
        <v>2</v>
      </c>
      <c r="P184" t="s">
        <v>38</v>
      </c>
      <c r="R184" t="s">
        <v>45</v>
      </c>
      <c r="S184" t="s">
        <v>45</v>
      </c>
      <c r="V184" t="s">
        <v>26</v>
      </c>
    </row>
    <row r="185" spans="1:22">
      <c r="A185" t="s">
        <v>493</v>
      </c>
      <c r="D185" t="s">
        <v>109</v>
      </c>
      <c r="E185" t="s">
        <v>110</v>
      </c>
      <c r="G185" t="s">
        <v>1005</v>
      </c>
      <c r="I185">
        <v>24</v>
      </c>
      <c r="J185">
        <v>4</v>
      </c>
      <c r="L185" t="s">
        <v>1006</v>
      </c>
      <c r="M185" t="s">
        <v>1007</v>
      </c>
      <c r="N185" t="s">
        <v>1008</v>
      </c>
      <c r="O185">
        <v>2</v>
      </c>
      <c r="P185" t="s">
        <v>1009</v>
      </c>
      <c r="R185" t="s">
        <v>785</v>
      </c>
      <c r="S185" t="s">
        <v>1009</v>
      </c>
      <c r="V185" t="s">
        <v>1010</v>
      </c>
    </row>
    <row r="186" spans="1:22">
      <c r="A186" t="s">
        <v>494</v>
      </c>
      <c r="D186" t="s">
        <v>121</v>
      </c>
      <c r="E186" t="s">
        <v>106</v>
      </c>
      <c r="I186">
        <v>2</v>
      </c>
      <c r="J186">
        <v>0</v>
      </c>
      <c r="L186" t="s">
        <v>146</v>
      </c>
      <c r="M186" t="s">
        <v>786</v>
      </c>
      <c r="N186" t="s">
        <v>294</v>
      </c>
      <c r="O186">
        <v>2</v>
      </c>
      <c r="P186" t="s">
        <v>38</v>
      </c>
      <c r="R186" t="s">
        <v>148</v>
      </c>
      <c r="V186" t="s">
        <v>26</v>
      </c>
    </row>
    <row r="187" spans="1:22">
      <c r="A187" t="s">
        <v>495</v>
      </c>
      <c r="B187" t="s">
        <v>126</v>
      </c>
      <c r="D187" t="s">
        <v>121</v>
      </c>
      <c r="E187" t="s">
        <v>106</v>
      </c>
      <c r="I187">
        <v>14</v>
      </c>
      <c r="J187">
        <v>0</v>
      </c>
      <c r="L187" t="s">
        <v>42</v>
      </c>
      <c r="M187" t="s">
        <v>126</v>
      </c>
      <c r="N187" t="s">
        <v>302</v>
      </c>
      <c r="O187">
        <v>2</v>
      </c>
      <c r="P187" t="s">
        <v>38</v>
      </c>
      <c r="R187" t="s">
        <v>148</v>
      </c>
      <c r="V187" t="s">
        <v>26</v>
      </c>
    </row>
    <row r="188" spans="1:22">
      <c r="A188" t="s">
        <v>561</v>
      </c>
      <c r="D188" t="s">
        <v>121</v>
      </c>
      <c r="E188" t="s">
        <v>151</v>
      </c>
      <c r="G188" t="s">
        <v>1011</v>
      </c>
      <c r="I188">
        <v>80</v>
      </c>
      <c r="J188">
        <v>27</v>
      </c>
      <c r="L188" t="s">
        <v>752</v>
      </c>
      <c r="M188" t="s">
        <v>1012</v>
      </c>
      <c r="N188" t="s">
        <v>55</v>
      </c>
      <c r="O188">
        <v>1</v>
      </c>
      <c r="P188" t="s">
        <v>18</v>
      </c>
      <c r="R188" t="s">
        <v>71</v>
      </c>
      <c r="S188" t="s">
        <v>158</v>
      </c>
      <c r="V188" t="s">
        <v>680</v>
      </c>
    </row>
    <row r="189" spans="1:22">
      <c r="A189" t="s">
        <v>562</v>
      </c>
      <c r="D189" t="s">
        <v>99</v>
      </c>
      <c r="E189" t="s">
        <v>151</v>
      </c>
      <c r="G189" t="s">
        <v>1013</v>
      </c>
      <c r="I189">
        <v>28</v>
      </c>
      <c r="J189">
        <v>10</v>
      </c>
      <c r="L189" t="s">
        <v>1014</v>
      </c>
      <c r="M189" t="s">
        <v>1015</v>
      </c>
      <c r="N189" t="s">
        <v>73</v>
      </c>
      <c r="O189">
        <v>2</v>
      </c>
      <c r="P189" t="s">
        <v>38</v>
      </c>
      <c r="R189" t="s">
        <v>713</v>
      </c>
      <c r="S189" t="s">
        <v>38</v>
      </c>
      <c r="V189" t="s">
        <v>26</v>
      </c>
    </row>
    <row r="190" spans="1:22">
      <c r="A190" t="s">
        <v>563</v>
      </c>
      <c r="B190" t="s">
        <v>126</v>
      </c>
      <c r="D190" t="s">
        <v>99</v>
      </c>
      <c r="E190" t="s">
        <v>113</v>
      </c>
      <c r="F190" t="s">
        <v>127</v>
      </c>
      <c r="I190">
        <v>0</v>
      </c>
      <c r="J190">
        <v>0</v>
      </c>
      <c r="L190" t="s">
        <v>42</v>
      </c>
      <c r="M190" t="s">
        <v>126</v>
      </c>
      <c r="N190" t="s">
        <v>185</v>
      </c>
      <c r="O190">
        <v>1</v>
      </c>
      <c r="P190" t="s">
        <v>38</v>
      </c>
      <c r="R190" t="s">
        <v>38</v>
      </c>
      <c r="S190" t="s">
        <v>38</v>
      </c>
      <c r="T190" t="s">
        <v>126</v>
      </c>
      <c r="V190" t="s">
        <v>26</v>
      </c>
    </row>
    <row r="191" spans="1:22">
      <c r="A191" t="s">
        <v>564</v>
      </c>
      <c r="D191" t="s">
        <v>121</v>
      </c>
      <c r="E191" t="s">
        <v>106</v>
      </c>
      <c r="I191">
        <v>3</v>
      </c>
      <c r="J191">
        <v>0</v>
      </c>
      <c r="L191" t="s">
        <v>97</v>
      </c>
      <c r="M191" t="s">
        <v>1016</v>
      </c>
      <c r="N191" t="s">
        <v>32</v>
      </c>
      <c r="O191">
        <v>2</v>
      </c>
      <c r="P191" t="s">
        <v>38</v>
      </c>
      <c r="R191" t="s">
        <v>148</v>
      </c>
      <c r="S191" t="s">
        <v>38</v>
      </c>
      <c r="V191" t="s">
        <v>26</v>
      </c>
    </row>
    <row r="192" spans="1:22">
      <c r="A192" t="s">
        <v>565</v>
      </c>
      <c r="B192" t="s">
        <v>126</v>
      </c>
      <c r="D192" t="s">
        <v>121</v>
      </c>
      <c r="E192" t="s">
        <v>110</v>
      </c>
      <c r="G192" t="s">
        <v>1017</v>
      </c>
      <c r="I192">
        <v>1</v>
      </c>
      <c r="J192">
        <v>1</v>
      </c>
      <c r="L192" t="s">
        <v>146</v>
      </c>
      <c r="M192" t="s">
        <v>126</v>
      </c>
      <c r="N192" t="s">
        <v>55</v>
      </c>
      <c r="O192" t="s">
        <v>1018</v>
      </c>
      <c r="P192" t="s">
        <v>18</v>
      </c>
      <c r="R192" t="s">
        <v>71</v>
      </c>
      <c r="T192" t="s">
        <v>126</v>
      </c>
      <c r="V192" t="s">
        <v>26</v>
      </c>
    </row>
    <row r="193" spans="1:22">
      <c r="A193" t="s">
        <v>566</v>
      </c>
      <c r="D193" t="s">
        <v>40</v>
      </c>
      <c r="E193" t="s">
        <v>15</v>
      </c>
      <c r="F193" t="s">
        <v>20</v>
      </c>
      <c r="G193" t="s">
        <v>1019</v>
      </c>
      <c r="I193">
        <v>33</v>
      </c>
      <c r="J193">
        <v>12</v>
      </c>
      <c r="K193" t="s">
        <v>178</v>
      </c>
      <c r="L193" t="s">
        <v>128</v>
      </c>
      <c r="N193" t="s">
        <v>120</v>
      </c>
      <c r="O193">
        <v>3</v>
      </c>
      <c r="P193" t="s">
        <v>24</v>
      </c>
      <c r="R193" t="s">
        <v>714</v>
      </c>
      <c r="S193" t="s">
        <v>24</v>
      </c>
      <c r="V193" t="s">
        <v>26</v>
      </c>
    </row>
    <row r="194" spans="1:22">
      <c r="A194" t="s">
        <v>567</v>
      </c>
      <c r="D194" t="s">
        <v>105</v>
      </c>
      <c r="E194" t="s">
        <v>151</v>
      </c>
      <c r="G194" t="s">
        <v>1020</v>
      </c>
      <c r="I194">
        <v>25</v>
      </c>
      <c r="J194">
        <v>17</v>
      </c>
      <c r="L194" t="s">
        <v>1021</v>
      </c>
      <c r="N194" t="s">
        <v>55</v>
      </c>
      <c r="O194">
        <v>2</v>
      </c>
      <c r="P194" t="s">
        <v>18</v>
      </c>
      <c r="R194" t="s">
        <v>71</v>
      </c>
      <c r="V194" t="s">
        <v>26</v>
      </c>
    </row>
    <row r="195" spans="1:22">
      <c r="A195" t="s">
        <v>568</v>
      </c>
      <c r="D195" t="s">
        <v>121</v>
      </c>
      <c r="E195" t="s">
        <v>113</v>
      </c>
      <c r="I195">
        <v>0</v>
      </c>
      <c r="J195">
        <v>0</v>
      </c>
      <c r="L195" t="s">
        <v>42</v>
      </c>
      <c r="M195" t="s">
        <v>625</v>
      </c>
      <c r="N195" t="s">
        <v>122</v>
      </c>
      <c r="O195">
        <v>2</v>
      </c>
      <c r="P195" t="s">
        <v>38</v>
      </c>
      <c r="R195" t="s">
        <v>38</v>
      </c>
      <c r="S195" t="s">
        <v>38</v>
      </c>
      <c r="T195" t="s">
        <v>705</v>
      </c>
      <c r="U195" t="s">
        <v>753</v>
      </c>
      <c r="V195" t="s">
        <v>26</v>
      </c>
    </row>
    <row r="196" spans="1:22">
      <c r="A196" t="s">
        <v>569</v>
      </c>
      <c r="D196" t="s">
        <v>99</v>
      </c>
      <c r="E196" t="s">
        <v>151</v>
      </c>
      <c r="G196" t="s">
        <v>787</v>
      </c>
      <c r="I196">
        <v>53</v>
      </c>
      <c r="J196">
        <v>17</v>
      </c>
      <c r="L196" t="s">
        <v>1022</v>
      </c>
      <c r="M196" t="s">
        <v>1023</v>
      </c>
      <c r="N196" t="s">
        <v>47</v>
      </c>
      <c r="O196" t="s">
        <v>182</v>
      </c>
      <c r="P196" t="s">
        <v>18</v>
      </c>
      <c r="R196" t="s">
        <v>71</v>
      </c>
      <c r="V196" t="s">
        <v>26</v>
      </c>
    </row>
    <row r="197" spans="1:22">
      <c r="A197" t="s">
        <v>570</v>
      </c>
      <c r="D197" t="s">
        <v>109</v>
      </c>
      <c r="E197" t="s">
        <v>106</v>
      </c>
      <c r="I197">
        <v>2</v>
      </c>
      <c r="J197">
        <v>0</v>
      </c>
      <c r="L197" t="s">
        <v>42</v>
      </c>
      <c r="M197" t="s">
        <v>1004</v>
      </c>
      <c r="N197" t="s">
        <v>715</v>
      </c>
      <c r="O197">
        <v>2</v>
      </c>
      <c r="P197" t="s">
        <v>38</v>
      </c>
      <c r="R197" t="s">
        <v>148</v>
      </c>
      <c r="S197" t="s">
        <v>38</v>
      </c>
      <c r="T197" t="s">
        <v>705</v>
      </c>
      <c r="U197" t="s">
        <v>1024</v>
      </c>
      <c r="V197" t="s">
        <v>26</v>
      </c>
    </row>
    <row r="198" spans="1:22">
      <c r="A198" t="s">
        <v>571</v>
      </c>
      <c r="D198" t="s">
        <v>109</v>
      </c>
      <c r="E198" t="s">
        <v>106</v>
      </c>
      <c r="I198">
        <v>3</v>
      </c>
      <c r="J198">
        <v>0</v>
      </c>
      <c r="L198" t="s">
        <v>1025</v>
      </c>
      <c r="M198" t="s">
        <v>1026</v>
      </c>
      <c r="N198" t="s">
        <v>189</v>
      </c>
      <c r="O198">
        <v>3</v>
      </c>
      <c r="P198" t="s">
        <v>30</v>
      </c>
      <c r="Q198" t="s">
        <v>59</v>
      </c>
      <c r="R198" t="s">
        <v>148</v>
      </c>
      <c r="V198" t="s">
        <v>26</v>
      </c>
    </row>
    <row r="199" spans="1:22">
      <c r="A199" t="s">
        <v>572</v>
      </c>
      <c r="D199" t="s">
        <v>99</v>
      </c>
      <c r="E199" t="s">
        <v>106</v>
      </c>
      <c r="I199">
        <v>3</v>
      </c>
      <c r="J199">
        <v>0</v>
      </c>
      <c r="L199" t="s">
        <v>42</v>
      </c>
      <c r="M199" t="s">
        <v>1027</v>
      </c>
      <c r="N199" t="s">
        <v>129</v>
      </c>
      <c r="O199">
        <v>2</v>
      </c>
      <c r="P199" t="s">
        <v>38</v>
      </c>
      <c r="R199" t="s">
        <v>148</v>
      </c>
      <c r="S199" t="s">
        <v>38</v>
      </c>
      <c r="V199" t="s">
        <v>26</v>
      </c>
    </row>
    <row r="200" spans="1:22">
      <c r="A200" t="s">
        <v>573</v>
      </c>
      <c r="D200" t="s">
        <v>109</v>
      </c>
      <c r="E200" t="s">
        <v>151</v>
      </c>
      <c r="G200" t="s">
        <v>1028</v>
      </c>
      <c r="I200">
        <v>66</v>
      </c>
      <c r="J200">
        <v>41</v>
      </c>
      <c r="K200" t="s">
        <v>126</v>
      </c>
      <c r="L200" t="s">
        <v>1029</v>
      </c>
      <c r="M200" t="s">
        <v>1030</v>
      </c>
      <c r="N200" t="s">
        <v>754</v>
      </c>
      <c r="O200">
        <v>2</v>
      </c>
      <c r="P200" t="s">
        <v>126</v>
      </c>
      <c r="R200" t="s">
        <v>71</v>
      </c>
      <c r="S200" t="s">
        <v>38</v>
      </c>
      <c r="V200" t="s">
        <v>1031</v>
      </c>
    </row>
    <row r="201" spans="1:22">
      <c r="A201" t="s">
        <v>574</v>
      </c>
      <c r="B201" t="s">
        <v>126</v>
      </c>
      <c r="D201" t="s">
        <v>99</v>
      </c>
      <c r="E201" t="s">
        <v>110</v>
      </c>
      <c r="F201" t="s">
        <v>127</v>
      </c>
      <c r="G201" t="s">
        <v>156</v>
      </c>
      <c r="I201">
        <v>7</v>
      </c>
      <c r="J201">
        <v>2</v>
      </c>
      <c r="L201" t="s">
        <v>146</v>
      </c>
      <c r="M201" t="s">
        <v>126</v>
      </c>
      <c r="N201" t="s">
        <v>73</v>
      </c>
      <c r="O201">
        <v>2</v>
      </c>
      <c r="P201" t="s">
        <v>38</v>
      </c>
      <c r="R201" t="s">
        <v>1032</v>
      </c>
      <c r="S201" t="s">
        <v>38</v>
      </c>
      <c r="T201" t="s">
        <v>126</v>
      </c>
      <c r="V201" t="s">
        <v>1033</v>
      </c>
    </row>
    <row r="202" spans="1:22">
      <c r="A202" t="s">
        <v>575</v>
      </c>
      <c r="B202" t="s">
        <v>126</v>
      </c>
      <c r="D202" t="s">
        <v>99</v>
      </c>
      <c r="E202" t="s">
        <v>110</v>
      </c>
      <c r="F202" t="s">
        <v>127</v>
      </c>
      <c r="G202" t="s">
        <v>727</v>
      </c>
      <c r="I202">
        <v>16</v>
      </c>
      <c r="J202">
        <v>3</v>
      </c>
      <c r="L202" t="s">
        <v>736</v>
      </c>
      <c r="M202" t="s">
        <v>737</v>
      </c>
      <c r="N202" t="s">
        <v>125</v>
      </c>
      <c r="O202">
        <v>1</v>
      </c>
      <c r="P202" t="s">
        <v>38</v>
      </c>
      <c r="R202" t="s">
        <v>716</v>
      </c>
      <c r="S202" t="s">
        <v>38</v>
      </c>
      <c r="T202" t="s">
        <v>126</v>
      </c>
      <c r="V202" t="s">
        <v>26</v>
      </c>
    </row>
    <row r="203" spans="1:22">
      <c r="A203" t="s">
        <v>576</v>
      </c>
      <c r="B203" t="s">
        <v>126</v>
      </c>
      <c r="D203" t="s">
        <v>99</v>
      </c>
      <c r="E203" t="s">
        <v>113</v>
      </c>
      <c r="I203">
        <v>0</v>
      </c>
      <c r="J203">
        <v>0</v>
      </c>
      <c r="L203" t="s">
        <v>42</v>
      </c>
      <c r="N203" t="s">
        <v>299</v>
      </c>
      <c r="O203">
        <v>1</v>
      </c>
      <c r="P203" t="s">
        <v>38</v>
      </c>
      <c r="R203" t="s">
        <v>38</v>
      </c>
      <c r="S203" t="s">
        <v>38</v>
      </c>
      <c r="T203" t="s">
        <v>728</v>
      </c>
      <c r="V203" t="s">
        <v>26</v>
      </c>
    </row>
    <row r="204" spans="1:22">
      <c r="A204" t="s">
        <v>577</v>
      </c>
      <c r="D204" t="s">
        <v>109</v>
      </c>
      <c r="E204" t="s">
        <v>113</v>
      </c>
      <c r="I204">
        <v>0</v>
      </c>
      <c r="J204">
        <v>0</v>
      </c>
      <c r="L204" t="s">
        <v>146</v>
      </c>
      <c r="M204" t="s">
        <v>1034</v>
      </c>
      <c r="N204" t="s">
        <v>300</v>
      </c>
      <c r="O204">
        <v>2</v>
      </c>
      <c r="P204" t="s">
        <v>38</v>
      </c>
      <c r="R204" t="s">
        <v>38</v>
      </c>
      <c r="S204" t="s">
        <v>38</v>
      </c>
      <c r="V204" t="s">
        <v>26</v>
      </c>
    </row>
    <row r="205" spans="1:22">
      <c r="A205" t="s">
        <v>578</v>
      </c>
      <c r="D205" t="s">
        <v>121</v>
      </c>
      <c r="E205" t="s">
        <v>106</v>
      </c>
      <c r="I205">
        <v>3</v>
      </c>
      <c r="J205">
        <v>0</v>
      </c>
      <c r="L205" t="s">
        <v>42</v>
      </c>
      <c r="N205" t="s">
        <v>32</v>
      </c>
      <c r="O205">
        <v>2</v>
      </c>
      <c r="P205" t="s">
        <v>38</v>
      </c>
      <c r="R205" t="s">
        <v>148</v>
      </c>
      <c r="S205" t="s">
        <v>38</v>
      </c>
      <c r="T205" t="s">
        <v>705</v>
      </c>
      <c r="U205" t="s">
        <v>755</v>
      </c>
      <c r="V205" t="s">
        <v>26</v>
      </c>
    </row>
    <row r="206" spans="1:22">
      <c r="A206" t="s">
        <v>579</v>
      </c>
      <c r="D206" t="s">
        <v>109</v>
      </c>
      <c r="E206" t="s">
        <v>106</v>
      </c>
      <c r="I206">
        <v>2</v>
      </c>
      <c r="J206">
        <v>0</v>
      </c>
      <c r="L206" t="s">
        <v>42</v>
      </c>
      <c r="M206" t="s">
        <v>625</v>
      </c>
      <c r="N206" t="s">
        <v>717</v>
      </c>
      <c r="O206">
        <v>2</v>
      </c>
      <c r="P206" t="s">
        <v>38</v>
      </c>
      <c r="R206" t="s">
        <v>718</v>
      </c>
      <c r="S206" t="s">
        <v>38</v>
      </c>
      <c r="T206" t="s">
        <v>705</v>
      </c>
      <c r="U206" t="s">
        <v>1035</v>
      </c>
      <c r="V206" t="s">
        <v>26</v>
      </c>
    </row>
    <row r="207" spans="1:22">
      <c r="A207" t="s">
        <v>580</v>
      </c>
      <c r="B207" t="s">
        <v>126</v>
      </c>
      <c r="D207" t="s">
        <v>99</v>
      </c>
      <c r="E207" t="s">
        <v>113</v>
      </c>
      <c r="F207" t="s">
        <v>127</v>
      </c>
      <c r="I207">
        <v>0</v>
      </c>
      <c r="J207">
        <v>0</v>
      </c>
      <c r="L207" t="s">
        <v>42</v>
      </c>
      <c r="M207" t="s">
        <v>126</v>
      </c>
      <c r="N207" t="s">
        <v>47</v>
      </c>
      <c r="O207">
        <v>1</v>
      </c>
      <c r="P207" t="s">
        <v>38</v>
      </c>
      <c r="R207" t="s">
        <v>148</v>
      </c>
      <c r="S207" t="s">
        <v>38</v>
      </c>
      <c r="T207" t="s">
        <v>126</v>
      </c>
      <c r="V207" t="s">
        <v>26</v>
      </c>
    </row>
    <row r="208" spans="1:22">
      <c r="A208" t="s">
        <v>581</v>
      </c>
      <c r="B208" t="s">
        <v>126</v>
      </c>
      <c r="D208" t="s">
        <v>99</v>
      </c>
      <c r="E208" t="s">
        <v>106</v>
      </c>
      <c r="G208" t="s">
        <v>215</v>
      </c>
      <c r="I208">
        <v>4</v>
      </c>
      <c r="J208">
        <v>0</v>
      </c>
      <c r="L208" t="s">
        <v>42</v>
      </c>
      <c r="N208" t="s">
        <v>47</v>
      </c>
      <c r="O208">
        <v>1</v>
      </c>
      <c r="P208" t="s">
        <v>38</v>
      </c>
      <c r="R208" t="s">
        <v>38</v>
      </c>
      <c r="S208" t="s">
        <v>38</v>
      </c>
      <c r="V208" t="s">
        <v>26</v>
      </c>
    </row>
    <row r="209" spans="1:22">
      <c r="A209" t="s">
        <v>582</v>
      </c>
      <c r="D209" t="s">
        <v>109</v>
      </c>
      <c r="E209" t="s">
        <v>106</v>
      </c>
      <c r="I209">
        <v>1</v>
      </c>
      <c r="J209">
        <v>0</v>
      </c>
      <c r="L209" t="s">
        <v>42</v>
      </c>
      <c r="M209" t="s">
        <v>642</v>
      </c>
      <c r="N209" t="s">
        <v>295</v>
      </c>
      <c r="O209">
        <v>2</v>
      </c>
      <c r="P209" t="s">
        <v>30</v>
      </c>
      <c r="Q209" t="s">
        <v>59</v>
      </c>
      <c r="R209" t="s">
        <v>71</v>
      </c>
      <c r="T209" t="s">
        <v>642</v>
      </c>
      <c r="U209" t="s">
        <v>642</v>
      </c>
      <c r="V209" t="s">
        <v>26</v>
      </c>
    </row>
    <row r="210" spans="1:22">
      <c r="A210" t="s">
        <v>583</v>
      </c>
      <c r="B210" t="s">
        <v>126</v>
      </c>
      <c r="D210" t="s">
        <v>99</v>
      </c>
      <c r="E210" t="s">
        <v>151</v>
      </c>
      <c r="G210" t="s">
        <v>1036</v>
      </c>
      <c r="I210">
        <v>33</v>
      </c>
      <c r="J210">
        <v>3</v>
      </c>
      <c r="L210" t="s">
        <v>146</v>
      </c>
      <c r="M210" t="s">
        <v>756</v>
      </c>
      <c r="N210" t="s">
        <v>136</v>
      </c>
      <c r="O210">
        <v>2</v>
      </c>
      <c r="P210" t="s">
        <v>18</v>
      </c>
      <c r="R210" t="s">
        <v>71</v>
      </c>
      <c r="T210" t="s">
        <v>126</v>
      </c>
      <c r="V210" t="s">
        <v>26</v>
      </c>
    </row>
    <row r="211" spans="1:22">
      <c r="A211" t="s">
        <v>584</v>
      </c>
      <c r="B211" t="s">
        <v>126</v>
      </c>
      <c r="D211" t="s">
        <v>109</v>
      </c>
      <c r="E211" t="s">
        <v>110</v>
      </c>
      <c r="G211" t="s">
        <v>757</v>
      </c>
      <c r="I211">
        <v>4</v>
      </c>
      <c r="J211">
        <v>3</v>
      </c>
      <c r="L211" t="s">
        <v>146</v>
      </c>
      <c r="N211" t="s">
        <v>187</v>
      </c>
      <c r="O211">
        <v>2</v>
      </c>
      <c r="P211" t="s">
        <v>38</v>
      </c>
      <c r="R211" t="s">
        <v>71</v>
      </c>
      <c r="V211" t="s">
        <v>188</v>
      </c>
    </row>
    <row r="212" spans="1:22">
      <c r="A212" t="s">
        <v>585</v>
      </c>
      <c r="B212" t="s">
        <v>126</v>
      </c>
      <c r="D212" t="s">
        <v>121</v>
      </c>
      <c r="E212" t="s">
        <v>113</v>
      </c>
      <c r="I212">
        <v>0</v>
      </c>
      <c r="J212">
        <v>0</v>
      </c>
      <c r="L212" t="s">
        <v>678</v>
      </c>
      <c r="M212" t="s">
        <v>126</v>
      </c>
      <c r="N212" t="s">
        <v>301</v>
      </c>
      <c r="O212">
        <v>1</v>
      </c>
      <c r="P212" t="s">
        <v>38</v>
      </c>
      <c r="R212" t="s">
        <v>148</v>
      </c>
      <c r="V212" t="s">
        <v>26</v>
      </c>
    </row>
    <row r="213" spans="1:22" ht="299.25">
      <c r="A213" t="s">
        <v>586</v>
      </c>
      <c r="B213" t="s">
        <v>126</v>
      </c>
      <c r="D213" t="s">
        <v>99</v>
      </c>
      <c r="E213" t="s">
        <v>106</v>
      </c>
      <c r="I213">
        <v>4</v>
      </c>
      <c r="J213">
        <v>0</v>
      </c>
      <c r="L213" s="12" t="s">
        <v>758</v>
      </c>
      <c r="N213" t="s">
        <v>184</v>
      </c>
      <c r="O213">
        <v>2</v>
      </c>
      <c r="P213" t="s">
        <v>38</v>
      </c>
      <c r="R213" t="s">
        <v>71</v>
      </c>
      <c r="V213" t="s">
        <v>26</v>
      </c>
    </row>
    <row r="214" spans="1:22">
      <c r="A214" t="s">
        <v>587</v>
      </c>
      <c r="B214" t="s">
        <v>126</v>
      </c>
      <c r="D214" t="s">
        <v>109</v>
      </c>
      <c r="E214" t="s">
        <v>113</v>
      </c>
      <c r="I214">
        <v>0</v>
      </c>
      <c r="J214">
        <v>0</v>
      </c>
      <c r="L214" t="s">
        <v>42</v>
      </c>
      <c r="N214" t="s">
        <v>719</v>
      </c>
      <c r="O214">
        <v>2</v>
      </c>
      <c r="P214" t="s">
        <v>38</v>
      </c>
      <c r="R214" t="s">
        <v>148</v>
      </c>
      <c r="S214" t="s">
        <v>38</v>
      </c>
      <c r="V214" t="s">
        <v>26</v>
      </c>
    </row>
    <row r="215" spans="1:22">
      <c r="A215" t="s">
        <v>588</v>
      </c>
      <c r="B215" t="s">
        <v>126</v>
      </c>
      <c r="D215" t="s">
        <v>99</v>
      </c>
      <c r="E215" t="s">
        <v>113</v>
      </c>
      <c r="F215" t="s">
        <v>127</v>
      </c>
      <c r="I215">
        <v>0</v>
      </c>
      <c r="J215">
        <v>0</v>
      </c>
      <c r="L215" t="s">
        <v>678</v>
      </c>
      <c r="N215" t="s">
        <v>60</v>
      </c>
      <c r="O215">
        <v>1</v>
      </c>
      <c r="P215" t="s">
        <v>38</v>
      </c>
      <c r="R215" t="s">
        <v>38</v>
      </c>
      <c r="S215" t="s">
        <v>38</v>
      </c>
      <c r="T215" t="s">
        <v>126</v>
      </c>
      <c r="V215" t="s">
        <v>26</v>
      </c>
    </row>
    <row r="216" spans="1:22">
      <c r="A216" t="s">
        <v>589</v>
      </c>
      <c r="D216" t="s">
        <v>109</v>
      </c>
      <c r="E216" t="s">
        <v>151</v>
      </c>
      <c r="G216" t="s">
        <v>1037</v>
      </c>
      <c r="I216">
        <v>40</v>
      </c>
      <c r="J216">
        <v>12</v>
      </c>
      <c r="L216" t="s">
        <v>97</v>
      </c>
      <c r="M216" t="s">
        <v>768</v>
      </c>
      <c r="N216" t="s">
        <v>73</v>
      </c>
      <c r="O216">
        <v>2</v>
      </c>
      <c r="P216" t="s">
        <v>30</v>
      </c>
      <c r="R216" t="s">
        <v>71</v>
      </c>
      <c r="S216" t="s">
        <v>66</v>
      </c>
      <c r="V216" t="s">
        <v>188</v>
      </c>
    </row>
    <row r="217" spans="1:22">
      <c r="A217" t="s">
        <v>590</v>
      </c>
      <c r="D217" t="s">
        <v>121</v>
      </c>
      <c r="E217" t="s">
        <v>151</v>
      </c>
      <c r="G217" t="s">
        <v>1038</v>
      </c>
      <c r="H217" t="s">
        <v>1039</v>
      </c>
      <c r="I217">
        <v>32</v>
      </c>
      <c r="J217">
        <v>8</v>
      </c>
      <c r="L217" t="s">
        <v>1040</v>
      </c>
      <c r="M217" t="s">
        <v>1041</v>
      </c>
      <c r="N217" t="s">
        <v>302</v>
      </c>
      <c r="O217">
        <v>2</v>
      </c>
      <c r="P217" t="s">
        <v>38</v>
      </c>
      <c r="R217" t="s">
        <v>71</v>
      </c>
      <c r="S217" t="s">
        <v>38</v>
      </c>
      <c r="V217" t="s">
        <v>26</v>
      </c>
    </row>
    <row r="218" spans="1:22">
      <c r="A218" t="s">
        <v>591</v>
      </c>
      <c r="D218" t="s">
        <v>121</v>
      </c>
      <c r="E218" t="s">
        <v>106</v>
      </c>
      <c r="I218">
        <v>6</v>
      </c>
      <c r="J218">
        <v>0</v>
      </c>
      <c r="L218" t="s">
        <v>146</v>
      </c>
      <c r="M218" t="s">
        <v>789</v>
      </c>
      <c r="N218" t="s">
        <v>261</v>
      </c>
      <c r="O218">
        <v>2</v>
      </c>
      <c r="P218" t="s">
        <v>38</v>
      </c>
      <c r="R218" t="s">
        <v>148</v>
      </c>
      <c r="S218" t="s">
        <v>38</v>
      </c>
      <c r="V218" t="s">
        <v>26</v>
      </c>
    </row>
    <row r="219" spans="1:22">
      <c r="A219" t="s">
        <v>592</v>
      </c>
      <c r="D219" t="s">
        <v>99</v>
      </c>
      <c r="E219" t="s">
        <v>151</v>
      </c>
      <c r="G219" t="s">
        <v>1042</v>
      </c>
      <c r="I219">
        <v>55</v>
      </c>
      <c r="J219">
        <v>17</v>
      </c>
      <c r="L219" t="s">
        <v>1043</v>
      </c>
      <c r="M219" t="s">
        <v>1044</v>
      </c>
      <c r="N219" t="s">
        <v>1045</v>
      </c>
      <c r="O219" t="s">
        <v>1046</v>
      </c>
      <c r="P219" t="s">
        <v>38</v>
      </c>
      <c r="R219" t="s">
        <v>1047</v>
      </c>
      <c r="S219" t="s">
        <v>38</v>
      </c>
      <c r="V219" t="s">
        <v>26</v>
      </c>
    </row>
    <row r="220" spans="1:22">
      <c r="A220" t="s">
        <v>593</v>
      </c>
      <c r="D220" t="s">
        <v>109</v>
      </c>
      <c r="E220" t="s">
        <v>110</v>
      </c>
      <c r="G220" t="s">
        <v>1048</v>
      </c>
      <c r="I220">
        <v>3</v>
      </c>
      <c r="J220">
        <v>3</v>
      </c>
      <c r="L220" t="s">
        <v>97</v>
      </c>
      <c r="M220" t="s">
        <v>1049</v>
      </c>
      <c r="N220" t="s">
        <v>720</v>
      </c>
      <c r="O220">
        <v>2</v>
      </c>
      <c r="P220" t="s">
        <v>38</v>
      </c>
      <c r="R220" t="s">
        <v>148</v>
      </c>
      <c r="V220" t="s">
        <v>26</v>
      </c>
    </row>
    <row r="221" spans="1:22">
      <c r="A221" t="s">
        <v>594</v>
      </c>
      <c r="B221" t="s">
        <v>126</v>
      </c>
      <c r="D221" t="s">
        <v>121</v>
      </c>
      <c r="E221" t="s">
        <v>106</v>
      </c>
      <c r="I221">
        <v>5</v>
      </c>
      <c r="J221">
        <v>0</v>
      </c>
      <c r="L221" t="s">
        <v>42</v>
      </c>
      <c r="N221" t="s">
        <v>108</v>
      </c>
      <c r="O221">
        <v>1</v>
      </c>
      <c r="P221" t="s">
        <v>38</v>
      </c>
      <c r="R221" t="s">
        <v>71</v>
      </c>
      <c r="V221" t="s">
        <v>26</v>
      </c>
    </row>
    <row r="222" spans="1:22">
      <c r="A222" t="s">
        <v>595</v>
      </c>
      <c r="B222" t="s">
        <v>126</v>
      </c>
      <c r="D222" t="s">
        <v>121</v>
      </c>
      <c r="E222" t="s">
        <v>106</v>
      </c>
      <c r="I222">
        <v>2</v>
      </c>
      <c r="J222">
        <v>0</v>
      </c>
      <c r="L222" t="s">
        <v>146</v>
      </c>
      <c r="M222" t="s">
        <v>180</v>
      </c>
      <c r="N222" t="s">
        <v>152</v>
      </c>
      <c r="O222">
        <v>1</v>
      </c>
      <c r="P222" t="s">
        <v>38</v>
      </c>
      <c r="R222" t="s">
        <v>38</v>
      </c>
      <c r="S222" t="s">
        <v>38</v>
      </c>
      <c r="V222" t="s">
        <v>26</v>
      </c>
    </row>
    <row r="223" spans="1:22">
      <c r="A223" t="s">
        <v>496</v>
      </c>
      <c r="D223" t="s">
        <v>34</v>
      </c>
      <c r="E223" t="s">
        <v>15</v>
      </c>
      <c r="G223" t="s">
        <v>790</v>
      </c>
      <c r="I223">
        <v>12</v>
      </c>
      <c r="J223">
        <v>2</v>
      </c>
      <c r="K223" t="s">
        <v>263</v>
      </c>
      <c r="L223" t="s">
        <v>685</v>
      </c>
      <c r="M223" t="s">
        <v>859</v>
      </c>
      <c r="N223" t="s">
        <v>131</v>
      </c>
      <c r="O223">
        <v>1</v>
      </c>
      <c r="P223" t="s">
        <v>30</v>
      </c>
      <c r="Q223" t="s">
        <v>630</v>
      </c>
      <c r="S223" t="s">
        <v>1050</v>
      </c>
      <c r="V223" t="s">
        <v>631</v>
      </c>
    </row>
    <row r="224" spans="1:22">
      <c r="A224" t="s">
        <v>497</v>
      </c>
      <c r="D224" t="s">
        <v>22</v>
      </c>
      <c r="E224" t="s">
        <v>195</v>
      </c>
      <c r="F224" t="s">
        <v>20</v>
      </c>
      <c r="G224" t="s">
        <v>1051</v>
      </c>
      <c r="I224">
        <v>2</v>
      </c>
      <c r="J224">
        <v>1</v>
      </c>
      <c r="L224" t="s">
        <v>97</v>
      </c>
      <c r="N224" t="s">
        <v>115</v>
      </c>
      <c r="O224">
        <v>1</v>
      </c>
      <c r="P224" t="s">
        <v>24</v>
      </c>
      <c r="R224" t="s">
        <v>101</v>
      </c>
      <c r="V224" t="s">
        <v>61</v>
      </c>
    </row>
    <row r="225" spans="1:22">
      <c r="A225" t="s">
        <v>498</v>
      </c>
      <c r="D225" t="s">
        <v>34</v>
      </c>
      <c r="E225" t="s">
        <v>41</v>
      </c>
      <c r="I225">
        <v>0</v>
      </c>
      <c r="J225">
        <v>0</v>
      </c>
      <c r="L225" t="s">
        <v>97</v>
      </c>
      <c r="N225" t="s">
        <v>184</v>
      </c>
      <c r="O225">
        <v>1</v>
      </c>
      <c r="P225" t="s">
        <v>18</v>
      </c>
      <c r="S225" t="s">
        <v>1052</v>
      </c>
      <c r="V225" t="s">
        <v>61</v>
      </c>
    </row>
    <row r="226" spans="1:22">
      <c r="A226" t="s">
        <v>499</v>
      </c>
      <c r="D226" t="s">
        <v>44</v>
      </c>
      <c r="E226" t="s">
        <v>41</v>
      </c>
      <c r="F226" t="s">
        <v>20</v>
      </c>
      <c r="I226">
        <v>0</v>
      </c>
      <c r="J226">
        <v>0</v>
      </c>
      <c r="L226" t="s">
        <v>97</v>
      </c>
      <c r="N226" t="s">
        <v>32</v>
      </c>
      <c r="O226">
        <v>1</v>
      </c>
      <c r="P226" t="s">
        <v>30</v>
      </c>
      <c r="V226" t="s">
        <v>61</v>
      </c>
    </row>
    <row r="227" spans="1:22">
      <c r="A227" t="s">
        <v>500</v>
      </c>
      <c r="B227" t="s">
        <v>126</v>
      </c>
      <c r="C227" t="s">
        <v>126</v>
      </c>
      <c r="D227" t="s">
        <v>44</v>
      </c>
      <c r="E227" t="s">
        <v>21</v>
      </c>
      <c r="F227" t="s">
        <v>14</v>
      </c>
      <c r="G227" t="s">
        <v>126</v>
      </c>
      <c r="H227" t="s">
        <v>126</v>
      </c>
      <c r="I227">
        <v>6</v>
      </c>
      <c r="J227">
        <v>0</v>
      </c>
      <c r="L227" t="s">
        <v>97</v>
      </c>
      <c r="M227" t="s">
        <v>126</v>
      </c>
      <c r="N227" t="s">
        <v>139</v>
      </c>
      <c r="O227">
        <v>1</v>
      </c>
      <c r="P227" t="s">
        <v>24</v>
      </c>
      <c r="R227" t="s">
        <v>126</v>
      </c>
      <c r="S227" t="s">
        <v>126</v>
      </c>
      <c r="T227" t="s">
        <v>126</v>
      </c>
      <c r="U227" t="s">
        <v>126</v>
      </c>
      <c r="V227" t="s">
        <v>61</v>
      </c>
    </row>
    <row r="228" spans="1:22">
      <c r="A228" t="s">
        <v>501</v>
      </c>
      <c r="B228" t="s">
        <v>126</v>
      </c>
      <c r="C228" t="s">
        <v>126</v>
      </c>
      <c r="D228" t="s">
        <v>44</v>
      </c>
      <c r="E228" t="s">
        <v>33</v>
      </c>
      <c r="F228" t="s">
        <v>107</v>
      </c>
      <c r="G228" t="s">
        <v>204</v>
      </c>
      <c r="H228" t="s">
        <v>126</v>
      </c>
      <c r="I228">
        <v>27</v>
      </c>
      <c r="J228">
        <v>20</v>
      </c>
      <c r="K228" t="s">
        <v>126</v>
      </c>
      <c r="L228" t="s">
        <v>97</v>
      </c>
      <c r="M228" t="s">
        <v>126</v>
      </c>
      <c r="N228" t="s">
        <v>138</v>
      </c>
      <c r="O228">
        <v>1</v>
      </c>
      <c r="P228" t="s">
        <v>24</v>
      </c>
      <c r="Q228" t="s">
        <v>126</v>
      </c>
      <c r="R228" t="s">
        <v>126</v>
      </c>
      <c r="S228" t="s">
        <v>126</v>
      </c>
      <c r="T228" t="s">
        <v>126</v>
      </c>
      <c r="U228" t="s">
        <v>126</v>
      </c>
      <c r="V228" t="s">
        <v>61</v>
      </c>
    </row>
    <row r="229" spans="1:22">
      <c r="A229" t="s">
        <v>502</v>
      </c>
      <c r="D229" t="s">
        <v>22</v>
      </c>
      <c r="E229" t="s">
        <v>33</v>
      </c>
      <c r="F229" t="s">
        <v>107</v>
      </c>
      <c r="G229" t="s">
        <v>204</v>
      </c>
      <c r="I229">
        <v>7</v>
      </c>
      <c r="J229">
        <v>6</v>
      </c>
      <c r="L229" t="s">
        <v>97</v>
      </c>
      <c r="N229" t="s">
        <v>131</v>
      </c>
      <c r="O229">
        <v>2</v>
      </c>
      <c r="P229" t="s">
        <v>30</v>
      </c>
      <c r="V229" t="s">
        <v>632</v>
      </c>
    </row>
    <row r="230" spans="1:22">
      <c r="A230" t="s">
        <v>503</v>
      </c>
      <c r="D230" t="s">
        <v>34</v>
      </c>
      <c r="E230" t="s">
        <v>33</v>
      </c>
      <c r="G230" t="s">
        <v>204</v>
      </c>
      <c r="I230">
        <v>10</v>
      </c>
      <c r="J230">
        <v>2</v>
      </c>
      <c r="L230" t="s">
        <v>686</v>
      </c>
      <c r="M230" t="s">
        <v>859</v>
      </c>
      <c r="N230" t="s">
        <v>687</v>
      </c>
      <c r="O230">
        <v>3</v>
      </c>
      <c r="P230" t="s">
        <v>18</v>
      </c>
      <c r="R230" t="s">
        <v>101</v>
      </c>
      <c r="S230" t="s">
        <v>1053</v>
      </c>
      <c r="V230" t="s">
        <v>791</v>
      </c>
    </row>
    <row r="231" spans="1:22">
      <c r="A231" t="s">
        <v>504</v>
      </c>
      <c r="D231" t="s">
        <v>34</v>
      </c>
      <c r="E231" t="s">
        <v>33</v>
      </c>
      <c r="G231" t="s">
        <v>204</v>
      </c>
      <c r="I231">
        <v>17</v>
      </c>
      <c r="J231">
        <v>8</v>
      </c>
      <c r="L231" t="s">
        <v>97</v>
      </c>
      <c r="N231" t="s">
        <v>207</v>
      </c>
      <c r="O231">
        <v>1</v>
      </c>
      <c r="P231" t="s">
        <v>24</v>
      </c>
      <c r="V231" t="s">
        <v>61</v>
      </c>
    </row>
    <row r="232" spans="1:22">
      <c r="A232" t="s">
        <v>505</v>
      </c>
      <c r="B232" t="s">
        <v>126</v>
      </c>
      <c r="C232" t="s">
        <v>126</v>
      </c>
      <c r="D232" t="s">
        <v>22</v>
      </c>
      <c r="E232" t="s">
        <v>41</v>
      </c>
      <c r="F232" t="s">
        <v>20</v>
      </c>
      <c r="I232">
        <v>0</v>
      </c>
      <c r="J232">
        <v>0</v>
      </c>
      <c r="L232" t="s">
        <v>97</v>
      </c>
      <c r="M232" t="s">
        <v>1054</v>
      </c>
      <c r="N232" t="s">
        <v>124</v>
      </c>
      <c r="O232" t="s">
        <v>792</v>
      </c>
      <c r="P232" t="s">
        <v>24</v>
      </c>
      <c r="R232" t="s">
        <v>126</v>
      </c>
      <c r="T232" t="s">
        <v>126</v>
      </c>
      <c r="V232" t="s">
        <v>61</v>
      </c>
    </row>
    <row r="233" spans="1:22">
      <c r="A233" t="s">
        <v>506</v>
      </c>
      <c r="D233" t="s">
        <v>34</v>
      </c>
      <c r="E233" t="s">
        <v>33</v>
      </c>
      <c r="G233" t="s">
        <v>1055</v>
      </c>
      <c r="I233">
        <v>4</v>
      </c>
      <c r="J233">
        <v>1</v>
      </c>
      <c r="K233" t="s">
        <v>126</v>
      </c>
      <c r="L233" t="s">
        <v>97</v>
      </c>
      <c r="N233" t="s">
        <v>222</v>
      </c>
      <c r="O233">
        <v>1</v>
      </c>
      <c r="P233" t="s">
        <v>1056</v>
      </c>
      <c r="Q233" t="s">
        <v>126</v>
      </c>
      <c r="R233" t="s">
        <v>126</v>
      </c>
      <c r="S233" t="s">
        <v>1057</v>
      </c>
      <c r="V233" t="s">
        <v>688</v>
      </c>
    </row>
    <row r="234" spans="1:22">
      <c r="A234" t="s">
        <v>507</v>
      </c>
      <c r="D234" t="s">
        <v>22</v>
      </c>
      <c r="E234" t="s">
        <v>33</v>
      </c>
      <c r="G234" t="s">
        <v>689</v>
      </c>
      <c r="I234">
        <v>4</v>
      </c>
      <c r="J234">
        <v>1</v>
      </c>
      <c r="L234" t="s">
        <v>97</v>
      </c>
      <c r="N234" t="s">
        <v>115</v>
      </c>
      <c r="O234">
        <v>1</v>
      </c>
      <c r="P234" t="s">
        <v>18</v>
      </c>
      <c r="V234" t="s">
        <v>61</v>
      </c>
    </row>
    <row r="235" spans="1:22">
      <c r="A235" t="s">
        <v>508</v>
      </c>
      <c r="D235" t="s">
        <v>22</v>
      </c>
      <c r="E235" t="s">
        <v>21</v>
      </c>
      <c r="F235" t="s">
        <v>20</v>
      </c>
      <c r="I235">
        <v>1</v>
      </c>
      <c r="J235">
        <v>0</v>
      </c>
      <c r="L235" t="s">
        <v>611</v>
      </c>
      <c r="M235" t="s">
        <v>194</v>
      </c>
      <c r="N235" t="s">
        <v>217</v>
      </c>
      <c r="O235">
        <v>1</v>
      </c>
      <c r="P235" t="s">
        <v>24</v>
      </c>
      <c r="V235" t="s">
        <v>61</v>
      </c>
    </row>
    <row r="236" spans="1:22">
      <c r="A236" t="s">
        <v>509</v>
      </c>
      <c r="D236" t="s">
        <v>109</v>
      </c>
      <c r="E236" t="s">
        <v>151</v>
      </c>
      <c r="F236" t="s">
        <v>20</v>
      </c>
      <c r="G236" t="s">
        <v>690</v>
      </c>
      <c r="I236">
        <v>40</v>
      </c>
      <c r="J236">
        <v>23</v>
      </c>
      <c r="K236" t="s">
        <v>201</v>
      </c>
      <c r="L236" t="s">
        <v>611</v>
      </c>
      <c r="M236" t="s">
        <v>793</v>
      </c>
      <c r="N236" t="s">
        <v>115</v>
      </c>
      <c r="O236" t="s">
        <v>1058</v>
      </c>
      <c r="P236" t="s">
        <v>30</v>
      </c>
      <c r="S236" t="s">
        <v>1053</v>
      </c>
      <c r="V236" t="s">
        <v>197</v>
      </c>
    </row>
    <row r="237" spans="1:22">
      <c r="A237" t="s">
        <v>510</v>
      </c>
      <c r="B237" t="s">
        <v>126</v>
      </c>
      <c r="C237" t="s">
        <v>126</v>
      </c>
      <c r="D237" t="s">
        <v>99</v>
      </c>
      <c r="E237" t="s">
        <v>110</v>
      </c>
      <c r="F237" t="s">
        <v>126</v>
      </c>
      <c r="G237" t="s">
        <v>204</v>
      </c>
      <c r="H237" t="s">
        <v>126</v>
      </c>
      <c r="I237">
        <v>20</v>
      </c>
      <c r="J237">
        <v>7</v>
      </c>
      <c r="K237" t="s">
        <v>126</v>
      </c>
      <c r="L237" t="s">
        <v>42</v>
      </c>
      <c r="M237" t="s">
        <v>126</v>
      </c>
      <c r="N237" t="s">
        <v>119</v>
      </c>
      <c r="O237">
        <v>1</v>
      </c>
      <c r="P237" t="s">
        <v>101</v>
      </c>
      <c r="Q237" t="s">
        <v>126</v>
      </c>
      <c r="R237" t="s">
        <v>632</v>
      </c>
      <c r="S237" t="s">
        <v>126</v>
      </c>
      <c r="T237" t="s">
        <v>126</v>
      </c>
      <c r="U237" t="s">
        <v>126</v>
      </c>
      <c r="V237" t="s">
        <v>101</v>
      </c>
    </row>
    <row r="238" spans="1:22">
      <c r="A238" t="s">
        <v>511</v>
      </c>
      <c r="D238" t="s">
        <v>22</v>
      </c>
      <c r="E238" t="s">
        <v>21</v>
      </c>
      <c r="F238" t="s">
        <v>14</v>
      </c>
      <c r="I238">
        <v>12</v>
      </c>
      <c r="J238">
        <v>0</v>
      </c>
      <c r="L238" t="s">
        <v>97</v>
      </c>
      <c r="N238" t="s">
        <v>115</v>
      </c>
      <c r="O238">
        <v>2</v>
      </c>
      <c r="P238" t="s">
        <v>24</v>
      </c>
      <c r="T238" t="s">
        <v>126</v>
      </c>
      <c r="V238" t="s">
        <v>61</v>
      </c>
    </row>
    <row r="239" spans="1:22">
      <c r="A239" t="s">
        <v>512</v>
      </c>
      <c r="D239" t="s">
        <v>22</v>
      </c>
      <c r="E239" t="s">
        <v>305</v>
      </c>
      <c r="G239" t="s">
        <v>638</v>
      </c>
      <c r="I239">
        <v>15</v>
      </c>
      <c r="J239">
        <v>3</v>
      </c>
      <c r="K239" t="s">
        <v>126</v>
      </c>
      <c r="L239" t="s">
        <v>1059</v>
      </c>
      <c r="N239" t="s">
        <v>29</v>
      </c>
      <c r="O239">
        <v>1</v>
      </c>
      <c r="P239" t="s">
        <v>30</v>
      </c>
      <c r="T239" t="s">
        <v>126</v>
      </c>
      <c r="U239" t="s">
        <v>126</v>
      </c>
      <c r="V239" t="s">
        <v>1060</v>
      </c>
    </row>
    <row r="240" spans="1:22">
      <c r="A240" t="s">
        <v>513</v>
      </c>
      <c r="D240" t="s">
        <v>99</v>
      </c>
      <c r="E240" t="s">
        <v>303</v>
      </c>
      <c r="F240" t="s">
        <v>205</v>
      </c>
      <c r="I240">
        <v>0</v>
      </c>
      <c r="J240">
        <v>0</v>
      </c>
      <c r="L240" t="s">
        <v>42</v>
      </c>
      <c r="M240" t="s">
        <v>824</v>
      </c>
      <c r="N240" t="s">
        <v>150</v>
      </c>
      <c r="O240">
        <v>1</v>
      </c>
      <c r="P240" t="s">
        <v>24</v>
      </c>
      <c r="T240" t="s">
        <v>126</v>
      </c>
      <c r="V240" t="s">
        <v>61</v>
      </c>
    </row>
    <row r="241" spans="1:22">
      <c r="A241" t="s">
        <v>514</v>
      </c>
      <c r="D241" t="s">
        <v>109</v>
      </c>
      <c r="E241" t="s">
        <v>151</v>
      </c>
      <c r="F241" t="s">
        <v>20</v>
      </c>
      <c r="G241" t="s">
        <v>1061</v>
      </c>
      <c r="I241">
        <v>31</v>
      </c>
      <c r="J241">
        <v>16</v>
      </c>
      <c r="K241" t="s">
        <v>115</v>
      </c>
      <c r="L241" t="s">
        <v>142</v>
      </c>
      <c r="N241" t="s">
        <v>306</v>
      </c>
      <c r="O241">
        <v>1</v>
      </c>
      <c r="P241" t="s">
        <v>39</v>
      </c>
      <c r="R241" t="s">
        <v>43</v>
      </c>
      <c r="T241" t="s">
        <v>794</v>
      </c>
      <c r="V241" t="s">
        <v>1062</v>
      </c>
    </row>
    <row r="242" spans="1:22">
      <c r="A242" t="s">
        <v>596</v>
      </c>
      <c r="D242" t="s">
        <v>40</v>
      </c>
      <c r="E242" t="s">
        <v>21</v>
      </c>
      <c r="F242" t="s">
        <v>14</v>
      </c>
      <c r="I242">
        <v>3</v>
      </c>
      <c r="J242">
        <v>0</v>
      </c>
      <c r="L242" t="s">
        <v>142</v>
      </c>
      <c r="N242" t="s">
        <v>111</v>
      </c>
      <c r="O242">
        <v>1</v>
      </c>
      <c r="P242" t="s">
        <v>38</v>
      </c>
      <c r="R242" t="s">
        <v>30</v>
      </c>
      <c r="V242" t="s">
        <v>759</v>
      </c>
    </row>
    <row r="243" spans="1:22">
      <c r="A243" t="s">
        <v>515</v>
      </c>
      <c r="B243" t="s">
        <v>126</v>
      </c>
      <c r="D243" t="s">
        <v>40</v>
      </c>
      <c r="E243" t="s">
        <v>102</v>
      </c>
      <c r="F243" t="s">
        <v>14</v>
      </c>
      <c r="I243" t="s">
        <v>126</v>
      </c>
      <c r="J243" t="s">
        <v>126</v>
      </c>
      <c r="L243" t="s">
        <v>42</v>
      </c>
      <c r="M243" t="s">
        <v>180</v>
      </c>
      <c r="N243" t="s">
        <v>108</v>
      </c>
      <c r="O243">
        <v>1</v>
      </c>
      <c r="P243" t="s">
        <v>691</v>
      </c>
      <c r="R243" t="s">
        <v>692</v>
      </c>
      <c r="T243" t="s">
        <v>126</v>
      </c>
      <c r="V243" t="s">
        <v>693</v>
      </c>
    </row>
    <row r="244" spans="1:22">
      <c r="A244" t="s">
        <v>516</v>
      </c>
      <c r="D244" t="s">
        <v>34</v>
      </c>
      <c r="E244" t="s">
        <v>21</v>
      </c>
      <c r="G244" t="s">
        <v>1063</v>
      </c>
      <c r="I244">
        <v>18</v>
      </c>
      <c r="J244">
        <v>9</v>
      </c>
      <c r="K244" t="s">
        <v>132</v>
      </c>
      <c r="L244" t="s">
        <v>1064</v>
      </c>
      <c r="M244" t="s">
        <v>1065</v>
      </c>
      <c r="N244" t="s">
        <v>1066</v>
      </c>
      <c r="O244">
        <v>1</v>
      </c>
      <c r="P244" t="s">
        <v>1067</v>
      </c>
      <c r="R244" t="s">
        <v>1068</v>
      </c>
      <c r="S244" t="s">
        <v>45</v>
      </c>
      <c r="V244" t="s">
        <v>1069</v>
      </c>
    </row>
    <row r="245" spans="1:22">
      <c r="A245" t="s">
        <v>517</v>
      </c>
      <c r="B245" t="s">
        <v>126</v>
      </c>
      <c r="D245" t="s">
        <v>34</v>
      </c>
      <c r="E245" t="s">
        <v>21</v>
      </c>
      <c r="F245" t="s">
        <v>20</v>
      </c>
      <c r="G245" t="s">
        <v>1070</v>
      </c>
      <c r="I245">
        <v>2</v>
      </c>
      <c r="J245">
        <v>0</v>
      </c>
      <c r="L245" t="s">
        <v>633</v>
      </c>
      <c r="M245" t="s">
        <v>210</v>
      </c>
      <c r="N245" t="s">
        <v>178</v>
      </c>
      <c r="O245">
        <v>3</v>
      </c>
      <c r="P245" t="s">
        <v>38</v>
      </c>
      <c r="R245" t="s">
        <v>38</v>
      </c>
      <c r="S245" t="s">
        <v>1071</v>
      </c>
      <c r="T245" t="s">
        <v>126</v>
      </c>
      <c r="V245" t="s">
        <v>694</v>
      </c>
    </row>
    <row r="246" spans="1:22">
      <c r="A246" t="s">
        <v>518</v>
      </c>
      <c r="B246" t="s">
        <v>126</v>
      </c>
      <c r="D246" t="s">
        <v>44</v>
      </c>
      <c r="E246" t="s">
        <v>33</v>
      </c>
      <c r="F246" t="s">
        <v>20</v>
      </c>
      <c r="G246" t="s">
        <v>307</v>
      </c>
      <c r="I246">
        <v>2</v>
      </c>
      <c r="J246">
        <v>2</v>
      </c>
      <c r="L246" t="s">
        <v>97</v>
      </c>
      <c r="M246" t="s">
        <v>28</v>
      </c>
      <c r="N246" t="s">
        <v>138</v>
      </c>
      <c r="O246">
        <v>1</v>
      </c>
      <c r="P246" t="s">
        <v>38</v>
      </c>
      <c r="R246" t="s">
        <v>183</v>
      </c>
      <c r="S246" t="s">
        <v>38</v>
      </c>
      <c r="T246" t="s">
        <v>183</v>
      </c>
      <c r="V246" t="s">
        <v>208</v>
      </c>
    </row>
    <row r="247" spans="1:22">
      <c r="A247" t="s">
        <v>519</v>
      </c>
      <c r="B247" t="s">
        <v>202</v>
      </c>
      <c r="C247" t="s">
        <v>202</v>
      </c>
      <c r="D247" t="s">
        <v>40</v>
      </c>
      <c r="E247" t="s">
        <v>102</v>
      </c>
      <c r="F247" t="s">
        <v>14</v>
      </c>
      <c r="I247" t="s">
        <v>202</v>
      </c>
      <c r="J247" t="s">
        <v>202</v>
      </c>
      <c r="L247" t="s">
        <v>17</v>
      </c>
      <c r="M247" t="s">
        <v>1072</v>
      </c>
      <c r="N247" t="s">
        <v>119</v>
      </c>
      <c r="O247">
        <v>1</v>
      </c>
      <c r="P247" t="s">
        <v>202</v>
      </c>
      <c r="R247" t="s">
        <v>202</v>
      </c>
      <c r="T247" t="s">
        <v>202</v>
      </c>
      <c r="V247" t="s">
        <v>43</v>
      </c>
    </row>
    <row r="248" spans="1:22">
      <c r="A248" t="s">
        <v>520</v>
      </c>
      <c r="B248" t="s">
        <v>126</v>
      </c>
      <c r="D248" t="s">
        <v>99</v>
      </c>
      <c r="E248" t="s">
        <v>1073</v>
      </c>
      <c r="F248" t="s">
        <v>177</v>
      </c>
      <c r="G248" t="s">
        <v>126</v>
      </c>
      <c r="I248">
        <v>4</v>
      </c>
      <c r="J248">
        <v>1</v>
      </c>
      <c r="L248" t="s">
        <v>1074</v>
      </c>
      <c r="M248" t="s">
        <v>126</v>
      </c>
      <c r="N248" t="s">
        <v>37</v>
      </c>
      <c r="O248">
        <v>3</v>
      </c>
      <c r="P248" t="s">
        <v>38</v>
      </c>
      <c r="R248" t="s">
        <v>38</v>
      </c>
      <c r="S248" t="s">
        <v>38</v>
      </c>
      <c r="T248" t="s">
        <v>126</v>
      </c>
      <c r="V248" t="s">
        <v>43</v>
      </c>
    </row>
    <row r="249" spans="1:22">
      <c r="A249" t="s">
        <v>521</v>
      </c>
      <c r="B249" t="s">
        <v>126</v>
      </c>
      <c r="D249" t="s">
        <v>34</v>
      </c>
      <c r="E249" t="s">
        <v>33</v>
      </c>
      <c r="F249" t="s">
        <v>20</v>
      </c>
      <c r="G249" t="s">
        <v>308</v>
      </c>
      <c r="I249">
        <v>3</v>
      </c>
      <c r="J249">
        <v>2</v>
      </c>
      <c r="K249" t="s">
        <v>244</v>
      </c>
      <c r="L249" t="s">
        <v>97</v>
      </c>
      <c r="M249" t="s">
        <v>210</v>
      </c>
      <c r="N249" t="s">
        <v>138</v>
      </c>
      <c r="O249">
        <v>2</v>
      </c>
      <c r="P249" t="s">
        <v>38</v>
      </c>
      <c r="R249" t="s">
        <v>30</v>
      </c>
      <c r="S249" t="s">
        <v>1075</v>
      </c>
      <c r="T249" t="s">
        <v>126</v>
      </c>
      <c r="V249" t="s">
        <v>1076</v>
      </c>
    </row>
    <row r="250" spans="1:22">
      <c r="A250" t="s">
        <v>522</v>
      </c>
      <c r="B250" t="s">
        <v>126</v>
      </c>
      <c r="D250" t="s">
        <v>44</v>
      </c>
      <c r="E250" t="s">
        <v>102</v>
      </c>
      <c r="F250" t="s">
        <v>127</v>
      </c>
      <c r="G250" t="s">
        <v>1077</v>
      </c>
      <c r="I250">
        <v>2</v>
      </c>
      <c r="J250">
        <v>1</v>
      </c>
      <c r="L250" t="s">
        <v>114</v>
      </c>
      <c r="M250" t="s">
        <v>1078</v>
      </c>
      <c r="N250" t="s">
        <v>152</v>
      </c>
      <c r="O250">
        <v>1</v>
      </c>
      <c r="P250" t="s">
        <v>38</v>
      </c>
      <c r="R250" t="s">
        <v>309</v>
      </c>
      <c r="S250" t="s">
        <v>30</v>
      </c>
      <c r="T250" t="s">
        <v>1079</v>
      </c>
      <c r="V250" t="s">
        <v>43</v>
      </c>
    </row>
    <row r="251" spans="1:22">
      <c r="A251" t="s">
        <v>523</v>
      </c>
      <c r="D251" t="s">
        <v>40</v>
      </c>
      <c r="E251" t="s">
        <v>21</v>
      </c>
      <c r="F251" t="s">
        <v>14</v>
      </c>
      <c r="I251">
        <v>1</v>
      </c>
      <c r="J251">
        <v>0</v>
      </c>
      <c r="L251" t="s">
        <v>97</v>
      </c>
      <c r="M251" t="s">
        <v>695</v>
      </c>
      <c r="N251" t="s">
        <v>116</v>
      </c>
      <c r="O251">
        <v>6</v>
      </c>
      <c r="P251" t="s">
        <v>38</v>
      </c>
      <c r="R251" t="s">
        <v>634</v>
      </c>
      <c r="S251" t="s">
        <v>38</v>
      </c>
      <c r="V251" t="s">
        <v>696</v>
      </c>
    </row>
    <row r="252" spans="1:22">
      <c r="A252" t="s">
        <v>524</v>
      </c>
      <c r="B252" t="s">
        <v>126</v>
      </c>
      <c r="C252" t="s">
        <v>126</v>
      </c>
      <c r="D252" t="s">
        <v>22</v>
      </c>
      <c r="E252" t="s">
        <v>41</v>
      </c>
      <c r="F252" t="s">
        <v>14</v>
      </c>
      <c r="I252" t="s">
        <v>126</v>
      </c>
      <c r="J252" t="s">
        <v>126</v>
      </c>
      <c r="L252" t="s">
        <v>97</v>
      </c>
      <c r="N252" t="s">
        <v>260</v>
      </c>
      <c r="O252">
        <v>1</v>
      </c>
      <c r="P252" t="s">
        <v>38</v>
      </c>
      <c r="R252" t="s">
        <v>311</v>
      </c>
      <c r="S252" t="s">
        <v>38</v>
      </c>
      <c r="V252" t="s">
        <v>312</v>
      </c>
    </row>
    <row r="253" spans="1:22">
      <c r="A253" t="s">
        <v>525</v>
      </c>
      <c r="B253" t="s">
        <v>126</v>
      </c>
      <c r="D253" t="s">
        <v>34</v>
      </c>
      <c r="E253" t="s">
        <v>21</v>
      </c>
      <c r="F253" t="s">
        <v>20</v>
      </c>
      <c r="G253" t="s">
        <v>638</v>
      </c>
      <c r="I253">
        <v>6</v>
      </c>
      <c r="J253">
        <v>0</v>
      </c>
      <c r="L253" t="s">
        <v>97</v>
      </c>
      <c r="M253" t="s">
        <v>210</v>
      </c>
      <c r="N253" t="s">
        <v>235</v>
      </c>
      <c r="O253">
        <v>1</v>
      </c>
      <c r="P253" t="s">
        <v>38</v>
      </c>
      <c r="R253" t="s">
        <v>213</v>
      </c>
      <c r="S253" t="s">
        <v>30</v>
      </c>
      <c r="V253" t="s">
        <v>197</v>
      </c>
    </row>
    <row r="254" spans="1:22">
      <c r="A254" t="s">
        <v>526</v>
      </c>
      <c r="B254" t="s">
        <v>126</v>
      </c>
      <c r="D254" t="s">
        <v>99</v>
      </c>
      <c r="E254" t="s">
        <v>106</v>
      </c>
      <c r="F254" t="s">
        <v>127</v>
      </c>
      <c r="I254">
        <v>1</v>
      </c>
      <c r="J254">
        <v>1</v>
      </c>
      <c r="L254" t="s">
        <v>1080</v>
      </c>
      <c r="M254" t="s">
        <v>126</v>
      </c>
      <c r="N254" t="s">
        <v>228</v>
      </c>
      <c r="O254" t="s">
        <v>182</v>
      </c>
      <c r="P254" t="s">
        <v>38</v>
      </c>
      <c r="R254" t="s">
        <v>66</v>
      </c>
      <c r="S254" t="s">
        <v>38</v>
      </c>
      <c r="T254" t="s">
        <v>126</v>
      </c>
      <c r="U254" t="s">
        <v>126</v>
      </c>
      <c r="V254" t="s">
        <v>1081</v>
      </c>
    </row>
    <row r="255" spans="1:22">
      <c r="A255" t="s">
        <v>527</v>
      </c>
      <c r="B255" t="s">
        <v>126</v>
      </c>
      <c r="C255" t="s">
        <v>126</v>
      </c>
      <c r="D255" t="s">
        <v>40</v>
      </c>
      <c r="E255" t="s">
        <v>102</v>
      </c>
      <c r="F255" t="s">
        <v>14</v>
      </c>
      <c r="I255" t="s">
        <v>126</v>
      </c>
      <c r="J255">
        <v>1</v>
      </c>
      <c r="K255" t="s">
        <v>141</v>
      </c>
      <c r="L255" t="s">
        <v>697</v>
      </c>
      <c r="N255" t="s">
        <v>136</v>
      </c>
      <c r="O255">
        <v>1</v>
      </c>
      <c r="P255" t="s">
        <v>126</v>
      </c>
      <c r="Q255" t="s">
        <v>126</v>
      </c>
      <c r="R255" t="s">
        <v>126</v>
      </c>
      <c r="S255" t="s">
        <v>126</v>
      </c>
      <c r="T255" t="s">
        <v>126</v>
      </c>
      <c r="U255" t="s">
        <v>126</v>
      </c>
      <c r="V255" t="s">
        <v>126</v>
      </c>
    </row>
    <row r="256" spans="1:22">
      <c r="A256" t="s">
        <v>528</v>
      </c>
      <c r="B256" t="s">
        <v>126</v>
      </c>
      <c r="D256" t="s">
        <v>109</v>
      </c>
      <c r="E256" t="s">
        <v>110</v>
      </c>
      <c r="G256" t="s">
        <v>126</v>
      </c>
      <c r="I256">
        <v>11</v>
      </c>
      <c r="J256">
        <v>4</v>
      </c>
      <c r="L256" t="s">
        <v>142</v>
      </c>
      <c r="M256" t="s">
        <v>72</v>
      </c>
      <c r="N256" t="s">
        <v>152</v>
      </c>
      <c r="O256">
        <v>1</v>
      </c>
      <c r="S256" t="s">
        <v>635</v>
      </c>
      <c r="T256" t="s">
        <v>126</v>
      </c>
      <c r="V256" t="s">
        <v>310</v>
      </c>
    </row>
    <row r="257" spans="1:22">
      <c r="A257" t="s">
        <v>529</v>
      </c>
      <c r="B257" t="s">
        <v>126</v>
      </c>
      <c r="D257" t="s">
        <v>121</v>
      </c>
      <c r="E257" t="s">
        <v>106</v>
      </c>
      <c r="F257" t="s">
        <v>127</v>
      </c>
      <c r="I257">
        <v>5</v>
      </c>
      <c r="J257">
        <v>0</v>
      </c>
      <c r="L257" t="s">
        <v>42</v>
      </c>
      <c r="N257" t="s">
        <v>152</v>
      </c>
      <c r="O257">
        <v>2</v>
      </c>
      <c r="P257" t="s">
        <v>38</v>
      </c>
      <c r="R257" t="s">
        <v>38</v>
      </c>
      <c r="S257" t="s">
        <v>38</v>
      </c>
      <c r="T257" t="s">
        <v>126</v>
      </c>
      <c r="V257" t="s">
        <v>310</v>
      </c>
    </row>
    <row r="258" spans="1:22">
      <c r="A258" t="s">
        <v>62</v>
      </c>
      <c r="B258" t="s">
        <v>126</v>
      </c>
      <c r="C258" t="s">
        <v>126</v>
      </c>
      <c r="D258" t="s">
        <v>50</v>
      </c>
      <c r="E258" t="s">
        <v>21</v>
      </c>
      <c r="F258" t="s">
        <v>760</v>
      </c>
      <c r="I258">
        <v>3</v>
      </c>
      <c r="J258">
        <v>0</v>
      </c>
      <c r="L258" t="s">
        <v>142</v>
      </c>
      <c r="N258" t="s">
        <v>201</v>
      </c>
      <c r="O258">
        <v>2</v>
      </c>
      <c r="P258" t="s">
        <v>38</v>
      </c>
      <c r="R258" t="s">
        <v>126</v>
      </c>
      <c r="T258" t="s">
        <v>126</v>
      </c>
      <c r="V258" t="s">
        <v>761</v>
      </c>
    </row>
    <row r="259" spans="1:22">
      <c r="A259" t="s">
        <v>530</v>
      </c>
      <c r="D259" t="s">
        <v>50</v>
      </c>
      <c r="E259" t="s">
        <v>102</v>
      </c>
      <c r="F259" t="s">
        <v>14</v>
      </c>
      <c r="I259" t="s">
        <v>126</v>
      </c>
      <c r="J259" t="s">
        <v>126</v>
      </c>
      <c r="L259" t="s">
        <v>142</v>
      </c>
      <c r="M259" t="s">
        <v>31</v>
      </c>
      <c r="N259" t="s">
        <v>126</v>
      </c>
      <c r="O259" t="s">
        <v>224</v>
      </c>
      <c r="P259" t="s">
        <v>38</v>
      </c>
      <c r="R259" t="s">
        <v>126</v>
      </c>
      <c r="S259" t="s">
        <v>38</v>
      </c>
      <c r="V259" t="s">
        <v>738</v>
      </c>
    </row>
    <row r="260" spans="1:22">
      <c r="A260" t="s">
        <v>531</v>
      </c>
      <c r="B260" t="s">
        <v>126</v>
      </c>
      <c r="D260" t="s">
        <v>34</v>
      </c>
      <c r="E260" t="s">
        <v>33</v>
      </c>
      <c r="F260" t="s">
        <v>127</v>
      </c>
      <c r="G260" t="s">
        <v>1082</v>
      </c>
      <c r="I260">
        <v>6</v>
      </c>
      <c r="J260">
        <v>4</v>
      </c>
      <c r="K260" t="s">
        <v>152</v>
      </c>
      <c r="L260" t="s">
        <v>97</v>
      </c>
      <c r="M260" t="s">
        <v>65</v>
      </c>
      <c r="N260" t="s">
        <v>136</v>
      </c>
      <c r="O260" t="s">
        <v>1083</v>
      </c>
      <c r="P260" t="s">
        <v>38</v>
      </c>
      <c r="R260" t="s">
        <v>313</v>
      </c>
      <c r="S260" t="s">
        <v>66</v>
      </c>
      <c r="V260" t="s">
        <v>1084</v>
      </c>
    </row>
    <row r="261" spans="1:22">
      <c r="A261" t="s">
        <v>532</v>
      </c>
      <c r="D261" t="s">
        <v>22</v>
      </c>
      <c r="E261" t="s">
        <v>102</v>
      </c>
      <c r="F261" t="s">
        <v>20</v>
      </c>
      <c r="L261" t="s">
        <v>97</v>
      </c>
      <c r="M261" t="s">
        <v>180</v>
      </c>
      <c r="N261" t="s">
        <v>1085</v>
      </c>
      <c r="O261">
        <v>2</v>
      </c>
      <c r="P261" t="s">
        <v>38</v>
      </c>
      <c r="R261" t="s">
        <v>30</v>
      </c>
      <c r="S261" t="s">
        <v>38</v>
      </c>
      <c r="V261" t="s">
        <v>183</v>
      </c>
    </row>
    <row r="262" spans="1:22">
      <c r="A262" t="s">
        <v>533</v>
      </c>
      <c r="D262" t="s">
        <v>99</v>
      </c>
      <c r="E262" t="s">
        <v>636</v>
      </c>
      <c r="G262" t="s">
        <v>698</v>
      </c>
      <c r="I262">
        <v>23</v>
      </c>
      <c r="J262">
        <v>14</v>
      </c>
      <c r="K262" t="s">
        <v>762</v>
      </c>
      <c r="L262" t="s">
        <v>142</v>
      </c>
      <c r="N262" t="s">
        <v>115</v>
      </c>
      <c r="O262">
        <v>1</v>
      </c>
      <c r="P262" t="s">
        <v>30</v>
      </c>
      <c r="Q262" t="s">
        <v>314</v>
      </c>
      <c r="R262" t="s">
        <v>30</v>
      </c>
      <c r="S262" t="s">
        <v>637</v>
      </c>
      <c r="V262" t="s">
        <v>208</v>
      </c>
    </row>
    <row r="263" spans="1:22">
      <c r="A263" t="s">
        <v>534</v>
      </c>
      <c r="D263" t="s">
        <v>34</v>
      </c>
      <c r="E263" t="s">
        <v>21</v>
      </c>
      <c r="F263" t="s">
        <v>20</v>
      </c>
      <c r="G263" t="s">
        <v>1086</v>
      </c>
      <c r="I263">
        <v>7</v>
      </c>
      <c r="J263">
        <v>0</v>
      </c>
      <c r="L263" t="s">
        <v>97</v>
      </c>
      <c r="N263" t="s">
        <v>122</v>
      </c>
      <c r="O263">
        <v>2</v>
      </c>
      <c r="P263" t="s">
        <v>38</v>
      </c>
      <c r="R263" t="s">
        <v>699</v>
      </c>
      <c r="S263" t="s">
        <v>1087</v>
      </c>
      <c r="V263" t="s">
        <v>699</v>
      </c>
    </row>
    <row r="264" spans="1:22">
      <c r="A264" t="s">
        <v>535</v>
      </c>
      <c r="D264" t="s">
        <v>153</v>
      </c>
      <c r="E264" t="s">
        <v>1073</v>
      </c>
      <c r="F264" t="s">
        <v>177</v>
      </c>
      <c r="G264" t="s">
        <v>1088</v>
      </c>
      <c r="I264">
        <v>14</v>
      </c>
      <c r="J264">
        <v>11</v>
      </c>
      <c r="K264" t="s">
        <v>315</v>
      </c>
      <c r="L264" t="s">
        <v>1089</v>
      </c>
      <c r="N264" t="s">
        <v>103</v>
      </c>
      <c r="O264">
        <v>2</v>
      </c>
      <c r="P264" t="s">
        <v>30</v>
      </c>
      <c r="R264" t="s">
        <v>101</v>
      </c>
      <c r="V264" t="s">
        <v>316</v>
      </c>
    </row>
    <row r="265" spans="1:22">
      <c r="A265" t="s">
        <v>536</v>
      </c>
      <c r="D265" t="s">
        <v>109</v>
      </c>
      <c r="E265" t="s">
        <v>106</v>
      </c>
      <c r="F265" t="s">
        <v>205</v>
      </c>
      <c r="G265" t="s">
        <v>1090</v>
      </c>
      <c r="I265">
        <v>5</v>
      </c>
      <c r="J265">
        <v>0</v>
      </c>
      <c r="L265" t="s">
        <v>97</v>
      </c>
      <c r="N265" t="s">
        <v>317</v>
      </c>
      <c r="O265">
        <v>1</v>
      </c>
      <c r="P265" t="s">
        <v>43</v>
      </c>
      <c r="S265" t="s">
        <v>1091</v>
      </c>
      <c r="V265" t="s">
        <v>43</v>
      </c>
    </row>
    <row r="266" spans="1:22">
      <c r="A266" t="s">
        <v>537</v>
      </c>
      <c r="D266" t="s">
        <v>40</v>
      </c>
      <c r="E266" t="s">
        <v>33</v>
      </c>
      <c r="F266" t="s">
        <v>20</v>
      </c>
      <c r="I266">
        <v>3</v>
      </c>
      <c r="J266">
        <v>2</v>
      </c>
      <c r="K266" t="s">
        <v>198</v>
      </c>
      <c r="L266" t="s">
        <v>142</v>
      </c>
      <c r="N266" t="s">
        <v>122</v>
      </c>
      <c r="O266">
        <v>1</v>
      </c>
      <c r="P266" t="s">
        <v>318</v>
      </c>
      <c r="R266" t="s">
        <v>319</v>
      </c>
      <c r="V266" t="s">
        <v>319</v>
      </c>
    </row>
    <row r="267" spans="1:22">
      <c r="A267" t="s">
        <v>538</v>
      </c>
      <c r="B267" t="s">
        <v>126</v>
      </c>
      <c r="D267" t="s">
        <v>22</v>
      </c>
      <c r="E267" t="s">
        <v>21</v>
      </c>
      <c r="F267" t="s">
        <v>20</v>
      </c>
      <c r="I267">
        <v>3</v>
      </c>
      <c r="J267">
        <v>0</v>
      </c>
      <c r="L267" t="s">
        <v>128</v>
      </c>
      <c r="N267" t="s">
        <v>700</v>
      </c>
      <c r="O267">
        <v>1</v>
      </c>
      <c r="P267" t="s">
        <v>101</v>
      </c>
      <c r="Q267" t="s">
        <v>126</v>
      </c>
      <c r="R267" t="s">
        <v>126</v>
      </c>
      <c r="S267" t="s">
        <v>126</v>
      </c>
      <c r="T267" t="s">
        <v>126</v>
      </c>
      <c r="U267" t="s">
        <v>126</v>
      </c>
      <c r="V267" t="s">
        <v>701</v>
      </c>
    </row>
    <row r="268" spans="1:22">
      <c r="A268" t="s">
        <v>539</v>
      </c>
      <c r="D268" t="s">
        <v>109</v>
      </c>
      <c r="E268" t="s">
        <v>110</v>
      </c>
      <c r="G268" t="s">
        <v>1092</v>
      </c>
      <c r="I268">
        <v>18</v>
      </c>
      <c r="J268">
        <v>4</v>
      </c>
      <c r="L268" t="s">
        <v>97</v>
      </c>
      <c r="M268" t="s">
        <v>702</v>
      </c>
      <c r="N268" t="s">
        <v>1093</v>
      </c>
      <c r="O268">
        <v>2</v>
      </c>
      <c r="P268" t="s">
        <v>30</v>
      </c>
      <c r="Q268" t="s">
        <v>813</v>
      </c>
      <c r="S268" t="s">
        <v>149</v>
      </c>
      <c r="V268" t="s">
        <v>26</v>
      </c>
    </row>
    <row r="269" spans="1:22">
      <c r="A269" t="s">
        <v>540</v>
      </c>
      <c r="D269" t="s">
        <v>121</v>
      </c>
      <c r="E269" t="s">
        <v>106</v>
      </c>
      <c r="F269" t="s">
        <v>20</v>
      </c>
      <c r="G269" t="s">
        <v>1094</v>
      </c>
      <c r="I269">
        <v>20</v>
      </c>
      <c r="J269">
        <v>1</v>
      </c>
      <c r="L269" t="s">
        <v>97</v>
      </c>
      <c r="M269" t="s">
        <v>31</v>
      </c>
      <c r="N269" t="s">
        <v>122</v>
      </c>
      <c r="O269">
        <v>2</v>
      </c>
      <c r="P269" t="s">
        <v>38</v>
      </c>
      <c r="R269" t="s">
        <v>183</v>
      </c>
      <c r="S269" t="s">
        <v>38</v>
      </c>
      <c r="T269" t="s">
        <v>703</v>
      </c>
      <c r="U269" t="s">
        <v>763</v>
      </c>
      <c r="V269" t="s">
        <v>26</v>
      </c>
    </row>
    <row r="270" spans="1:22">
      <c r="A270" t="s">
        <v>541</v>
      </c>
      <c r="D270" t="s">
        <v>99</v>
      </c>
      <c r="E270" t="s">
        <v>110</v>
      </c>
      <c r="F270" t="s">
        <v>20</v>
      </c>
      <c r="G270" t="s">
        <v>689</v>
      </c>
      <c r="I270">
        <v>14</v>
      </c>
      <c r="J270">
        <v>5</v>
      </c>
      <c r="L270" t="s">
        <v>97</v>
      </c>
      <c r="M270" t="s">
        <v>320</v>
      </c>
      <c r="N270" t="s">
        <v>260</v>
      </c>
      <c r="O270">
        <v>2</v>
      </c>
      <c r="P270" t="s">
        <v>30</v>
      </c>
      <c r="Q270" t="s">
        <v>64</v>
      </c>
      <c r="V270" t="s">
        <v>26</v>
      </c>
    </row>
    <row r="271" spans="1:22">
      <c r="A271" t="s">
        <v>597</v>
      </c>
      <c r="D271" t="s">
        <v>109</v>
      </c>
      <c r="E271" t="s">
        <v>151</v>
      </c>
      <c r="F271" t="s">
        <v>107</v>
      </c>
      <c r="G271" t="s">
        <v>739</v>
      </c>
      <c r="I271">
        <v>11</v>
      </c>
      <c r="J271">
        <v>9</v>
      </c>
      <c r="K271" t="s">
        <v>263</v>
      </c>
      <c r="L271" t="s">
        <v>97</v>
      </c>
      <c r="M271" t="s">
        <v>730</v>
      </c>
      <c r="N271" t="s">
        <v>119</v>
      </c>
      <c r="O271">
        <v>1</v>
      </c>
      <c r="P271" t="s">
        <v>30</v>
      </c>
      <c r="Q271" t="s">
        <v>64</v>
      </c>
      <c r="S271" t="s">
        <v>149</v>
      </c>
      <c r="V271" t="s">
        <v>26</v>
      </c>
    </row>
    <row r="272" spans="1:22">
      <c r="A272" t="s">
        <v>542</v>
      </c>
      <c r="D272" t="s">
        <v>109</v>
      </c>
      <c r="E272" t="s">
        <v>110</v>
      </c>
      <c r="G272" t="s">
        <v>1095</v>
      </c>
      <c r="I272">
        <v>9</v>
      </c>
      <c r="J272">
        <v>2</v>
      </c>
      <c r="L272" t="s">
        <v>97</v>
      </c>
      <c r="N272" t="s">
        <v>100</v>
      </c>
      <c r="O272">
        <v>1</v>
      </c>
      <c r="P272" t="s">
        <v>101</v>
      </c>
      <c r="Q272" t="s">
        <v>149</v>
      </c>
      <c r="R272" t="s">
        <v>101</v>
      </c>
      <c r="S272" t="s">
        <v>1096</v>
      </c>
      <c r="V272" t="s">
        <v>26</v>
      </c>
    </row>
    <row r="273" spans="1:22">
      <c r="A273" t="s">
        <v>543</v>
      </c>
      <c r="D273" t="s">
        <v>34</v>
      </c>
      <c r="E273" t="s">
        <v>151</v>
      </c>
      <c r="G273" t="s">
        <v>1097</v>
      </c>
      <c r="I273">
        <v>19</v>
      </c>
      <c r="J273">
        <v>12</v>
      </c>
      <c r="K273" t="s">
        <v>122</v>
      </c>
      <c r="L273" t="s">
        <v>97</v>
      </c>
      <c r="N273" t="s">
        <v>98</v>
      </c>
      <c r="O273">
        <v>1</v>
      </c>
      <c r="P273" t="s">
        <v>155</v>
      </c>
      <c r="V273" t="s">
        <v>26</v>
      </c>
    </row>
    <row r="274" spans="1:22">
      <c r="A274" t="s">
        <v>544</v>
      </c>
      <c r="D274" t="s">
        <v>109</v>
      </c>
      <c r="E274" t="s">
        <v>151</v>
      </c>
      <c r="G274" t="s">
        <v>1098</v>
      </c>
      <c r="H274" t="s">
        <v>1099</v>
      </c>
      <c r="I274">
        <v>106</v>
      </c>
      <c r="J274">
        <v>23</v>
      </c>
      <c r="K274" t="s">
        <v>122</v>
      </c>
      <c r="L274" t="s">
        <v>154</v>
      </c>
      <c r="N274" t="s">
        <v>100</v>
      </c>
      <c r="O274" t="s">
        <v>224</v>
      </c>
      <c r="P274" t="s">
        <v>30</v>
      </c>
      <c r="Q274" t="s">
        <v>149</v>
      </c>
      <c r="R274" t="s">
        <v>101</v>
      </c>
      <c r="S274" t="s">
        <v>624</v>
      </c>
      <c r="V274" t="s">
        <v>101</v>
      </c>
    </row>
    <row r="275" spans="1:22">
      <c r="A275" t="s">
        <v>545</v>
      </c>
      <c r="D275" t="s">
        <v>109</v>
      </c>
      <c r="E275" t="s">
        <v>110</v>
      </c>
      <c r="F275" t="s">
        <v>127</v>
      </c>
      <c r="G275" t="s">
        <v>156</v>
      </c>
      <c r="I275">
        <v>4</v>
      </c>
      <c r="J275">
        <v>1</v>
      </c>
      <c r="L275" t="s">
        <v>154</v>
      </c>
      <c r="M275" t="s">
        <v>126</v>
      </c>
      <c r="N275" t="s">
        <v>100</v>
      </c>
      <c r="O275">
        <v>1</v>
      </c>
      <c r="P275" t="s">
        <v>45</v>
      </c>
      <c r="R275" t="s">
        <v>30</v>
      </c>
      <c r="S275" t="s">
        <v>149</v>
      </c>
      <c r="T275" t="s">
        <v>126</v>
      </c>
      <c r="U275" t="s">
        <v>126</v>
      </c>
      <c r="V275" t="s">
        <v>26</v>
      </c>
    </row>
    <row r="276" spans="1:22">
      <c r="A276" t="s">
        <v>546</v>
      </c>
      <c r="D276" t="s">
        <v>109</v>
      </c>
      <c r="E276" t="s">
        <v>151</v>
      </c>
      <c r="F276" t="s">
        <v>127</v>
      </c>
      <c r="G276" t="s">
        <v>1100</v>
      </c>
      <c r="I276">
        <v>40</v>
      </c>
      <c r="J276">
        <v>13</v>
      </c>
      <c r="K276" t="s">
        <v>642</v>
      </c>
      <c r="L276" t="s">
        <v>154</v>
      </c>
      <c r="N276" t="s">
        <v>220</v>
      </c>
      <c r="O276" t="s">
        <v>182</v>
      </c>
      <c r="P276" t="s">
        <v>30</v>
      </c>
      <c r="R276" t="s">
        <v>38</v>
      </c>
      <c r="S276" t="s">
        <v>38</v>
      </c>
      <c r="V276" t="s">
        <v>26</v>
      </c>
    </row>
    <row r="277" spans="1:22">
      <c r="A277" t="s">
        <v>598</v>
      </c>
      <c r="B277" t="s">
        <v>202</v>
      </c>
      <c r="C277" t="s">
        <v>202</v>
      </c>
      <c r="D277" t="s">
        <v>22</v>
      </c>
      <c r="E277" t="s">
        <v>102</v>
      </c>
      <c r="F277" t="s">
        <v>14</v>
      </c>
      <c r="G277" t="s">
        <v>706</v>
      </c>
      <c r="H277" t="s">
        <v>202</v>
      </c>
      <c r="I277">
        <v>4</v>
      </c>
      <c r="J277">
        <v>0</v>
      </c>
      <c r="L277" t="s">
        <v>17</v>
      </c>
      <c r="M277" t="s">
        <v>202</v>
      </c>
      <c r="N277" t="s">
        <v>129</v>
      </c>
      <c r="O277" t="s">
        <v>1101</v>
      </c>
      <c r="P277" t="s">
        <v>19</v>
      </c>
      <c r="R277" t="s">
        <v>101</v>
      </c>
      <c r="S277" t="s">
        <v>202</v>
      </c>
      <c r="T277" t="s">
        <v>202</v>
      </c>
      <c r="U277" t="s">
        <v>202</v>
      </c>
      <c r="V277" t="s">
        <v>740</v>
      </c>
    </row>
    <row r="278" spans="1:22" ht="42.75">
      <c r="A278" t="s">
        <v>599</v>
      </c>
      <c r="B278" t="s">
        <v>126</v>
      </c>
      <c r="C278">
        <v>23.5</v>
      </c>
      <c r="D278" t="s">
        <v>40</v>
      </c>
      <c r="E278" t="s">
        <v>102</v>
      </c>
      <c r="F278" t="s">
        <v>14</v>
      </c>
      <c r="G278" s="12" t="s">
        <v>1102</v>
      </c>
      <c r="H278" t="s">
        <v>126</v>
      </c>
      <c r="I278">
        <v>10</v>
      </c>
      <c r="J278">
        <v>8</v>
      </c>
      <c r="K278" t="s">
        <v>126</v>
      </c>
      <c r="L278" t="s">
        <v>17</v>
      </c>
      <c r="M278" t="s">
        <v>210</v>
      </c>
      <c r="N278" t="s">
        <v>122</v>
      </c>
      <c r="O278">
        <v>1</v>
      </c>
      <c r="P278" t="s">
        <v>19</v>
      </c>
      <c r="Q278" t="s">
        <v>126</v>
      </c>
      <c r="R278" t="s">
        <v>721</v>
      </c>
      <c r="S278" t="s">
        <v>101</v>
      </c>
      <c r="T278" t="s">
        <v>126</v>
      </c>
      <c r="U278" t="s">
        <v>126</v>
      </c>
      <c r="V278" t="s">
        <v>199</v>
      </c>
    </row>
    <row r="279" spans="1:22">
      <c r="A279" t="s">
        <v>600</v>
      </c>
      <c r="D279" t="s">
        <v>741</v>
      </c>
      <c r="E279" t="s">
        <v>21</v>
      </c>
      <c r="F279" t="s">
        <v>14</v>
      </c>
      <c r="I279">
        <v>1</v>
      </c>
      <c r="J279">
        <v>0</v>
      </c>
      <c r="L279" t="s">
        <v>114</v>
      </c>
      <c r="N279" t="s">
        <v>152</v>
      </c>
      <c r="O279">
        <v>1</v>
      </c>
      <c r="P279" t="s">
        <v>19</v>
      </c>
      <c r="R279" t="s">
        <v>101</v>
      </c>
      <c r="V279" t="s">
        <v>43</v>
      </c>
    </row>
    <row r="280" spans="1:22">
      <c r="A280" t="s">
        <v>601</v>
      </c>
      <c r="B280" t="s">
        <v>126</v>
      </c>
      <c r="C280" t="s">
        <v>126</v>
      </c>
      <c r="D280" t="s">
        <v>40</v>
      </c>
      <c r="E280" t="s">
        <v>21</v>
      </c>
      <c r="F280" t="s">
        <v>14</v>
      </c>
      <c r="G280" t="s">
        <v>706</v>
      </c>
      <c r="H280" t="s">
        <v>126</v>
      </c>
      <c r="I280">
        <v>4</v>
      </c>
      <c r="J280">
        <v>2</v>
      </c>
      <c r="K280" t="s">
        <v>129</v>
      </c>
      <c r="L280" t="s">
        <v>114</v>
      </c>
      <c r="M280" t="s">
        <v>1103</v>
      </c>
      <c r="N280" t="s">
        <v>122</v>
      </c>
      <c r="O280">
        <v>1</v>
      </c>
      <c r="P280" t="s">
        <v>19</v>
      </c>
      <c r="Q280" t="s">
        <v>126</v>
      </c>
      <c r="R280" t="s">
        <v>19</v>
      </c>
      <c r="S280" t="s">
        <v>19</v>
      </c>
      <c r="T280" t="s">
        <v>126</v>
      </c>
      <c r="U280" t="s">
        <v>126</v>
      </c>
      <c r="V280" t="s">
        <v>43</v>
      </c>
    </row>
    <row r="281" spans="1:22">
      <c r="A281" t="s">
        <v>602</v>
      </c>
      <c r="B281" t="s">
        <v>1104</v>
      </c>
      <c r="C281" t="s">
        <v>1104</v>
      </c>
      <c r="D281" t="s">
        <v>40</v>
      </c>
      <c r="E281" t="s">
        <v>195</v>
      </c>
      <c r="F281" t="s">
        <v>14</v>
      </c>
      <c r="G281" t="s">
        <v>1105</v>
      </c>
      <c r="H281" t="s">
        <v>1104</v>
      </c>
      <c r="I281">
        <v>4</v>
      </c>
      <c r="J281">
        <v>2</v>
      </c>
      <c r="K281" t="s">
        <v>141</v>
      </c>
      <c r="L281" t="s">
        <v>114</v>
      </c>
      <c r="M281" t="s">
        <v>1104</v>
      </c>
      <c r="N281" t="s">
        <v>722</v>
      </c>
      <c r="O281">
        <v>1</v>
      </c>
      <c r="P281" t="s">
        <v>19</v>
      </c>
      <c r="Q281" t="s">
        <v>1104</v>
      </c>
      <c r="R281" t="s">
        <v>19</v>
      </c>
      <c r="S281" t="s">
        <v>1106</v>
      </c>
      <c r="T281" t="s">
        <v>1104</v>
      </c>
      <c r="U281" t="s">
        <v>1104</v>
      </c>
      <c r="V281" t="s">
        <v>43</v>
      </c>
    </row>
    <row r="282" spans="1:22">
      <c r="A282" t="s">
        <v>603</v>
      </c>
      <c r="D282" t="s">
        <v>40</v>
      </c>
      <c r="E282" t="s">
        <v>102</v>
      </c>
      <c r="F282" t="s">
        <v>14</v>
      </c>
      <c r="G282" t="s">
        <v>1107</v>
      </c>
      <c r="I282">
        <v>13</v>
      </c>
      <c r="J282">
        <v>0</v>
      </c>
      <c r="L282" t="s">
        <v>17</v>
      </c>
      <c r="M282" t="s">
        <v>180</v>
      </c>
      <c r="N282" t="s">
        <v>244</v>
      </c>
      <c r="O282">
        <v>2</v>
      </c>
      <c r="P282" t="s">
        <v>19</v>
      </c>
      <c r="R282" t="s">
        <v>19</v>
      </c>
      <c r="S282" t="s">
        <v>19</v>
      </c>
      <c r="V282" t="s">
        <v>43</v>
      </c>
    </row>
    <row r="283" spans="1:22">
      <c r="A283" t="s">
        <v>604</v>
      </c>
      <c r="B283" t="s">
        <v>126</v>
      </c>
      <c r="D283" t="s">
        <v>99</v>
      </c>
      <c r="E283" t="s">
        <v>106</v>
      </c>
      <c r="G283" t="s">
        <v>657</v>
      </c>
      <c r="I283">
        <v>3</v>
      </c>
      <c r="J283">
        <v>0</v>
      </c>
      <c r="L283" t="s">
        <v>97</v>
      </c>
      <c r="M283" t="s">
        <v>65</v>
      </c>
      <c r="N283" t="s">
        <v>119</v>
      </c>
      <c r="O283">
        <v>1</v>
      </c>
      <c r="P283" t="s">
        <v>38</v>
      </c>
      <c r="R283" t="s">
        <v>723</v>
      </c>
      <c r="V283" t="s">
        <v>724</v>
      </c>
    </row>
    <row r="284" spans="1:22">
      <c r="A284" t="s">
        <v>605</v>
      </c>
      <c r="B284" t="s">
        <v>202</v>
      </c>
      <c r="D284" t="s">
        <v>742</v>
      </c>
      <c r="E284" t="s">
        <v>795</v>
      </c>
      <c r="G284" t="s">
        <v>731</v>
      </c>
      <c r="I284">
        <v>1</v>
      </c>
      <c r="J284">
        <v>0</v>
      </c>
      <c r="L284" t="s">
        <v>764</v>
      </c>
      <c r="M284" t="s">
        <v>202</v>
      </c>
      <c r="N284" t="s">
        <v>23</v>
      </c>
      <c r="O284" t="s">
        <v>1108</v>
      </c>
      <c r="P284" t="s">
        <v>202</v>
      </c>
      <c r="R284" t="s">
        <v>202</v>
      </c>
      <c r="S284" t="s">
        <v>202</v>
      </c>
      <c r="T284" t="s">
        <v>202</v>
      </c>
      <c r="V284" t="s">
        <v>202</v>
      </c>
    </row>
    <row r="285" spans="1:22">
      <c r="A285" t="s">
        <v>606</v>
      </c>
      <c r="B285" t="s">
        <v>126</v>
      </c>
      <c r="D285" t="s">
        <v>109</v>
      </c>
      <c r="E285" t="s">
        <v>113</v>
      </c>
      <c r="F285" t="s">
        <v>127</v>
      </c>
      <c r="I285" t="s">
        <v>126</v>
      </c>
      <c r="J285" t="s">
        <v>126</v>
      </c>
      <c r="L285" t="s">
        <v>97</v>
      </c>
      <c r="M285" t="s">
        <v>210</v>
      </c>
      <c r="N285" t="s">
        <v>743</v>
      </c>
      <c r="O285">
        <v>1</v>
      </c>
      <c r="P285" t="s">
        <v>38</v>
      </c>
      <c r="R285" t="s">
        <v>45</v>
      </c>
      <c r="S285" t="s">
        <v>158</v>
      </c>
      <c r="T285" t="s">
        <v>126</v>
      </c>
      <c r="V285" t="s">
        <v>1109</v>
      </c>
    </row>
    <row r="286" spans="1:22">
      <c r="A286" t="s">
        <v>607</v>
      </c>
      <c r="B286" t="s">
        <v>642</v>
      </c>
      <c r="D286" t="s">
        <v>109</v>
      </c>
      <c r="E286" t="s">
        <v>110</v>
      </c>
      <c r="F286" t="s">
        <v>127</v>
      </c>
      <c r="G286" t="s">
        <v>156</v>
      </c>
      <c r="I286">
        <v>33</v>
      </c>
      <c r="J286">
        <v>4</v>
      </c>
      <c r="L286" t="s">
        <v>97</v>
      </c>
      <c r="M286" t="s">
        <v>118</v>
      </c>
      <c r="N286" t="s">
        <v>245</v>
      </c>
      <c r="O286">
        <v>1</v>
      </c>
      <c r="P286" t="s">
        <v>101</v>
      </c>
      <c r="Q286" t="s">
        <v>642</v>
      </c>
      <c r="R286" t="s">
        <v>158</v>
      </c>
      <c r="S286" t="s">
        <v>1110</v>
      </c>
      <c r="V286" t="s">
        <v>1111</v>
      </c>
    </row>
    <row r="287" spans="1:22">
      <c r="A287" t="s">
        <v>547</v>
      </c>
      <c r="D287" t="s">
        <v>109</v>
      </c>
      <c r="E287" t="s">
        <v>796</v>
      </c>
      <c r="F287" t="s">
        <v>20</v>
      </c>
      <c r="I287">
        <v>77</v>
      </c>
      <c r="J287">
        <v>40</v>
      </c>
      <c r="L287" t="s">
        <v>128</v>
      </c>
      <c r="M287" t="s">
        <v>817</v>
      </c>
      <c r="N287" t="s">
        <v>321</v>
      </c>
      <c r="O287">
        <v>1</v>
      </c>
      <c r="P287" t="s">
        <v>38</v>
      </c>
      <c r="R287" t="s">
        <v>322</v>
      </c>
      <c r="S287" t="s">
        <v>30</v>
      </c>
      <c r="V287" t="s">
        <v>26</v>
      </c>
    </row>
    <row r="288" spans="1:22">
      <c r="A288" t="s">
        <v>608</v>
      </c>
      <c r="B288" t="s">
        <v>126</v>
      </c>
      <c r="D288" t="s">
        <v>99</v>
      </c>
      <c r="E288" t="s">
        <v>106</v>
      </c>
      <c r="F288" t="s">
        <v>744</v>
      </c>
      <c r="I288">
        <v>2</v>
      </c>
      <c r="J288">
        <v>0</v>
      </c>
      <c r="L288" t="s">
        <v>114</v>
      </c>
      <c r="M288" t="s">
        <v>1078</v>
      </c>
      <c r="N288" t="s">
        <v>729</v>
      </c>
      <c r="O288">
        <v>1</v>
      </c>
      <c r="P288" t="s">
        <v>30</v>
      </c>
      <c r="Q288" t="s">
        <v>54</v>
      </c>
      <c r="R288" t="s">
        <v>30</v>
      </c>
      <c r="S288" t="s">
        <v>744</v>
      </c>
      <c r="V288" t="s">
        <v>765</v>
      </c>
    </row>
    <row r="289" spans="1:22">
      <c r="A289" t="s">
        <v>609</v>
      </c>
      <c r="B289" t="s">
        <v>1112</v>
      </c>
      <c r="C289" t="s">
        <v>797</v>
      </c>
      <c r="D289" t="s">
        <v>34</v>
      </c>
      <c r="E289" t="s">
        <v>33</v>
      </c>
      <c r="F289" t="s">
        <v>20</v>
      </c>
      <c r="G289" t="s">
        <v>1113</v>
      </c>
      <c r="H289" t="s">
        <v>1112</v>
      </c>
      <c r="I289">
        <v>6</v>
      </c>
      <c r="J289">
        <v>1</v>
      </c>
      <c r="K289" t="s">
        <v>1112</v>
      </c>
      <c r="L289" t="s">
        <v>17</v>
      </c>
      <c r="M289" t="s">
        <v>1112</v>
      </c>
      <c r="N289" t="s">
        <v>1114</v>
      </c>
      <c r="O289" t="s">
        <v>1115</v>
      </c>
      <c r="P289" t="s">
        <v>43</v>
      </c>
      <c r="Q289" t="s">
        <v>1112</v>
      </c>
      <c r="R289" t="s">
        <v>1112</v>
      </c>
      <c r="S289" t="s">
        <v>1116</v>
      </c>
      <c r="T289" t="s">
        <v>1112</v>
      </c>
      <c r="U289" t="s">
        <v>1112</v>
      </c>
      <c r="V289" t="s">
        <v>43</v>
      </c>
    </row>
    <row r="290" spans="1:22">
      <c r="A290" t="s">
        <v>548</v>
      </c>
      <c r="B290" t="s">
        <v>126</v>
      </c>
      <c r="C290" t="s">
        <v>126</v>
      </c>
      <c r="D290" t="s">
        <v>34</v>
      </c>
      <c r="E290" t="s">
        <v>41</v>
      </c>
      <c r="F290" t="s">
        <v>20</v>
      </c>
      <c r="I290" t="s">
        <v>126</v>
      </c>
      <c r="J290">
        <v>1</v>
      </c>
      <c r="L290" t="s">
        <v>1117</v>
      </c>
      <c r="M290" t="s">
        <v>126</v>
      </c>
      <c r="N290" t="s">
        <v>704</v>
      </c>
      <c r="O290">
        <v>2</v>
      </c>
      <c r="P290" t="s">
        <v>38</v>
      </c>
      <c r="R290" t="s">
        <v>323</v>
      </c>
      <c r="T290" t="s">
        <v>126</v>
      </c>
      <c r="U290" t="s">
        <v>126</v>
      </c>
      <c r="V290"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2024-12-06T09:25:45Z</dcterms:modified>
  <cp:category/>
  <cp:contentStatus/>
</cp:coreProperties>
</file>