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mistral\"/>
    </mc:Choice>
  </mc:AlternateContent>
  <xr:revisionPtr revIDLastSave="0" documentId="13_ncr:1_{746EC83E-0F2D-4541-80A1-922A33A3A3BD}" xr6:coauthVersionLast="47" xr6:coauthVersionMax="47" xr10:uidLastSave="{00000000-0000-0000-0000-000000000000}"/>
  <bookViews>
    <workbookView xWindow="-98" yWindow="-98" windowWidth="21795" windowHeight="11625" tabRatio="494" xr2:uid="{00000000-000D-0000-FFFF-FFFF00000000}"/>
  </bookViews>
  <sheets>
    <sheet name="Classification result" sheetId="19" r:id="rId1"/>
    <sheet name="Model output" sheetId="18"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9" l="1"/>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3"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4" i="19"/>
  <c r="G225" i="19"/>
  <c r="G226" i="19"/>
  <c r="G227" i="19"/>
  <c r="G228" i="19"/>
  <c r="G229" i="19"/>
  <c r="G230" i="19"/>
  <c r="G231" i="19"/>
  <c r="G232" i="19"/>
  <c r="G233" i="19"/>
  <c r="G234" i="19"/>
  <c r="G235" i="19"/>
  <c r="G236"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3" i="19"/>
  <c r="AC3" i="19"/>
  <c r="AC4" i="19"/>
  <c r="AC5" i="19"/>
  <c r="AC6" i="19"/>
  <c r="AC7" i="19"/>
  <c r="AC8" i="19"/>
  <c r="AC9" i="19"/>
  <c r="AC10" i="19"/>
  <c r="AC11" i="19"/>
  <c r="AC12" i="19"/>
  <c r="AC13" i="19"/>
  <c r="AC14" i="19"/>
  <c r="AC15" i="19"/>
  <c r="AC16" i="19"/>
  <c r="AC17" i="19"/>
  <c r="AC18" i="19"/>
  <c r="AC19" i="19"/>
  <c r="AC20" i="19"/>
  <c r="AC21" i="19"/>
  <c r="AC22" i="19"/>
  <c r="AC23" i="19"/>
  <c r="AC24" i="19"/>
  <c r="AC25" i="19"/>
  <c r="AC26" i="19"/>
  <c r="AC27" i="19"/>
  <c r="AC28" i="19"/>
  <c r="AC29" i="19"/>
  <c r="AC30" i="19"/>
  <c r="AC31" i="19"/>
  <c r="AC32" i="19"/>
  <c r="AC33" i="19"/>
  <c r="AC34" i="19"/>
  <c r="AC35" i="19"/>
  <c r="AC36" i="19"/>
  <c r="AC37" i="19"/>
  <c r="AC38" i="19"/>
  <c r="AC39" i="19"/>
  <c r="AC40" i="19"/>
  <c r="AC41" i="19"/>
  <c r="AC42" i="19"/>
  <c r="AC43" i="19"/>
  <c r="AC44" i="19"/>
  <c r="AC45" i="19"/>
  <c r="AC46" i="19"/>
  <c r="AC47" i="19"/>
  <c r="AC48" i="19"/>
  <c r="AC49" i="19"/>
  <c r="AC50" i="19"/>
  <c r="AC51" i="19"/>
  <c r="AC52" i="19"/>
  <c r="AC53" i="19"/>
  <c r="AC54" i="19"/>
  <c r="AC55" i="19"/>
  <c r="AC56" i="19"/>
  <c r="AC57" i="19"/>
  <c r="AC58" i="19"/>
  <c r="AC59" i="19"/>
  <c r="AC60" i="19"/>
  <c r="AC61" i="19"/>
  <c r="AC62" i="19"/>
  <c r="AC63" i="19"/>
  <c r="AC64" i="19"/>
  <c r="AC65" i="19"/>
  <c r="AC66" i="19"/>
  <c r="AC67" i="19"/>
  <c r="AC68" i="19"/>
  <c r="AC69" i="19"/>
  <c r="AC70" i="19"/>
  <c r="AC71" i="19"/>
  <c r="AC72" i="19"/>
  <c r="AC73" i="19"/>
  <c r="AC74" i="19"/>
  <c r="AC75" i="19"/>
  <c r="AC76" i="19"/>
  <c r="AC77" i="19"/>
  <c r="AC78" i="19"/>
  <c r="AC79" i="19"/>
  <c r="AC80" i="19"/>
  <c r="AC81" i="19"/>
  <c r="AC82" i="19"/>
  <c r="AC83" i="19"/>
  <c r="AC84" i="19"/>
  <c r="AC85" i="19"/>
  <c r="AC86" i="19"/>
  <c r="AC87" i="19"/>
  <c r="AC88" i="19"/>
  <c r="AC89" i="19"/>
  <c r="AC90" i="19"/>
  <c r="AC91" i="19"/>
  <c r="AC92" i="19"/>
  <c r="AC93" i="19"/>
  <c r="AC94" i="19"/>
  <c r="AC95" i="19"/>
  <c r="AC96" i="19"/>
  <c r="AC97" i="19"/>
  <c r="AC98" i="19"/>
  <c r="AC99" i="19"/>
  <c r="AC100" i="19"/>
  <c r="AC101" i="19"/>
  <c r="AC102" i="19"/>
  <c r="AC103" i="19"/>
  <c r="AC104" i="19"/>
  <c r="AC105" i="19"/>
  <c r="AC106" i="19"/>
  <c r="AC107" i="19"/>
  <c r="AC108" i="19"/>
  <c r="AC109" i="19"/>
  <c r="AC110" i="19"/>
  <c r="AC111" i="19"/>
  <c r="AC112" i="19"/>
  <c r="AC113" i="19"/>
  <c r="AC114" i="19"/>
  <c r="AC115" i="19"/>
  <c r="AC116" i="19"/>
  <c r="AC117" i="19"/>
  <c r="AC118" i="19"/>
  <c r="AC119" i="19"/>
  <c r="AC120" i="19"/>
  <c r="AC121" i="19"/>
  <c r="AC122" i="19"/>
  <c r="AC123" i="19"/>
  <c r="AC124" i="19"/>
  <c r="AC125" i="19"/>
  <c r="AC126" i="19"/>
  <c r="AC127" i="19"/>
  <c r="AC128" i="19"/>
  <c r="AC129" i="19"/>
  <c r="AC130" i="19"/>
  <c r="AC131" i="19"/>
  <c r="AC132" i="19"/>
  <c r="AC133" i="19"/>
  <c r="AC134" i="19"/>
  <c r="AC135" i="19"/>
  <c r="AC136" i="19"/>
  <c r="AC137" i="19"/>
  <c r="AC138" i="19"/>
  <c r="AC139" i="19"/>
  <c r="AC140" i="19"/>
  <c r="AC141" i="19"/>
  <c r="AC142" i="19"/>
  <c r="AC143" i="19"/>
  <c r="AC144" i="19"/>
  <c r="AC145" i="19"/>
  <c r="AC146" i="19"/>
  <c r="AC147" i="19"/>
  <c r="AC148" i="19"/>
  <c r="AC149" i="19"/>
  <c r="AC150" i="19"/>
  <c r="AC151" i="19"/>
  <c r="AC152" i="19"/>
  <c r="AC153" i="19"/>
  <c r="AC154" i="19"/>
  <c r="AC155" i="19"/>
  <c r="AC156" i="19"/>
  <c r="AC157" i="19"/>
  <c r="AC158" i="19"/>
  <c r="AC159" i="19"/>
  <c r="AC160" i="19"/>
  <c r="AC161" i="19"/>
  <c r="AC162" i="19"/>
  <c r="AC163" i="19"/>
  <c r="AC164" i="19"/>
  <c r="AC165" i="19"/>
  <c r="AC166" i="19"/>
  <c r="AC167" i="19"/>
  <c r="AC168" i="19"/>
  <c r="AC169" i="19"/>
  <c r="AC170" i="19"/>
  <c r="AC171" i="19"/>
  <c r="AC172" i="19"/>
  <c r="AC173" i="19"/>
  <c r="AC174" i="19"/>
  <c r="AC175" i="19"/>
  <c r="AC176" i="19"/>
  <c r="AC177" i="19"/>
  <c r="AC178" i="19"/>
  <c r="AC179" i="19"/>
  <c r="AC180" i="19"/>
  <c r="AC181" i="19"/>
  <c r="AC182" i="19"/>
  <c r="AC183" i="19"/>
  <c r="AC184" i="19"/>
  <c r="AC185" i="19"/>
  <c r="AC186" i="19"/>
  <c r="AC187" i="19"/>
  <c r="AC188" i="19"/>
  <c r="AC189" i="19"/>
  <c r="AC190" i="19"/>
  <c r="AC191" i="19"/>
  <c r="AC192" i="19"/>
  <c r="AC193" i="19"/>
  <c r="AC194" i="19"/>
  <c r="AC195" i="19"/>
  <c r="AC196" i="19"/>
  <c r="AC197" i="19"/>
  <c r="AC198" i="19"/>
  <c r="AC199" i="19"/>
  <c r="AC200" i="19"/>
  <c r="AC201" i="19"/>
  <c r="AC202" i="19"/>
  <c r="AC203" i="19"/>
  <c r="AC204" i="19"/>
  <c r="AC205" i="19"/>
  <c r="AC206" i="19"/>
  <c r="AC207" i="19"/>
  <c r="AC208" i="19"/>
  <c r="AC209" i="19"/>
  <c r="AC210" i="19"/>
  <c r="AC211" i="19"/>
  <c r="AC212" i="19"/>
  <c r="AC213" i="19"/>
  <c r="AC214" i="19"/>
  <c r="AC215" i="19"/>
  <c r="AC216" i="19"/>
  <c r="AC217" i="19"/>
  <c r="AC218" i="19"/>
  <c r="AC219" i="19"/>
  <c r="AC220" i="19"/>
  <c r="AC221" i="19"/>
  <c r="AC222" i="19"/>
  <c r="AC223" i="19"/>
  <c r="AC224" i="19"/>
  <c r="AC225" i="19"/>
  <c r="AC226" i="19"/>
  <c r="AC227" i="19"/>
  <c r="AC228" i="19"/>
  <c r="AC229" i="19"/>
  <c r="AC230" i="19"/>
  <c r="AC231" i="19"/>
  <c r="AC232" i="19"/>
  <c r="AC233" i="19"/>
  <c r="AC234" i="19"/>
  <c r="AC235" i="19"/>
  <c r="AC236" i="19"/>
  <c r="AC237" i="19"/>
  <c r="AC238" i="19"/>
  <c r="AC239" i="19"/>
  <c r="AC240" i="19"/>
  <c r="AC241" i="19"/>
  <c r="AC242" i="19"/>
  <c r="AC243" i="19"/>
  <c r="AC244" i="19"/>
  <c r="AC245" i="19"/>
  <c r="AC246" i="19"/>
  <c r="AC247" i="19"/>
  <c r="AC248" i="19"/>
  <c r="AC249" i="19"/>
  <c r="AC250" i="19"/>
  <c r="AC251" i="19"/>
  <c r="AC252" i="19"/>
  <c r="AC253" i="19"/>
  <c r="AC254" i="19"/>
  <c r="AC255" i="19"/>
  <c r="AC256" i="19"/>
  <c r="AC257" i="19"/>
  <c r="AC258" i="19"/>
  <c r="AC259" i="19"/>
  <c r="AC260" i="19"/>
  <c r="AC261" i="19"/>
  <c r="AC262" i="19"/>
  <c r="AC263" i="19"/>
  <c r="AC264" i="19"/>
  <c r="AC265" i="19"/>
  <c r="AC266" i="19"/>
  <c r="AC267" i="19"/>
  <c r="AC268" i="19"/>
  <c r="AC270" i="19"/>
  <c r="AC271" i="19"/>
  <c r="AC272" i="19"/>
  <c r="AC273" i="19"/>
  <c r="AC274" i="19"/>
  <c r="AC275" i="19"/>
  <c r="AC276" i="19"/>
  <c r="AC277" i="19"/>
  <c r="AC278" i="19"/>
  <c r="AC279" i="19"/>
  <c r="AC280" i="19"/>
  <c r="AC281" i="19"/>
  <c r="AC282" i="19"/>
  <c r="AC283" i="19"/>
  <c r="AC284" i="19"/>
  <c r="AC285" i="19"/>
  <c r="AC286" i="19"/>
  <c r="AC287" i="19"/>
  <c r="AC288" i="19"/>
  <c r="AC289" i="19"/>
  <c r="AC290" i="19"/>
  <c r="AC291" i="19"/>
  <c r="AC269" i="19"/>
  <c r="Y112" i="19"/>
  <c r="Y113" i="19"/>
  <c r="Y114" i="19"/>
  <c r="Y116" i="19"/>
  <c r="Y117" i="19"/>
  <c r="Y118" i="19"/>
  <c r="Y119" i="19"/>
  <c r="Y122" i="19"/>
  <c r="Y123" i="19"/>
  <c r="Y126" i="19"/>
  <c r="Y127" i="19"/>
  <c r="Y128" i="19"/>
  <c r="Y129" i="19"/>
  <c r="Y130" i="19"/>
  <c r="Y131" i="19"/>
  <c r="Y132" i="19"/>
  <c r="Y133" i="19"/>
  <c r="Y134" i="19"/>
  <c r="Y135" i="19"/>
  <c r="Y136" i="19"/>
  <c r="Y137" i="19"/>
  <c r="Y138" i="19"/>
  <c r="Y140" i="19"/>
  <c r="Y142" i="19"/>
  <c r="Y144" i="19"/>
  <c r="Y150" i="19"/>
  <c r="Y152" i="19"/>
  <c r="Y153" i="19"/>
  <c r="Y154" i="19"/>
  <c r="Y155" i="19"/>
  <c r="Y156" i="19"/>
  <c r="Y158" i="19"/>
  <c r="Y159" i="19"/>
  <c r="Y160" i="19"/>
  <c r="Y161" i="19"/>
  <c r="Y162" i="19"/>
  <c r="Y164" i="19"/>
  <c r="Y165" i="19"/>
  <c r="Y166" i="19"/>
  <c r="Y167" i="19"/>
  <c r="Y168" i="19"/>
  <c r="Y169" i="19"/>
  <c r="Y170" i="19"/>
  <c r="Y171" i="19"/>
  <c r="Y172" i="19"/>
  <c r="Y173" i="19"/>
  <c r="Y174" i="19"/>
  <c r="Y175" i="19"/>
  <c r="Y176" i="19"/>
  <c r="Y177" i="19"/>
  <c r="Y178" i="19"/>
  <c r="Y179" i="19"/>
  <c r="Y180" i="19"/>
  <c r="Y181" i="19"/>
  <c r="Y182" i="19"/>
  <c r="Y183" i="19"/>
  <c r="Y184" i="19"/>
  <c r="Y185" i="19"/>
  <c r="Y186" i="19"/>
  <c r="Y187" i="19"/>
  <c r="Y188" i="19"/>
  <c r="Y189" i="19"/>
  <c r="Y190" i="19"/>
  <c r="Y191" i="19"/>
  <c r="Y192" i="19"/>
  <c r="Y193" i="19"/>
  <c r="Y194" i="19"/>
  <c r="Y195" i="19"/>
  <c r="Y196" i="19"/>
  <c r="Y197" i="19"/>
  <c r="Y198" i="19"/>
  <c r="Y199" i="19"/>
  <c r="Y200" i="19"/>
  <c r="Y201" i="19"/>
  <c r="Y202" i="19"/>
  <c r="Y203" i="19"/>
  <c r="Y204" i="19"/>
  <c r="Y205" i="19"/>
  <c r="Y206" i="19"/>
  <c r="Y207" i="19"/>
  <c r="Y208" i="19"/>
  <c r="Y209" i="19"/>
  <c r="Y210" i="19"/>
  <c r="Y211" i="19"/>
  <c r="Y212" i="19"/>
  <c r="Y213" i="19"/>
  <c r="Y214" i="19"/>
  <c r="Y215" i="19"/>
  <c r="Y216" i="19"/>
  <c r="Y218" i="19"/>
  <c r="Y219" i="19"/>
  <c r="Y220" i="19"/>
  <c r="Y221" i="19"/>
  <c r="Y222" i="19"/>
  <c r="Y223" i="19"/>
  <c r="Y225" i="19"/>
  <c r="Y226" i="19"/>
  <c r="Y227" i="19"/>
  <c r="Y228" i="19"/>
  <c r="Y229" i="19"/>
  <c r="Y232" i="19"/>
  <c r="Y233" i="19"/>
  <c r="Y235" i="19"/>
  <c r="Y236" i="19"/>
  <c r="Y239" i="19"/>
  <c r="Y241" i="19"/>
  <c r="Y242" i="19"/>
  <c r="Y243" i="19"/>
  <c r="Y244" i="19"/>
  <c r="Y245" i="19"/>
  <c r="Y247" i="19"/>
  <c r="Y248" i="19"/>
  <c r="Y249" i="19"/>
  <c r="Y252" i="19"/>
  <c r="Y253" i="19"/>
  <c r="Y255" i="19"/>
  <c r="Y256" i="19"/>
  <c r="Y258" i="19"/>
  <c r="Y259" i="19"/>
  <c r="Y260" i="19"/>
  <c r="Y262" i="19"/>
  <c r="Y265" i="19"/>
  <c r="Y266" i="19"/>
  <c r="Y267" i="19"/>
  <c r="Y269" i="19"/>
  <c r="Y270" i="19"/>
  <c r="Y271" i="19"/>
  <c r="Y274" i="19"/>
  <c r="Y277" i="19"/>
  <c r="Y278" i="19"/>
  <c r="Y280" i="19"/>
  <c r="Y281" i="19"/>
  <c r="Y282" i="19"/>
  <c r="Y283" i="19"/>
  <c r="Y284" i="19"/>
  <c r="Y285" i="19"/>
  <c r="Y286" i="19"/>
  <c r="Y289" i="19"/>
  <c r="Y291" i="19"/>
  <c r="Y5" i="19"/>
  <c r="Y6" i="19"/>
  <c r="Y7" i="19"/>
  <c r="Y8" i="19"/>
  <c r="Y9" i="19"/>
  <c r="Y11" i="19"/>
  <c r="Y12" i="19"/>
  <c r="Y13" i="19"/>
  <c r="Y14" i="19"/>
  <c r="Y15" i="19"/>
  <c r="Y16" i="19"/>
  <c r="Y20" i="19"/>
  <c r="Y21" i="19"/>
  <c r="Y22" i="19"/>
  <c r="Y23" i="19"/>
  <c r="Y25" i="19"/>
  <c r="Y27" i="19"/>
  <c r="Y31" i="19"/>
  <c r="Y32" i="19"/>
  <c r="Y33" i="19"/>
  <c r="Y36" i="19"/>
  <c r="Y37" i="19"/>
  <c r="Y39" i="19"/>
  <c r="Y40" i="19"/>
  <c r="Y41" i="19"/>
  <c r="Y43" i="19"/>
  <c r="Y47" i="19"/>
  <c r="Y48" i="19"/>
  <c r="Y49" i="19"/>
  <c r="Y50" i="19"/>
  <c r="Y51" i="19"/>
  <c r="Y52" i="19"/>
  <c r="Y53" i="19"/>
  <c r="Y56" i="19"/>
  <c r="Y57" i="19"/>
  <c r="Y58" i="19"/>
  <c r="Y60" i="19"/>
  <c r="Y61" i="19"/>
  <c r="Y62" i="19"/>
  <c r="Y65" i="19"/>
  <c r="Y66" i="19"/>
  <c r="Y67" i="19"/>
  <c r="Y70" i="19"/>
  <c r="Y71" i="19"/>
  <c r="Y72" i="19"/>
  <c r="Y75" i="19"/>
  <c r="Y76" i="19"/>
  <c r="Y77" i="19"/>
  <c r="Y79" i="19"/>
  <c r="Y82" i="19"/>
  <c r="Y85" i="19"/>
  <c r="Y86" i="19"/>
  <c r="Y87" i="19"/>
  <c r="Y88" i="19"/>
  <c r="Y92" i="19"/>
  <c r="Y93" i="19"/>
  <c r="Y95" i="19"/>
  <c r="Y96" i="19"/>
  <c r="Y97" i="19"/>
  <c r="Y99" i="19"/>
  <c r="Y100" i="19"/>
  <c r="Y104" i="19"/>
  <c r="Y106" i="19"/>
  <c r="Y107" i="19"/>
  <c r="Y109" i="19"/>
  <c r="S100" i="19"/>
  <c r="S101" i="19"/>
  <c r="S102" i="19"/>
  <c r="S103" i="19"/>
  <c r="S104" i="19"/>
  <c r="S105" i="19"/>
  <c r="S106" i="19"/>
  <c r="S107" i="19"/>
  <c r="S108" i="19"/>
  <c r="S109" i="19"/>
  <c r="S110" i="19"/>
  <c r="S111" i="19"/>
  <c r="S112" i="19"/>
  <c r="S113" i="19"/>
  <c r="S114" i="19"/>
  <c r="S115" i="19"/>
  <c r="S116" i="19"/>
  <c r="S117" i="19"/>
  <c r="S118" i="19"/>
  <c r="S119" i="19"/>
  <c r="S120" i="19"/>
  <c r="S121" i="19"/>
  <c r="S122" i="19"/>
  <c r="S123" i="19"/>
  <c r="S124" i="19"/>
  <c r="S125" i="19"/>
  <c r="S126" i="19"/>
  <c r="S127" i="19"/>
  <c r="S128" i="19"/>
  <c r="S129" i="19"/>
  <c r="S130" i="19"/>
  <c r="S131" i="19"/>
  <c r="S132" i="19"/>
  <c r="S133" i="19"/>
  <c r="S134" i="19"/>
  <c r="S135" i="19"/>
  <c r="S136" i="19"/>
  <c r="S137" i="19"/>
  <c r="S138" i="19"/>
  <c r="S139" i="19"/>
  <c r="S140" i="19"/>
  <c r="S141" i="19"/>
  <c r="S142" i="19"/>
  <c r="S143" i="19"/>
  <c r="S144" i="19"/>
  <c r="S145" i="19"/>
  <c r="S146" i="19"/>
  <c r="S147" i="19"/>
  <c r="S148" i="19"/>
  <c r="S149" i="19"/>
  <c r="S150" i="19"/>
  <c r="S151" i="19"/>
  <c r="S152" i="19"/>
  <c r="S153" i="19"/>
  <c r="S154" i="19"/>
  <c r="S155" i="19"/>
  <c r="S156" i="19"/>
  <c r="S157" i="19"/>
  <c r="S158" i="19"/>
  <c r="S159" i="19"/>
  <c r="S160" i="19"/>
  <c r="S161" i="19"/>
  <c r="S162" i="19"/>
  <c r="S163" i="19"/>
  <c r="S164" i="19"/>
  <c r="S165" i="19"/>
  <c r="S166" i="19"/>
  <c r="S167" i="19"/>
  <c r="S168" i="19"/>
  <c r="S169" i="19"/>
  <c r="S170" i="19"/>
  <c r="S171" i="19"/>
  <c r="S172" i="19"/>
  <c r="S173" i="19"/>
  <c r="S174" i="19"/>
  <c r="S175" i="19"/>
  <c r="S176" i="19"/>
  <c r="S177" i="19"/>
  <c r="S178" i="19"/>
  <c r="S179" i="19"/>
  <c r="S180" i="19"/>
  <c r="S181" i="19"/>
  <c r="S182" i="19"/>
  <c r="S183" i="19"/>
  <c r="S184" i="19"/>
  <c r="S185" i="19"/>
  <c r="S186" i="19"/>
  <c r="S187" i="19"/>
  <c r="S188" i="19"/>
  <c r="S189" i="19"/>
  <c r="S190" i="19"/>
  <c r="S191" i="19"/>
  <c r="S192" i="19"/>
  <c r="S193" i="19"/>
  <c r="S194" i="19"/>
  <c r="S195" i="19"/>
  <c r="S196" i="19"/>
  <c r="S197" i="19"/>
  <c r="S198" i="19"/>
  <c r="S199" i="19"/>
  <c r="S200" i="19"/>
  <c r="S201" i="19"/>
  <c r="S202" i="19"/>
  <c r="S203" i="19"/>
  <c r="S204" i="19"/>
  <c r="S205" i="19"/>
  <c r="S206" i="19"/>
  <c r="S207" i="19"/>
  <c r="S208" i="19"/>
  <c r="S209" i="19"/>
  <c r="S210" i="19"/>
  <c r="S211" i="19"/>
  <c r="S212" i="19"/>
  <c r="S213" i="19"/>
  <c r="S214" i="19"/>
  <c r="S215" i="19"/>
  <c r="S216" i="19"/>
  <c r="S217" i="19"/>
  <c r="S218" i="19"/>
  <c r="S219" i="19"/>
  <c r="S220" i="19"/>
  <c r="S221" i="19"/>
  <c r="S222" i="19"/>
  <c r="S223" i="19"/>
  <c r="S224" i="19"/>
  <c r="S225" i="19"/>
  <c r="S226" i="19"/>
  <c r="S227" i="19"/>
  <c r="S228" i="19"/>
  <c r="S229" i="19"/>
  <c r="S230" i="19"/>
  <c r="S231" i="19"/>
  <c r="S232" i="19"/>
  <c r="S233" i="19"/>
  <c r="S234" i="19"/>
  <c r="S235" i="19"/>
  <c r="S236" i="19"/>
  <c r="S237" i="19"/>
  <c r="S238" i="19"/>
  <c r="S239" i="19"/>
  <c r="S240" i="19"/>
  <c r="S241" i="19"/>
  <c r="S242" i="19"/>
  <c r="S243" i="19"/>
  <c r="S244" i="19"/>
  <c r="S245" i="19"/>
  <c r="S246" i="19"/>
  <c r="S247" i="19"/>
  <c r="S248" i="19"/>
  <c r="S249" i="19"/>
  <c r="S250" i="19"/>
  <c r="S251" i="19"/>
  <c r="S252" i="19"/>
  <c r="S253" i="19"/>
  <c r="S254" i="19"/>
  <c r="S255" i="19"/>
  <c r="S256" i="19"/>
  <c r="S257" i="19"/>
  <c r="S258" i="19"/>
  <c r="S259" i="19"/>
  <c r="S260" i="19"/>
  <c r="S261" i="19"/>
  <c r="S262" i="19"/>
  <c r="S263" i="19"/>
  <c r="S264" i="19"/>
  <c r="S265" i="19"/>
  <c r="S266" i="19"/>
  <c r="S267" i="19"/>
  <c r="S268" i="19"/>
  <c r="S269" i="19"/>
  <c r="S270" i="19"/>
  <c r="S271" i="19"/>
  <c r="S272" i="19"/>
  <c r="S273" i="19"/>
  <c r="S274" i="19"/>
  <c r="S275" i="19"/>
  <c r="S276" i="19"/>
  <c r="S277" i="19"/>
  <c r="S278" i="19"/>
  <c r="S279" i="19"/>
  <c r="S280" i="19"/>
  <c r="S281" i="19"/>
  <c r="S282" i="19"/>
  <c r="S283" i="19"/>
  <c r="S284" i="19"/>
  <c r="S285" i="19"/>
  <c r="S286" i="19"/>
  <c r="S287" i="19"/>
  <c r="S288" i="19"/>
  <c r="S289" i="19"/>
  <c r="S290" i="19"/>
  <c r="S291" i="19"/>
  <c r="S3" i="19"/>
  <c r="S4" i="19"/>
  <c r="S5" i="19"/>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43" i="19"/>
  <c r="S44" i="19"/>
  <c r="S45" i="19"/>
  <c r="S46" i="19"/>
  <c r="S47" i="19"/>
  <c r="S48" i="19"/>
  <c r="S49" i="19"/>
  <c r="S50" i="19"/>
  <c r="S51" i="19"/>
  <c r="S52" i="19"/>
  <c r="S53" i="19"/>
  <c r="S54" i="19"/>
  <c r="S55" i="19"/>
  <c r="S56" i="19"/>
  <c r="S57" i="19"/>
  <c r="S58" i="19"/>
  <c r="S59" i="19"/>
  <c r="S60" i="19"/>
  <c r="S61" i="19"/>
  <c r="S62" i="19"/>
  <c r="S63" i="19"/>
  <c r="S64" i="19"/>
  <c r="S65" i="19"/>
  <c r="S66" i="19"/>
  <c r="S67" i="19"/>
  <c r="S68" i="19"/>
  <c r="S69" i="19"/>
  <c r="S70" i="19"/>
  <c r="S71" i="19"/>
  <c r="S72" i="19"/>
  <c r="S73" i="19"/>
  <c r="S74" i="19"/>
  <c r="S75" i="19"/>
  <c r="S76" i="19"/>
  <c r="S77" i="19"/>
  <c r="S78" i="19"/>
  <c r="S79" i="19"/>
  <c r="S80" i="19"/>
  <c r="S81" i="19"/>
  <c r="S82" i="19"/>
  <c r="S83" i="19"/>
  <c r="S84" i="19"/>
  <c r="S85" i="19"/>
  <c r="S86" i="19"/>
  <c r="S87" i="19"/>
  <c r="S88" i="19"/>
  <c r="S89" i="19"/>
  <c r="S90" i="19"/>
  <c r="S91" i="19"/>
  <c r="S92" i="19"/>
  <c r="S93" i="19"/>
  <c r="S94" i="19"/>
  <c r="S95" i="19"/>
  <c r="S96" i="19"/>
  <c r="S97" i="19"/>
  <c r="S98" i="19"/>
  <c r="S99" i="19"/>
  <c r="U4" i="19" l="1"/>
  <c r="U19" i="19"/>
  <c r="U26" i="19"/>
  <c r="U44" i="19"/>
  <c r="U46" i="19"/>
  <c r="U54" i="19"/>
  <c r="U95" i="19"/>
  <c r="U110" i="19"/>
  <c r="U115" i="19"/>
  <c r="U125" i="19"/>
  <c r="U127" i="19"/>
  <c r="U130" i="19"/>
  <c r="U131" i="19"/>
  <c r="U132" i="19"/>
  <c r="U133" i="19"/>
  <c r="U137" i="19"/>
  <c r="U138" i="19"/>
  <c r="U146" i="19"/>
  <c r="U163" i="19"/>
  <c r="U169" i="19"/>
  <c r="U173" i="19"/>
  <c r="U199" i="19"/>
  <c r="U210" i="19"/>
  <c r="U224" i="19"/>
  <c r="U234" i="19"/>
  <c r="U237" i="19"/>
  <c r="U242" i="19"/>
  <c r="U263" i="19"/>
  <c r="U271" i="19"/>
  <c r="U272" i="19"/>
  <c r="U273" i="19"/>
  <c r="U274" i="19"/>
  <c r="U275" i="19"/>
  <c r="U289" i="19"/>
  <c r="H4" i="19" l="1"/>
  <c r="AH4" i="19" s="1"/>
  <c r="H5" i="19"/>
  <c r="AH5" i="19" s="1"/>
  <c r="H6" i="19"/>
  <c r="AH6" i="19" s="1"/>
  <c r="H7" i="19"/>
  <c r="AH7" i="19" s="1"/>
  <c r="H8" i="19"/>
  <c r="AH8" i="19" s="1"/>
  <c r="H9" i="19"/>
  <c r="AH9" i="19" s="1"/>
  <c r="H10" i="19"/>
  <c r="AH10" i="19" s="1"/>
  <c r="H11" i="19"/>
  <c r="AH11" i="19" s="1"/>
  <c r="H12" i="19"/>
  <c r="AH12" i="19" s="1"/>
  <c r="H13" i="19"/>
  <c r="AH13" i="19" s="1"/>
  <c r="H14" i="19"/>
  <c r="AH14" i="19" s="1"/>
  <c r="H15" i="19"/>
  <c r="AH15" i="19" s="1"/>
  <c r="H16" i="19"/>
  <c r="AH16" i="19" s="1"/>
  <c r="H17" i="19"/>
  <c r="AH17" i="19" s="1"/>
  <c r="H18" i="19"/>
  <c r="AH18" i="19" s="1"/>
  <c r="H19" i="19"/>
  <c r="AH19" i="19" s="1"/>
  <c r="H20" i="19"/>
  <c r="AH20" i="19" s="1"/>
  <c r="H21" i="19"/>
  <c r="AH21" i="19" s="1"/>
  <c r="H22" i="19"/>
  <c r="AH22" i="19" s="1"/>
  <c r="H23" i="19"/>
  <c r="AH23" i="19" s="1"/>
  <c r="H24" i="19"/>
  <c r="AH24" i="19" s="1"/>
  <c r="H25" i="19"/>
  <c r="AH25" i="19" s="1"/>
  <c r="H26" i="19"/>
  <c r="AH26" i="19" s="1"/>
  <c r="H27" i="19"/>
  <c r="AH27" i="19" s="1"/>
  <c r="H28" i="19"/>
  <c r="AH28" i="19" s="1"/>
  <c r="H29" i="19"/>
  <c r="AH29" i="19" s="1"/>
  <c r="H30" i="19"/>
  <c r="AH30" i="19" s="1"/>
  <c r="H31" i="19"/>
  <c r="AH31" i="19" s="1"/>
  <c r="H32" i="19"/>
  <c r="AH32" i="19" s="1"/>
  <c r="H33" i="19"/>
  <c r="AH33" i="19" s="1"/>
  <c r="H34" i="19"/>
  <c r="AH34" i="19" s="1"/>
  <c r="H35" i="19"/>
  <c r="AH35" i="19" s="1"/>
  <c r="H36" i="19"/>
  <c r="AH36" i="19" s="1"/>
  <c r="H37" i="19"/>
  <c r="AH37" i="19" s="1"/>
  <c r="H38" i="19"/>
  <c r="AH38" i="19" s="1"/>
  <c r="H39" i="19"/>
  <c r="AH39" i="19" s="1"/>
  <c r="H40" i="19"/>
  <c r="AH40" i="19" s="1"/>
  <c r="H41" i="19"/>
  <c r="AH41" i="19" s="1"/>
  <c r="H42" i="19"/>
  <c r="AH42" i="19" s="1"/>
  <c r="H43" i="19"/>
  <c r="AH43" i="19" s="1"/>
  <c r="H44" i="19"/>
  <c r="AH44" i="19" s="1"/>
  <c r="H45" i="19"/>
  <c r="AH45" i="19" s="1"/>
  <c r="H46" i="19"/>
  <c r="AH46" i="19" s="1"/>
  <c r="H47" i="19"/>
  <c r="AH47" i="19" s="1"/>
  <c r="H48" i="19"/>
  <c r="AH48" i="19" s="1"/>
  <c r="H49" i="19"/>
  <c r="AH49" i="19" s="1"/>
  <c r="H50" i="19"/>
  <c r="AH50" i="19" s="1"/>
  <c r="H51" i="19"/>
  <c r="AH51" i="19" s="1"/>
  <c r="H52" i="19"/>
  <c r="AH52" i="19" s="1"/>
  <c r="H53" i="19"/>
  <c r="AH53" i="19" s="1"/>
  <c r="H54" i="19"/>
  <c r="AH54" i="19" s="1"/>
  <c r="H55" i="19"/>
  <c r="AH55" i="19" s="1"/>
  <c r="H56" i="19"/>
  <c r="AH56" i="19" s="1"/>
  <c r="H57" i="19"/>
  <c r="AH57" i="19" s="1"/>
  <c r="H58" i="19"/>
  <c r="AH58" i="19" s="1"/>
  <c r="H59" i="19"/>
  <c r="AH59" i="19" s="1"/>
  <c r="H60" i="19"/>
  <c r="AH60" i="19" s="1"/>
  <c r="H61" i="19"/>
  <c r="AH61" i="19" s="1"/>
  <c r="H62" i="19"/>
  <c r="AH62" i="19" s="1"/>
  <c r="H63" i="19"/>
  <c r="AH63" i="19" s="1"/>
  <c r="H64" i="19"/>
  <c r="AH64" i="19" s="1"/>
  <c r="H65" i="19"/>
  <c r="AH65" i="19" s="1"/>
  <c r="H66" i="19"/>
  <c r="AH66" i="19" s="1"/>
  <c r="H67" i="19"/>
  <c r="AH67" i="19" s="1"/>
  <c r="H68" i="19"/>
  <c r="AH68" i="19" s="1"/>
  <c r="H69" i="19"/>
  <c r="AH69" i="19" s="1"/>
  <c r="H70" i="19"/>
  <c r="AH70" i="19" s="1"/>
  <c r="H71" i="19"/>
  <c r="AH71" i="19" s="1"/>
  <c r="H72" i="19"/>
  <c r="AH72" i="19" s="1"/>
  <c r="H73" i="19"/>
  <c r="AH73" i="19" s="1"/>
  <c r="H74" i="19"/>
  <c r="AH74" i="19" s="1"/>
  <c r="H75" i="19"/>
  <c r="AH75" i="19" s="1"/>
  <c r="H76" i="19"/>
  <c r="AH76" i="19" s="1"/>
  <c r="H77" i="19"/>
  <c r="AH77" i="19" s="1"/>
  <c r="H78" i="19"/>
  <c r="AH78" i="19" s="1"/>
  <c r="H79" i="19"/>
  <c r="AH79" i="19" s="1"/>
  <c r="H80" i="19"/>
  <c r="AH80" i="19" s="1"/>
  <c r="H81" i="19"/>
  <c r="AH81" i="19" s="1"/>
  <c r="H82" i="19"/>
  <c r="AH82" i="19" s="1"/>
  <c r="H83" i="19"/>
  <c r="AH83" i="19" s="1"/>
  <c r="H84" i="19"/>
  <c r="AH84" i="19" s="1"/>
  <c r="H85" i="19"/>
  <c r="AH85" i="19" s="1"/>
  <c r="H86" i="19"/>
  <c r="AH86" i="19" s="1"/>
  <c r="H87" i="19"/>
  <c r="AH87" i="19" s="1"/>
  <c r="H88" i="19"/>
  <c r="AH88" i="19" s="1"/>
  <c r="H89" i="19"/>
  <c r="AH89" i="19" s="1"/>
  <c r="H90" i="19"/>
  <c r="AH90" i="19" s="1"/>
  <c r="H91" i="19"/>
  <c r="AH91" i="19" s="1"/>
  <c r="H92" i="19"/>
  <c r="AH92" i="19" s="1"/>
  <c r="H93" i="19"/>
  <c r="AH93" i="19" s="1"/>
  <c r="H94" i="19"/>
  <c r="AH94" i="19" s="1"/>
  <c r="H95" i="19"/>
  <c r="AH95" i="19" s="1"/>
  <c r="H96" i="19"/>
  <c r="AH96" i="19" s="1"/>
  <c r="H97" i="19"/>
  <c r="AH97" i="19" s="1"/>
  <c r="H98" i="19"/>
  <c r="AH98" i="19" s="1"/>
  <c r="H99" i="19"/>
  <c r="AH99" i="19" s="1"/>
  <c r="H100" i="19"/>
  <c r="AH100" i="19" s="1"/>
  <c r="H101" i="19"/>
  <c r="AH101" i="19" s="1"/>
  <c r="H102" i="19"/>
  <c r="AH102" i="19" s="1"/>
  <c r="H103" i="19"/>
  <c r="AH103" i="19" s="1"/>
  <c r="H104" i="19"/>
  <c r="AH104" i="19" s="1"/>
  <c r="H105" i="19"/>
  <c r="AH105" i="19" s="1"/>
  <c r="H106" i="19"/>
  <c r="AH106" i="19" s="1"/>
  <c r="H107" i="19"/>
  <c r="AH107" i="19" s="1"/>
  <c r="H108" i="19"/>
  <c r="AH108" i="19" s="1"/>
  <c r="H109" i="19"/>
  <c r="AH109" i="19" s="1"/>
  <c r="H110" i="19"/>
  <c r="AH110" i="19" s="1"/>
  <c r="H111" i="19"/>
  <c r="AH111" i="19" s="1"/>
  <c r="H112" i="19"/>
  <c r="AH112" i="19" s="1"/>
  <c r="H113" i="19"/>
  <c r="AH113" i="19" s="1"/>
  <c r="H114" i="19"/>
  <c r="AH114" i="19" s="1"/>
  <c r="H115" i="19"/>
  <c r="AH115" i="19" s="1"/>
  <c r="H116" i="19"/>
  <c r="AH116" i="19" s="1"/>
  <c r="H117" i="19"/>
  <c r="AH117" i="19" s="1"/>
  <c r="H118" i="19"/>
  <c r="AH118" i="19" s="1"/>
  <c r="H119" i="19"/>
  <c r="AH119" i="19" s="1"/>
  <c r="H120" i="19"/>
  <c r="AH120" i="19" s="1"/>
  <c r="H121" i="19"/>
  <c r="AH121" i="19" s="1"/>
  <c r="H122" i="19"/>
  <c r="AH122" i="19" s="1"/>
  <c r="H123" i="19"/>
  <c r="AH123" i="19" s="1"/>
  <c r="H124" i="19"/>
  <c r="AH124" i="19" s="1"/>
  <c r="H125" i="19"/>
  <c r="AH125" i="19" s="1"/>
  <c r="H126" i="19"/>
  <c r="AH126" i="19" s="1"/>
  <c r="H127" i="19"/>
  <c r="AH127" i="19" s="1"/>
  <c r="H128" i="19"/>
  <c r="AH128" i="19" s="1"/>
  <c r="H129" i="19"/>
  <c r="AH129" i="19" s="1"/>
  <c r="H130" i="19"/>
  <c r="AH130" i="19" s="1"/>
  <c r="H131" i="19"/>
  <c r="AH131" i="19" s="1"/>
  <c r="H132" i="19"/>
  <c r="AH132" i="19" s="1"/>
  <c r="H133" i="19"/>
  <c r="AH133" i="19" s="1"/>
  <c r="H134" i="19"/>
  <c r="AH134" i="19" s="1"/>
  <c r="H135" i="19"/>
  <c r="AH135" i="19" s="1"/>
  <c r="H136" i="19"/>
  <c r="AH136" i="19" s="1"/>
  <c r="H137" i="19"/>
  <c r="AH137" i="19" s="1"/>
  <c r="H138" i="19"/>
  <c r="AH138" i="19" s="1"/>
  <c r="H139" i="19"/>
  <c r="AH139" i="19" s="1"/>
  <c r="H140" i="19"/>
  <c r="AH140" i="19" s="1"/>
  <c r="H141" i="19"/>
  <c r="AH141" i="19" s="1"/>
  <c r="H142" i="19"/>
  <c r="AH142" i="19" s="1"/>
  <c r="H143" i="19"/>
  <c r="AH143" i="19" s="1"/>
  <c r="H144" i="19"/>
  <c r="AH144" i="19" s="1"/>
  <c r="H145" i="19"/>
  <c r="AH145" i="19" s="1"/>
  <c r="H146" i="19"/>
  <c r="AH146" i="19" s="1"/>
  <c r="H147" i="19"/>
  <c r="AH147" i="19" s="1"/>
  <c r="H148" i="19"/>
  <c r="AH148" i="19" s="1"/>
  <c r="H149" i="19"/>
  <c r="AH149" i="19" s="1"/>
  <c r="H150" i="19"/>
  <c r="AH150" i="19" s="1"/>
  <c r="H151" i="19"/>
  <c r="AH151" i="19" s="1"/>
  <c r="H152" i="19"/>
  <c r="AH152" i="19" s="1"/>
  <c r="H153" i="19"/>
  <c r="AH153" i="19" s="1"/>
  <c r="H154" i="19"/>
  <c r="AH154" i="19" s="1"/>
  <c r="H155" i="19"/>
  <c r="AH155" i="19" s="1"/>
  <c r="H156" i="19"/>
  <c r="AH156" i="19" s="1"/>
  <c r="H157" i="19"/>
  <c r="AH157" i="19" s="1"/>
  <c r="H158" i="19"/>
  <c r="AH158" i="19" s="1"/>
  <c r="H159" i="19"/>
  <c r="AH159" i="19" s="1"/>
  <c r="H160" i="19"/>
  <c r="AH160" i="19" s="1"/>
  <c r="H161" i="19"/>
  <c r="AH161" i="19" s="1"/>
  <c r="H162" i="19"/>
  <c r="AH162" i="19" s="1"/>
  <c r="H163" i="19"/>
  <c r="AH163" i="19" s="1"/>
  <c r="H164" i="19"/>
  <c r="AH164" i="19" s="1"/>
  <c r="H165" i="19"/>
  <c r="AH165" i="19" s="1"/>
  <c r="H166" i="19"/>
  <c r="AH166" i="19" s="1"/>
  <c r="H167" i="19"/>
  <c r="AH167" i="19" s="1"/>
  <c r="H168" i="19"/>
  <c r="AH168" i="19" s="1"/>
  <c r="H169" i="19"/>
  <c r="AH169" i="19" s="1"/>
  <c r="H170" i="19"/>
  <c r="AH170" i="19" s="1"/>
  <c r="H171" i="19"/>
  <c r="AH171" i="19" s="1"/>
  <c r="H172" i="19"/>
  <c r="AH172" i="19" s="1"/>
  <c r="H173" i="19"/>
  <c r="AH173" i="19" s="1"/>
  <c r="H174" i="19"/>
  <c r="AH174" i="19" s="1"/>
  <c r="H175" i="19"/>
  <c r="AH175" i="19" s="1"/>
  <c r="H176" i="19"/>
  <c r="AH176" i="19" s="1"/>
  <c r="H177" i="19"/>
  <c r="AH177" i="19" s="1"/>
  <c r="H178" i="19"/>
  <c r="AH178" i="19" s="1"/>
  <c r="H179" i="19"/>
  <c r="AH179" i="19" s="1"/>
  <c r="H180" i="19"/>
  <c r="AH180" i="19" s="1"/>
  <c r="H181" i="19"/>
  <c r="AH181" i="19" s="1"/>
  <c r="H182" i="19"/>
  <c r="AH182" i="19" s="1"/>
  <c r="H183" i="19"/>
  <c r="AH183" i="19" s="1"/>
  <c r="H184" i="19"/>
  <c r="AH184" i="19" s="1"/>
  <c r="H185" i="19"/>
  <c r="AH185" i="19" s="1"/>
  <c r="H186" i="19"/>
  <c r="AH186" i="19" s="1"/>
  <c r="H187" i="19"/>
  <c r="AH187" i="19" s="1"/>
  <c r="H188" i="19"/>
  <c r="AH188" i="19" s="1"/>
  <c r="H189" i="19"/>
  <c r="AH189" i="19" s="1"/>
  <c r="H190" i="19"/>
  <c r="AH190" i="19" s="1"/>
  <c r="H191" i="19"/>
  <c r="AH191" i="19" s="1"/>
  <c r="H192" i="19"/>
  <c r="AH192" i="19" s="1"/>
  <c r="H193" i="19"/>
  <c r="AH193" i="19" s="1"/>
  <c r="H194" i="19"/>
  <c r="AH194" i="19" s="1"/>
  <c r="H195" i="19"/>
  <c r="AH195" i="19" s="1"/>
  <c r="H196" i="19"/>
  <c r="AH196" i="19" s="1"/>
  <c r="H197" i="19"/>
  <c r="AH197" i="19" s="1"/>
  <c r="H198" i="19"/>
  <c r="AH198" i="19" s="1"/>
  <c r="H199" i="19"/>
  <c r="AH199" i="19" s="1"/>
  <c r="H200" i="19"/>
  <c r="AH200" i="19" s="1"/>
  <c r="H201" i="19"/>
  <c r="AH201" i="19" s="1"/>
  <c r="H202" i="19"/>
  <c r="AH202" i="19" s="1"/>
  <c r="H203" i="19"/>
  <c r="AH203" i="19" s="1"/>
  <c r="H204" i="19"/>
  <c r="AH204" i="19" s="1"/>
  <c r="H205" i="19"/>
  <c r="AH205" i="19" s="1"/>
  <c r="H206" i="19"/>
  <c r="AH206" i="19" s="1"/>
  <c r="H207" i="19"/>
  <c r="AH207" i="19" s="1"/>
  <c r="H208" i="19"/>
  <c r="AH208" i="19" s="1"/>
  <c r="H209" i="19"/>
  <c r="AH209" i="19" s="1"/>
  <c r="H210" i="19"/>
  <c r="AH210" i="19" s="1"/>
  <c r="H211" i="19"/>
  <c r="AH211" i="19" s="1"/>
  <c r="H212" i="19"/>
  <c r="AH212" i="19" s="1"/>
  <c r="H213" i="19"/>
  <c r="AH213" i="19" s="1"/>
  <c r="H214" i="19"/>
  <c r="AH214" i="19" s="1"/>
  <c r="H215" i="19"/>
  <c r="AH215" i="19" s="1"/>
  <c r="H216" i="19"/>
  <c r="AH216" i="19" s="1"/>
  <c r="AI216" i="19" s="1"/>
  <c r="H217" i="19"/>
  <c r="AH217" i="19" s="1"/>
  <c r="H218" i="19"/>
  <c r="AH218" i="19" s="1"/>
  <c r="H219" i="19"/>
  <c r="AH219" i="19" s="1"/>
  <c r="H220" i="19"/>
  <c r="AH220" i="19" s="1"/>
  <c r="H221" i="19"/>
  <c r="AH221" i="19" s="1"/>
  <c r="H222" i="19"/>
  <c r="AH222" i="19" s="1"/>
  <c r="H223" i="19"/>
  <c r="AH223" i="19" s="1"/>
  <c r="H224" i="19"/>
  <c r="AH224" i="19" s="1"/>
  <c r="H225" i="19"/>
  <c r="AH225" i="19" s="1"/>
  <c r="H226" i="19"/>
  <c r="AH226" i="19" s="1"/>
  <c r="H227" i="19"/>
  <c r="AH227" i="19" s="1"/>
  <c r="H228" i="19"/>
  <c r="AH228" i="19" s="1"/>
  <c r="H229" i="19"/>
  <c r="AH229" i="19" s="1"/>
  <c r="H230" i="19"/>
  <c r="AH230" i="19" s="1"/>
  <c r="H231" i="19"/>
  <c r="AH231" i="19" s="1"/>
  <c r="H232" i="19"/>
  <c r="AH232" i="19" s="1"/>
  <c r="H233" i="19"/>
  <c r="AH233" i="19" s="1"/>
  <c r="H234" i="19"/>
  <c r="AH234" i="19" s="1"/>
  <c r="H235" i="19"/>
  <c r="AH235" i="19" s="1"/>
  <c r="H236" i="19"/>
  <c r="AH236" i="19" s="1"/>
  <c r="AI236" i="19" s="1"/>
  <c r="H237" i="19"/>
  <c r="AH237" i="19" s="1"/>
  <c r="H238" i="19"/>
  <c r="AH238" i="19" s="1"/>
  <c r="H239" i="19"/>
  <c r="AH239" i="19" s="1"/>
  <c r="H240" i="19"/>
  <c r="AH240" i="19" s="1"/>
  <c r="H241" i="19"/>
  <c r="AH241" i="19" s="1"/>
  <c r="H242" i="19"/>
  <c r="AH242" i="19" s="1"/>
  <c r="H243" i="19"/>
  <c r="AH243" i="19" s="1"/>
  <c r="H244" i="19"/>
  <c r="AH244" i="19" s="1"/>
  <c r="H245" i="19"/>
  <c r="AH245" i="19" s="1"/>
  <c r="H246" i="19"/>
  <c r="AH246" i="19" s="1"/>
  <c r="H247" i="19"/>
  <c r="AH247" i="19" s="1"/>
  <c r="H248" i="19"/>
  <c r="AH248" i="19" s="1"/>
  <c r="H249" i="19"/>
  <c r="AH249" i="19" s="1"/>
  <c r="H250" i="19"/>
  <c r="AH250" i="19" s="1"/>
  <c r="H251" i="19"/>
  <c r="AH251" i="19" s="1"/>
  <c r="H252" i="19"/>
  <c r="AH252" i="19" s="1"/>
  <c r="H253" i="19"/>
  <c r="AH253" i="19" s="1"/>
  <c r="H254" i="19"/>
  <c r="AH254" i="19" s="1"/>
  <c r="H255" i="19"/>
  <c r="AH255" i="19" s="1"/>
  <c r="H256" i="19"/>
  <c r="AH256" i="19" s="1"/>
  <c r="H257" i="19"/>
  <c r="AH257" i="19" s="1"/>
  <c r="H258" i="19"/>
  <c r="AH258" i="19" s="1"/>
  <c r="H259" i="19"/>
  <c r="AH259" i="19" s="1"/>
  <c r="H260" i="19"/>
  <c r="AH260" i="19" s="1"/>
  <c r="H261" i="19"/>
  <c r="AH261" i="19" s="1"/>
  <c r="H262" i="19"/>
  <c r="AH262" i="19" s="1"/>
  <c r="H263" i="19"/>
  <c r="AH263" i="19" s="1"/>
  <c r="H264" i="19"/>
  <c r="AH264" i="19" s="1"/>
  <c r="H265" i="19"/>
  <c r="AH265" i="19" s="1"/>
  <c r="H266" i="19"/>
  <c r="AH266" i="19" s="1"/>
  <c r="H267" i="19"/>
  <c r="AH267" i="19" s="1"/>
  <c r="H268" i="19"/>
  <c r="AH268" i="19" s="1"/>
  <c r="H269" i="19"/>
  <c r="AH269" i="19" s="1"/>
  <c r="H270" i="19"/>
  <c r="AH270" i="19" s="1"/>
  <c r="H271" i="19"/>
  <c r="AH271" i="19" s="1"/>
  <c r="H272" i="19"/>
  <c r="AH272" i="19" s="1"/>
  <c r="H273" i="19"/>
  <c r="AH273" i="19" s="1"/>
  <c r="H274" i="19"/>
  <c r="AH274" i="19" s="1"/>
  <c r="H275" i="19"/>
  <c r="AH275" i="19" s="1"/>
  <c r="H276" i="19"/>
  <c r="AH276" i="19" s="1"/>
  <c r="H277" i="19"/>
  <c r="AH277" i="19" s="1"/>
  <c r="H278" i="19"/>
  <c r="AH278" i="19" s="1"/>
  <c r="H279" i="19"/>
  <c r="AH279" i="19" s="1"/>
  <c r="H280" i="19"/>
  <c r="AH280" i="19" s="1"/>
  <c r="H281" i="19"/>
  <c r="AH281" i="19" s="1"/>
  <c r="H282" i="19"/>
  <c r="AH282" i="19" s="1"/>
  <c r="H283" i="19"/>
  <c r="AH283" i="19" s="1"/>
  <c r="H284" i="19"/>
  <c r="AH284" i="19" s="1"/>
  <c r="H285" i="19"/>
  <c r="AH285" i="19" s="1"/>
  <c r="H286" i="19"/>
  <c r="AH286" i="19" s="1"/>
  <c r="H287" i="19"/>
  <c r="AH287" i="19" s="1"/>
  <c r="H288" i="19"/>
  <c r="AH288" i="19" s="1"/>
  <c r="H289" i="19"/>
  <c r="AH289" i="19" s="1"/>
  <c r="H290" i="19"/>
  <c r="AH290" i="19" s="1"/>
  <c r="H291" i="19"/>
  <c r="AH291" i="19" s="1"/>
  <c r="H3" i="19"/>
  <c r="AH3" i="19" s="1"/>
  <c r="A225" i="19"/>
  <c r="C225" i="19"/>
  <c r="D225" i="19"/>
  <c r="E225" i="19"/>
  <c r="I225" i="19"/>
  <c r="J225" i="19" s="1"/>
  <c r="AG225" i="19" s="1"/>
  <c r="K225" i="19" a="1"/>
  <c r="K225" i="19" s="1"/>
  <c r="L225" i="19" s="1"/>
  <c r="N225" i="19"/>
  <c r="O225" i="19"/>
  <c r="P225" i="19"/>
  <c r="Q225" i="19" s="1"/>
  <c r="U225" i="19"/>
  <c r="T225" i="19"/>
  <c r="W225" i="19"/>
  <c r="X225" i="19"/>
  <c r="Z225" i="19"/>
  <c r="AA225" i="19"/>
  <c r="AB225" i="19" s="1"/>
  <c r="A226" i="19"/>
  <c r="C226" i="19"/>
  <c r="D226" i="19"/>
  <c r="E226" i="19"/>
  <c r="I226" i="19"/>
  <c r="J226" i="19" s="1"/>
  <c r="AG226" i="19" s="1"/>
  <c r="K226" i="19" a="1"/>
  <c r="K226" i="19" s="1"/>
  <c r="L226" i="19" s="1"/>
  <c r="N226" i="19"/>
  <c r="O226" i="19"/>
  <c r="P226" i="19"/>
  <c r="Q226" i="19" s="1"/>
  <c r="U226" i="19"/>
  <c r="T226" i="19"/>
  <c r="W226" i="19"/>
  <c r="X226" i="19"/>
  <c r="Z226" i="19"/>
  <c r="AA226" i="19"/>
  <c r="AB226" i="19" s="1"/>
  <c r="A227" i="19"/>
  <c r="C227" i="19"/>
  <c r="D227" i="19"/>
  <c r="E227" i="19"/>
  <c r="I227" i="19"/>
  <c r="J227" i="19" s="1"/>
  <c r="AG227" i="19" s="1"/>
  <c r="K227" i="19" a="1"/>
  <c r="K227" i="19" s="1"/>
  <c r="L227" i="19" s="1"/>
  <c r="N227" i="19"/>
  <c r="O227" i="19"/>
  <c r="P227" i="19"/>
  <c r="Q227" i="19" s="1"/>
  <c r="U227" i="19"/>
  <c r="T227" i="19"/>
  <c r="W227" i="19"/>
  <c r="X227" i="19"/>
  <c r="Z227" i="19"/>
  <c r="AA227" i="19"/>
  <c r="AB227" i="19" s="1"/>
  <c r="A228" i="19"/>
  <c r="C228" i="19"/>
  <c r="D228" i="19"/>
  <c r="E228" i="19"/>
  <c r="I228" i="19"/>
  <c r="J228" i="19" s="1"/>
  <c r="AG228" i="19" s="1"/>
  <c r="K228" i="19" a="1"/>
  <c r="K228" i="19" s="1"/>
  <c r="L228" i="19" s="1"/>
  <c r="N228" i="19"/>
  <c r="O228" i="19"/>
  <c r="P228" i="19"/>
  <c r="Q228" i="19" s="1"/>
  <c r="U228" i="19"/>
  <c r="T228" i="19"/>
  <c r="W228" i="19"/>
  <c r="X228" i="19"/>
  <c r="Z228" i="19"/>
  <c r="AA228" i="19"/>
  <c r="AB228" i="19" s="1"/>
  <c r="A229" i="19"/>
  <c r="C229" i="19"/>
  <c r="D229" i="19"/>
  <c r="E229" i="19"/>
  <c r="I229" i="19"/>
  <c r="J229" i="19" s="1"/>
  <c r="K229" i="19" a="1"/>
  <c r="K229" i="19" s="1"/>
  <c r="L229" i="19" s="1"/>
  <c r="N229" i="19"/>
  <c r="O229" i="19"/>
  <c r="P229" i="19"/>
  <c r="Q229" i="19" s="1"/>
  <c r="U229" i="19"/>
  <c r="T229" i="19"/>
  <c r="W229" i="19"/>
  <c r="X229" i="19"/>
  <c r="Z229" i="19"/>
  <c r="AA229" i="19"/>
  <c r="AB229" i="19" s="1"/>
  <c r="A230" i="19"/>
  <c r="C230" i="19"/>
  <c r="D230" i="19"/>
  <c r="E230" i="19"/>
  <c r="I230" i="19"/>
  <c r="J230" i="19" s="1"/>
  <c r="K230" i="19" a="1"/>
  <c r="K230" i="19" s="1"/>
  <c r="L230" i="19" s="1"/>
  <c r="N230" i="19"/>
  <c r="O230" i="19"/>
  <c r="P230" i="19"/>
  <c r="Q230" i="19" s="1"/>
  <c r="U230" i="19"/>
  <c r="T230" i="19"/>
  <c r="W230" i="19"/>
  <c r="X230" i="19"/>
  <c r="Z230" i="19" s="1"/>
  <c r="Y230" i="19" s="1"/>
  <c r="AA230" i="19"/>
  <c r="AB230" i="19" s="1"/>
  <c r="A231" i="19"/>
  <c r="C231" i="19"/>
  <c r="D231" i="19"/>
  <c r="E231" i="19"/>
  <c r="I231" i="19"/>
  <c r="J231" i="19" s="1"/>
  <c r="K231" i="19" a="1"/>
  <c r="K231" i="19" s="1"/>
  <c r="L231" i="19" s="1"/>
  <c r="N231" i="19"/>
  <c r="O231" i="19"/>
  <c r="P231" i="19"/>
  <c r="Q231" i="19" s="1"/>
  <c r="U231" i="19"/>
  <c r="T231" i="19"/>
  <c r="W231" i="19"/>
  <c r="X231" i="19"/>
  <c r="Z231" i="19"/>
  <c r="Y231" i="19" s="1"/>
  <c r="AA231" i="19"/>
  <c r="AB231" i="19" s="1"/>
  <c r="A232" i="19"/>
  <c r="C232" i="19"/>
  <c r="D232" i="19"/>
  <c r="E232" i="19"/>
  <c r="I232" i="19"/>
  <c r="J232" i="19" s="1"/>
  <c r="K232" i="19" a="1"/>
  <c r="K232" i="19" s="1"/>
  <c r="L232" i="19" s="1"/>
  <c r="N232" i="19"/>
  <c r="O232" i="19"/>
  <c r="P232" i="19"/>
  <c r="Q232" i="19" s="1"/>
  <c r="U232" i="19"/>
  <c r="T232" i="19"/>
  <c r="W232" i="19"/>
  <c r="X232" i="19"/>
  <c r="Z232" i="19"/>
  <c r="AA232" i="19"/>
  <c r="AB232" i="19" s="1"/>
  <c r="A233" i="19"/>
  <c r="C233" i="19"/>
  <c r="D233" i="19"/>
  <c r="E233" i="19"/>
  <c r="I233" i="19"/>
  <c r="J233" i="19" s="1"/>
  <c r="AG233" i="19" s="1"/>
  <c r="K233" i="19" a="1"/>
  <c r="K233" i="19" s="1"/>
  <c r="L233" i="19" s="1"/>
  <c r="N233" i="19"/>
  <c r="O233" i="19"/>
  <c r="P233" i="19"/>
  <c r="Q233" i="19" s="1"/>
  <c r="U233" i="19"/>
  <c r="T233" i="19"/>
  <c r="W233" i="19"/>
  <c r="X233" i="19"/>
  <c r="Z233" i="19"/>
  <c r="AA233" i="19"/>
  <c r="AB233" i="19" s="1"/>
  <c r="A234" i="19"/>
  <c r="C234" i="19"/>
  <c r="D234" i="19"/>
  <c r="E234" i="19"/>
  <c r="I234" i="19"/>
  <c r="J234" i="19" s="1"/>
  <c r="K234" i="19" a="1"/>
  <c r="K234" i="19" s="1"/>
  <c r="L234" i="19" s="1"/>
  <c r="N234" i="19"/>
  <c r="O234" i="19"/>
  <c r="P234" i="19"/>
  <c r="Q234" i="19" s="1"/>
  <c r="T234" i="19"/>
  <c r="W234" i="19"/>
  <c r="X234" i="19"/>
  <c r="Z234" i="19" s="1"/>
  <c r="Y234" i="19" s="1"/>
  <c r="AA234" i="19"/>
  <c r="AB234" i="19" s="1"/>
  <c r="A235" i="19"/>
  <c r="C235" i="19"/>
  <c r="D235" i="19"/>
  <c r="E235" i="19"/>
  <c r="I235" i="19"/>
  <c r="J235" i="19" s="1"/>
  <c r="K235" i="19" a="1"/>
  <c r="K235" i="19" s="1"/>
  <c r="L235" i="19" s="1"/>
  <c r="N235" i="19"/>
  <c r="O235" i="19"/>
  <c r="P235" i="19"/>
  <c r="Q235" i="19" s="1"/>
  <c r="U235" i="19"/>
  <c r="T235" i="19"/>
  <c r="W235" i="19"/>
  <c r="X235" i="19"/>
  <c r="Z235" i="19"/>
  <c r="AA235" i="19"/>
  <c r="AB235" i="19" s="1"/>
  <c r="A236" i="19"/>
  <c r="C236" i="19"/>
  <c r="D236" i="19"/>
  <c r="E236" i="19"/>
  <c r="I236" i="19"/>
  <c r="J236" i="19" s="1"/>
  <c r="AG236" i="19" s="1"/>
  <c r="K236" i="19" a="1"/>
  <c r="K236" i="19" s="1"/>
  <c r="L236" i="19" s="1"/>
  <c r="N236" i="19"/>
  <c r="O236" i="19"/>
  <c r="P236" i="19"/>
  <c r="Q236" i="19" s="1"/>
  <c r="R236" i="19" s="1" a="1"/>
  <c r="R236" i="19" s="1"/>
  <c r="U236" i="19"/>
  <c r="T236" i="19"/>
  <c r="W236" i="19"/>
  <c r="X236" i="19"/>
  <c r="Z236" i="19"/>
  <c r="AA236" i="19"/>
  <c r="AB236" i="19" s="1"/>
  <c r="A237" i="19"/>
  <c r="C237" i="19"/>
  <c r="D237" i="19"/>
  <c r="E237" i="19"/>
  <c r="I237" i="19"/>
  <c r="J237" i="19" s="1"/>
  <c r="K237" i="19" a="1"/>
  <c r="K237" i="19" s="1"/>
  <c r="L237" i="19" s="1"/>
  <c r="N237" i="19"/>
  <c r="O237" i="19"/>
  <c r="P237" i="19"/>
  <c r="Q237" i="19" s="1"/>
  <c r="T237" i="19"/>
  <c r="W237" i="19"/>
  <c r="X237" i="19"/>
  <c r="Z237" i="19"/>
  <c r="Y237" i="19" s="1"/>
  <c r="AA237" i="19"/>
  <c r="AB237" i="19" s="1"/>
  <c r="A238" i="19"/>
  <c r="C238" i="19"/>
  <c r="D238" i="19"/>
  <c r="E238" i="19"/>
  <c r="I238" i="19"/>
  <c r="J238" i="19" s="1"/>
  <c r="K238" i="19" a="1"/>
  <c r="K238" i="19" s="1"/>
  <c r="L238" i="19" s="1"/>
  <c r="N238" i="19"/>
  <c r="O238" i="19"/>
  <c r="P238" i="19"/>
  <c r="Q238" i="19" s="1"/>
  <c r="U238" i="19"/>
  <c r="T238" i="19"/>
  <c r="W238" i="19"/>
  <c r="X238" i="19"/>
  <c r="Z238" i="19" s="1"/>
  <c r="Y238" i="19" s="1"/>
  <c r="AA238" i="19"/>
  <c r="AB238" i="19" s="1"/>
  <c r="A239" i="19"/>
  <c r="C239" i="19"/>
  <c r="D239" i="19"/>
  <c r="E239" i="19"/>
  <c r="I239" i="19"/>
  <c r="J239" i="19" s="1"/>
  <c r="AG239" i="19" s="1"/>
  <c r="K239" i="19" a="1"/>
  <c r="K239" i="19" s="1"/>
  <c r="L239" i="19" s="1"/>
  <c r="M239" i="19" s="1" a="1"/>
  <c r="M239" i="19" s="1"/>
  <c r="N239" i="19"/>
  <c r="O239" i="19"/>
  <c r="P239" i="19"/>
  <c r="Q239" i="19" s="1"/>
  <c r="U239" i="19"/>
  <c r="T239" i="19"/>
  <c r="W239" i="19"/>
  <c r="X239" i="19"/>
  <c r="Z239" i="19"/>
  <c r="AA239" i="19"/>
  <c r="AB239" i="19" s="1"/>
  <c r="A240" i="19"/>
  <c r="C240" i="19"/>
  <c r="D240" i="19"/>
  <c r="E240" i="19"/>
  <c r="I240" i="19"/>
  <c r="J240" i="19" s="1"/>
  <c r="K240" i="19" a="1"/>
  <c r="K240" i="19" s="1"/>
  <c r="L240" i="19" s="1"/>
  <c r="M240" i="19" s="1" a="1"/>
  <c r="M240" i="19" s="1"/>
  <c r="N240" i="19"/>
  <c r="O240" i="19"/>
  <c r="P240" i="19"/>
  <c r="Q240" i="19" s="1"/>
  <c r="U240" i="19"/>
  <c r="T240" i="19"/>
  <c r="W240" i="19"/>
  <c r="X240" i="19"/>
  <c r="Z240" i="19" s="1"/>
  <c r="Y240" i="19" s="1"/>
  <c r="AA240" i="19"/>
  <c r="AB240" i="19" s="1"/>
  <c r="A241" i="19"/>
  <c r="C241" i="19"/>
  <c r="D241" i="19"/>
  <c r="E241" i="19"/>
  <c r="I241" i="19"/>
  <c r="J241" i="19" s="1"/>
  <c r="AG241" i="19" s="1"/>
  <c r="K241" i="19" a="1"/>
  <c r="K241" i="19" s="1"/>
  <c r="L241" i="19" s="1"/>
  <c r="N241" i="19"/>
  <c r="O241" i="19"/>
  <c r="P241" i="19"/>
  <c r="Q241" i="19" s="1"/>
  <c r="U241" i="19"/>
  <c r="T241" i="19"/>
  <c r="W241" i="19"/>
  <c r="X241" i="19"/>
  <c r="Z241" i="19"/>
  <c r="AA241" i="19"/>
  <c r="AB241" i="19" s="1"/>
  <c r="A242" i="19"/>
  <c r="C242" i="19"/>
  <c r="D242" i="19"/>
  <c r="E242" i="19"/>
  <c r="I242" i="19"/>
  <c r="J242" i="19" s="1"/>
  <c r="K242" i="19" a="1"/>
  <c r="K242" i="19" s="1"/>
  <c r="L242" i="19" s="1"/>
  <c r="N242" i="19"/>
  <c r="O242" i="19"/>
  <c r="P242" i="19"/>
  <c r="Q242" i="19" s="1"/>
  <c r="T242" i="19"/>
  <c r="W242" i="19"/>
  <c r="X242" i="19"/>
  <c r="Z242" i="19" s="1"/>
  <c r="AA242" i="19"/>
  <c r="AB242" i="19" s="1"/>
  <c r="A243" i="19"/>
  <c r="C243" i="19"/>
  <c r="D243" i="19"/>
  <c r="E243" i="19"/>
  <c r="I243" i="19"/>
  <c r="J243" i="19" s="1"/>
  <c r="AG243" i="19" s="1"/>
  <c r="K243" i="19" a="1"/>
  <c r="K243" i="19" s="1"/>
  <c r="L243" i="19" s="1"/>
  <c r="N243" i="19"/>
  <c r="O243" i="19"/>
  <c r="P243" i="19"/>
  <c r="Q243" i="19" s="1"/>
  <c r="U243" i="19"/>
  <c r="T243" i="19"/>
  <c r="W243" i="19"/>
  <c r="X243" i="19"/>
  <c r="Z243" i="19"/>
  <c r="AA243" i="19"/>
  <c r="AB243" i="19" s="1"/>
  <c r="A244" i="19"/>
  <c r="C244" i="19"/>
  <c r="D244" i="19"/>
  <c r="E244" i="19"/>
  <c r="I244" i="19"/>
  <c r="J244" i="19"/>
  <c r="AG244" i="19" s="1"/>
  <c r="K244" i="19" a="1"/>
  <c r="K244" i="19" s="1"/>
  <c r="L244" i="19" s="1"/>
  <c r="N244" i="19"/>
  <c r="O244" i="19"/>
  <c r="P244" i="19"/>
  <c r="Q244" i="19" s="1"/>
  <c r="U244" i="19"/>
  <c r="T244" i="19"/>
  <c r="W244" i="19"/>
  <c r="X244" i="19"/>
  <c r="Z244" i="19"/>
  <c r="AA244" i="19"/>
  <c r="AB244" i="19" s="1"/>
  <c r="A245" i="19"/>
  <c r="C245" i="19"/>
  <c r="D245" i="19"/>
  <c r="E245" i="19"/>
  <c r="I245" i="19"/>
  <c r="J245" i="19" s="1"/>
  <c r="K245" i="19" a="1"/>
  <c r="K245" i="19" s="1"/>
  <c r="L245" i="19" s="1"/>
  <c r="N245" i="19"/>
  <c r="O245" i="19"/>
  <c r="P245" i="19"/>
  <c r="Q245" i="19" s="1"/>
  <c r="U245" i="19"/>
  <c r="T245" i="19"/>
  <c r="W245" i="19"/>
  <c r="X245" i="19"/>
  <c r="Z245" i="19"/>
  <c r="AA245" i="19"/>
  <c r="AB245" i="19" s="1"/>
  <c r="A246" i="19"/>
  <c r="C246" i="19"/>
  <c r="D246" i="19"/>
  <c r="E246" i="19"/>
  <c r="I246" i="19"/>
  <c r="J246" i="19" s="1"/>
  <c r="AG246" i="19" s="1"/>
  <c r="K246" i="19" a="1"/>
  <c r="K246" i="19" s="1"/>
  <c r="L246" i="19" s="1"/>
  <c r="M246" i="19" s="1" a="1"/>
  <c r="M246" i="19" s="1"/>
  <c r="N246" i="19"/>
  <c r="O246" i="19"/>
  <c r="P246" i="19"/>
  <c r="Q246" i="19" s="1"/>
  <c r="U246" i="19"/>
  <c r="T246" i="19"/>
  <c r="W246" i="19"/>
  <c r="X246" i="19"/>
  <c r="Z246" i="19"/>
  <c r="Y246" i="19" s="1"/>
  <c r="AA246" i="19"/>
  <c r="AB246" i="19" s="1"/>
  <c r="A247" i="19"/>
  <c r="C247" i="19"/>
  <c r="D247" i="19"/>
  <c r="E247" i="19"/>
  <c r="I247" i="19"/>
  <c r="J247" i="19" s="1"/>
  <c r="K247" i="19" a="1"/>
  <c r="K247" i="19" s="1"/>
  <c r="L247" i="19" s="1"/>
  <c r="N247" i="19"/>
  <c r="O247" i="19"/>
  <c r="P247" i="19"/>
  <c r="Q247" i="19" s="1"/>
  <c r="U247" i="19"/>
  <c r="T247" i="19"/>
  <c r="W247" i="19"/>
  <c r="X247" i="19"/>
  <c r="Z247" i="19"/>
  <c r="AA247" i="19"/>
  <c r="AB247" i="19" s="1"/>
  <c r="A248" i="19"/>
  <c r="C248" i="19"/>
  <c r="D248" i="19"/>
  <c r="E248" i="19"/>
  <c r="I248" i="19"/>
  <c r="J248" i="19"/>
  <c r="K248" i="19" a="1"/>
  <c r="K248" i="19" s="1"/>
  <c r="L248" i="19" s="1"/>
  <c r="N248" i="19"/>
  <c r="O248" i="19"/>
  <c r="P248" i="19"/>
  <c r="Q248" i="19" s="1"/>
  <c r="U248" i="19"/>
  <c r="T248" i="19"/>
  <c r="W248" i="19"/>
  <c r="X248" i="19"/>
  <c r="Z248" i="19"/>
  <c r="AA248" i="19"/>
  <c r="AB248" i="19" s="1"/>
  <c r="A249" i="19"/>
  <c r="C249" i="19"/>
  <c r="D249" i="19"/>
  <c r="E249" i="19"/>
  <c r="I249" i="19"/>
  <c r="J249" i="19" s="1"/>
  <c r="K249" i="19" a="1"/>
  <c r="K249" i="19" s="1"/>
  <c r="L249" i="19" s="1"/>
  <c r="N249" i="19"/>
  <c r="O249" i="19"/>
  <c r="P249" i="19"/>
  <c r="Q249" i="19" s="1"/>
  <c r="R249" i="19" s="1" a="1"/>
  <c r="R249" i="19" s="1"/>
  <c r="U249" i="19"/>
  <c r="T249" i="19"/>
  <c r="W249" i="19"/>
  <c r="X249" i="19"/>
  <c r="Z249" i="19"/>
  <c r="AA249" i="19"/>
  <c r="AB249" i="19" s="1"/>
  <c r="A250" i="19"/>
  <c r="C250" i="19"/>
  <c r="D250" i="19"/>
  <c r="E250" i="19"/>
  <c r="I250" i="19"/>
  <c r="J250" i="19" s="1"/>
  <c r="K250" i="19" a="1"/>
  <c r="K250" i="19" s="1"/>
  <c r="L250" i="19" s="1"/>
  <c r="N250" i="19"/>
  <c r="O250" i="19"/>
  <c r="P250" i="19"/>
  <c r="Q250" i="19" s="1"/>
  <c r="R250" i="19" s="1" a="1"/>
  <c r="R250" i="19" s="1"/>
  <c r="U250" i="19"/>
  <c r="T250" i="19"/>
  <c r="W250" i="19"/>
  <c r="X250" i="19"/>
  <c r="Z250" i="19"/>
  <c r="Y250" i="19" s="1"/>
  <c r="AA250" i="19"/>
  <c r="AB250" i="19" s="1"/>
  <c r="A251" i="19"/>
  <c r="C251" i="19"/>
  <c r="D251" i="19"/>
  <c r="E251" i="19"/>
  <c r="I251" i="19"/>
  <c r="J251" i="19"/>
  <c r="K251" i="19" a="1"/>
  <c r="K251" i="19" s="1"/>
  <c r="L251" i="19" s="1"/>
  <c r="N251" i="19"/>
  <c r="O251" i="19"/>
  <c r="P251" i="19"/>
  <c r="Q251" i="19" s="1"/>
  <c r="R251" i="19" s="1" a="1"/>
  <c r="R251" i="19" s="1"/>
  <c r="U251" i="19"/>
  <c r="T251" i="19"/>
  <c r="W251" i="19"/>
  <c r="X251" i="19"/>
  <c r="Z251" i="19" s="1"/>
  <c r="Y251" i="19" s="1"/>
  <c r="AA251" i="19"/>
  <c r="AB251" i="19" s="1"/>
  <c r="A252" i="19"/>
  <c r="C252" i="19"/>
  <c r="D252" i="19"/>
  <c r="E252" i="19"/>
  <c r="I252" i="19"/>
  <c r="J252" i="19" s="1"/>
  <c r="AG252" i="19" s="1"/>
  <c r="K252" i="19" a="1"/>
  <c r="K252" i="19" s="1"/>
  <c r="L252" i="19" s="1"/>
  <c r="N252" i="19"/>
  <c r="O252" i="19"/>
  <c r="P252" i="19"/>
  <c r="Q252" i="19" s="1"/>
  <c r="R252" i="19" s="1" a="1"/>
  <c r="R252" i="19" s="1"/>
  <c r="U252" i="19"/>
  <c r="T252" i="19"/>
  <c r="W252" i="19"/>
  <c r="X252" i="19"/>
  <c r="Z252" i="19"/>
  <c r="AA252" i="19"/>
  <c r="AB252" i="19" s="1"/>
  <c r="A253" i="19"/>
  <c r="C253" i="19"/>
  <c r="D253" i="19"/>
  <c r="E253" i="19"/>
  <c r="I253" i="19"/>
  <c r="J253" i="19" s="1"/>
  <c r="K253" i="19" a="1"/>
  <c r="K253" i="19" s="1"/>
  <c r="L253" i="19" s="1"/>
  <c r="M253" i="19" s="1" a="1"/>
  <c r="M253" i="19" s="1"/>
  <c r="N253" i="19"/>
  <c r="O253" i="19"/>
  <c r="P253" i="19"/>
  <c r="Q253" i="19" s="1"/>
  <c r="R253" i="19" s="1" a="1"/>
  <c r="R253" i="19" s="1"/>
  <c r="T253" i="19"/>
  <c r="W253" i="19"/>
  <c r="X253" i="19"/>
  <c r="Z253" i="19"/>
  <c r="AA253" i="19"/>
  <c r="AB253" i="19" s="1"/>
  <c r="A254" i="19"/>
  <c r="C254" i="19"/>
  <c r="D254" i="19"/>
  <c r="E254" i="19"/>
  <c r="I254" i="19"/>
  <c r="J254" i="19" s="1"/>
  <c r="AG254" i="19" s="1"/>
  <c r="K254" i="19" a="1"/>
  <c r="K254" i="19" s="1"/>
  <c r="L254" i="19" s="1"/>
  <c r="N254" i="19"/>
  <c r="O254" i="19"/>
  <c r="P254" i="19"/>
  <c r="Q254" i="19" s="1"/>
  <c r="U254" i="19"/>
  <c r="T254" i="19"/>
  <c r="W254" i="19"/>
  <c r="X254" i="19"/>
  <c r="Z254" i="19" s="1"/>
  <c r="Y254" i="19" s="1"/>
  <c r="AA254" i="19"/>
  <c r="AB254" i="19" s="1"/>
  <c r="A255" i="19"/>
  <c r="C255" i="19"/>
  <c r="D255" i="19"/>
  <c r="E255" i="19"/>
  <c r="I255" i="19"/>
  <c r="J255" i="19" s="1"/>
  <c r="AG255" i="19" s="1"/>
  <c r="K255" i="19" a="1"/>
  <c r="K255" i="19" s="1"/>
  <c r="L255" i="19" s="1"/>
  <c r="N255" i="19"/>
  <c r="O255" i="19"/>
  <c r="P255" i="19"/>
  <c r="Q255" i="19" s="1"/>
  <c r="U255" i="19"/>
  <c r="T255" i="19"/>
  <c r="W255" i="19"/>
  <c r="X255" i="19"/>
  <c r="Z255" i="19"/>
  <c r="AA255" i="19"/>
  <c r="AB255" i="19" s="1"/>
  <c r="A256" i="19"/>
  <c r="C256" i="19"/>
  <c r="D256" i="19"/>
  <c r="E256" i="19"/>
  <c r="I256" i="19"/>
  <c r="J256" i="19" s="1"/>
  <c r="K256" i="19" a="1"/>
  <c r="K256" i="19" s="1"/>
  <c r="L256" i="19" s="1"/>
  <c r="N256" i="19"/>
  <c r="O256" i="19"/>
  <c r="P256" i="19"/>
  <c r="Q256" i="19" s="1"/>
  <c r="U256" i="19"/>
  <c r="T256" i="19"/>
  <c r="W256" i="19"/>
  <c r="X256" i="19"/>
  <c r="Z256" i="19"/>
  <c r="AA256" i="19"/>
  <c r="AB256" i="19" s="1"/>
  <c r="A257" i="19"/>
  <c r="C257" i="19"/>
  <c r="D257" i="19"/>
  <c r="E257" i="19"/>
  <c r="I257" i="19"/>
  <c r="J257" i="19" s="1"/>
  <c r="K257" i="19" a="1"/>
  <c r="K257" i="19" s="1"/>
  <c r="L257" i="19" s="1"/>
  <c r="N257" i="19"/>
  <c r="O257" i="19"/>
  <c r="P257" i="19"/>
  <c r="Q257" i="19" s="1"/>
  <c r="U257" i="19"/>
  <c r="T257" i="19"/>
  <c r="W257" i="19"/>
  <c r="X257" i="19"/>
  <c r="Z257" i="19"/>
  <c r="Y257" i="19" s="1"/>
  <c r="AA257" i="19"/>
  <c r="AB257" i="19" s="1"/>
  <c r="A258" i="19"/>
  <c r="C258" i="19"/>
  <c r="D258" i="19"/>
  <c r="E258" i="19"/>
  <c r="I258" i="19"/>
  <c r="J258" i="19" s="1"/>
  <c r="K258" i="19" a="1"/>
  <c r="K258" i="19" s="1"/>
  <c r="L258" i="19" s="1"/>
  <c r="N258" i="19"/>
  <c r="O258" i="19"/>
  <c r="P258" i="19"/>
  <c r="Q258" i="19" s="1"/>
  <c r="U258" i="19"/>
  <c r="T258" i="19"/>
  <c r="W258" i="19"/>
  <c r="X258" i="19"/>
  <c r="Z258" i="19"/>
  <c r="AA258" i="19"/>
  <c r="AB258" i="19" s="1"/>
  <c r="A259" i="19"/>
  <c r="C259" i="19"/>
  <c r="D259" i="19"/>
  <c r="E259" i="19"/>
  <c r="I259" i="19"/>
  <c r="J259" i="19" s="1"/>
  <c r="K259" i="19" a="1"/>
  <c r="K259" i="19" s="1"/>
  <c r="L259" i="19" s="1"/>
  <c r="M259" i="19" s="1" a="1"/>
  <c r="M259" i="19" s="1"/>
  <c r="N259" i="19"/>
  <c r="O259" i="19"/>
  <c r="P259" i="19"/>
  <c r="U259" i="19"/>
  <c r="T259" i="19"/>
  <c r="W259" i="19"/>
  <c r="X259" i="19"/>
  <c r="Z259" i="19"/>
  <c r="AA259" i="19"/>
  <c r="AB259" i="19" s="1"/>
  <c r="A260" i="19"/>
  <c r="C260" i="19"/>
  <c r="D260" i="19"/>
  <c r="E260" i="19"/>
  <c r="I260" i="19"/>
  <c r="J260" i="19"/>
  <c r="AG260" i="19" s="1"/>
  <c r="K260" i="19" a="1"/>
  <c r="K260" i="19" s="1"/>
  <c r="L260" i="19" s="1"/>
  <c r="N260" i="19"/>
  <c r="O260" i="19"/>
  <c r="P260" i="19"/>
  <c r="Q260" i="19" s="1"/>
  <c r="T260" i="19"/>
  <c r="W260" i="19"/>
  <c r="X260" i="19"/>
  <c r="Z260" i="19"/>
  <c r="AA260" i="19"/>
  <c r="AB260" i="19" s="1"/>
  <c r="A261" i="19"/>
  <c r="C261" i="19"/>
  <c r="D261" i="19"/>
  <c r="E261" i="19"/>
  <c r="I261" i="19"/>
  <c r="J261" i="19" s="1"/>
  <c r="K261" i="19" a="1"/>
  <c r="K261" i="19" s="1"/>
  <c r="L261" i="19" s="1"/>
  <c r="N261" i="19"/>
  <c r="O261" i="19"/>
  <c r="P261" i="19"/>
  <c r="Q261" i="19" s="1"/>
  <c r="U261" i="19"/>
  <c r="T261" i="19"/>
  <c r="W261" i="19"/>
  <c r="X261" i="19"/>
  <c r="Z261" i="19"/>
  <c r="Y261" i="19" s="1"/>
  <c r="AA261" i="19"/>
  <c r="AB261" i="19" s="1"/>
  <c r="A262" i="19"/>
  <c r="C262" i="19"/>
  <c r="D262" i="19"/>
  <c r="E262" i="19"/>
  <c r="I262" i="19"/>
  <c r="J262" i="19" s="1"/>
  <c r="K262" i="19" a="1"/>
  <c r="K262" i="19" s="1"/>
  <c r="L262" i="19" s="1"/>
  <c r="N262" i="19"/>
  <c r="O262" i="19"/>
  <c r="P262" i="19"/>
  <c r="Q262" i="19" s="1"/>
  <c r="U262" i="19"/>
  <c r="T262" i="19"/>
  <c r="W262" i="19"/>
  <c r="X262" i="19"/>
  <c r="Z262" i="19"/>
  <c r="AA262" i="19"/>
  <c r="AB262" i="19" s="1"/>
  <c r="A263" i="19"/>
  <c r="C263" i="19"/>
  <c r="D263" i="19"/>
  <c r="E263" i="19"/>
  <c r="I263" i="19"/>
  <c r="J263" i="19" s="1"/>
  <c r="K263" i="19" a="1"/>
  <c r="K263" i="19" s="1"/>
  <c r="L263" i="19" s="1"/>
  <c r="N263" i="19"/>
  <c r="O263" i="19"/>
  <c r="P263" i="19"/>
  <c r="T263" i="19"/>
  <c r="W263" i="19"/>
  <c r="X263" i="19"/>
  <c r="Z263" i="19" s="1"/>
  <c r="Y263" i="19" s="1"/>
  <c r="AA263" i="19"/>
  <c r="AB263" i="19" s="1"/>
  <c r="A264" i="19"/>
  <c r="C264" i="19"/>
  <c r="D264" i="19"/>
  <c r="E264" i="19"/>
  <c r="I264" i="19"/>
  <c r="J264" i="19" s="1"/>
  <c r="AG264" i="19" s="1"/>
  <c r="K264" i="19" a="1"/>
  <c r="K264" i="19" s="1"/>
  <c r="L264" i="19" s="1"/>
  <c r="N264" i="19"/>
  <c r="O264" i="19"/>
  <c r="P264" i="19"/>
  <c r="U264" i="19"/>
  <c r="T264" i="19"/>
  <c r="W264" i="19"/>
  <c r="X264" i="19"/>
  <c r="Z264" i="19"/>
  <c r="Y264" i="19" s="1"/>
  <c r="AA264" i="19"/>
  <c r="AB264" i="19" s="1"/>
  <c r="A265" i="19"/>
  <c r="C265" i="19"/>
  <c r="D265" i="19"/>
  <c r="E265" i="19"/>
  <c r="I265" i="19"/>
  <c r="J265" i="19" s="1"/>
  <c r="K265" i="19" a="1"/>
  <c r="K265" i="19" s="1"/>
  <c r="L265" i="19" s="1"/>
  <c r="N265" i="19"/>
  <c r="O265" i="19"/>
  <c r="P265" i="19"/>
  <c r="Q265" i="19" s="1"/>
  <c r="U265" i="19"/>
  <c r="T265" i="19"/>
  <c r="W265" i="19"/>
  <c r="X265" i="19"/>
  <c r="Z265" i="19"/>
  <c r="AA265" i="19"/>
  <c r="AB265" i="19" s="1"/>
  <c r="A266" i="19"/>
  <c r="C266" i="19"/>
  <c r="D266" i="19"/>
  <c r="E266" i="19"/>
  <c r="I266" i="19"/>
  <c r="J266" i="19" s="1"/>
  <c r="K266" i="19" a="1"/>
  <c r="K266" i="19" s="1"/>
  <c r="L266" i="19" s="1"/>
  <c r="N266" i="19"/>
  <c r="O266" i="19"/>
  <c r="P266" i="19"/>
  <c r="Q266" i="19" s="1"/>
  <c r="T266" i="19"/>
  <c r="W266" i="19"/>
  <c r="X266" i="19"/>
  <c r="Z266" i="19"/>
  <c r="AA266" i="19"/>
  <c r="AB266" i="19" s="1"/>
  <c r="A267" i="19"/>
  <c r="C267" i="19"/>
  <c r="D267" i="19"/>
  <c r="E267" i="19"/>
  <c r="I267" i="19"/>
  <c r="J267" i="19" s="1"/>
  <c r="K267" i="19" a="1"/>
  <c r="K267" i="19" s="1"/>
  <c r="L267" i="19" s="1"/>
  <c r="N267" i="19"/>
  <c r="O267" i="19"/>
  <c r="P267" i="19"/>
  <c r="U267" i="19"/>
  <c r="T267" i="19"/>
  <c r="W267" i="19"/>
  <c r="X267" i="19"/>
  <c r="Z267" i="19"/>
  <c r="AA267" i="19"/>
  <c r="AB267" i="19" s="1"/>
  <c r="A268" i="19"/>
  <c r="C268" i="19"/>
  <c r="D268" i="19"/>
  <c r="E268" i="19"/>
  <c r="I268" i="19"/>
  <c r="J268" i="19" s="1"/>
  <c r="K268" i="19" a="1"/>
  <c r="K268" i="19" s="1"/>
  <c r="L268" i="19" s="1"/>
  <c r="N268" i="19"/>
  <c r="O268" i="19"/>
  <c r="P268" i="19"/>
  <c r="T268" i="19"/>
  <c r="W268" i="19"/>
  <c r="X268" i="19"/>
  <c r="Z268" i="19" s="1"/>
  <c r="Y268" i="19" s="1"/>
  <c r="AA268" i="19"/>
  <c r="AB268" i="19" s="1"/>
  <c r="A269" i="19"/>
  <c r="C269" i="19"/>
  <c r="D269" i="19"/>
  <c r="E269" i="19"/>
  <c r="I269" i="19"/>
  <c r="J269" i="19" s="1"/>
  <c r="K269" i="19" a="1"/>
  <c r="K269" i="19" s="1"/>
  <c r="L269" i="19" s="1"/>
  <c r="N269" i="19"/>
  <c r="O269" i="19"/>
  <c r="P269" i="19"/>
  <c r="Q269" i="19" s="1"/>
  <c r="U269" i="19"/>
  <c r="T269" i="19"/>
  <c r="W269" i="19"/>
  <c r="X269" i="19"/>
  <c r="Z269" i="19"/>
  <c r="AA269" i="19"/>
  <c r="AB269" i="19" s="1"/>
  <c r="A270" i="19"/>
  <c r="C270" i="19"/>
  <c r="D270" i="19"/>
  <c r="E270" i="19"/>
  <c r="I270" i="19"/>
  <c r="J270" i="19" s="1"/>
  <c r="K270" i="19" a="1"/>
  <c r="K270" i="19" s="1"/>
  <c r="L270" i="19" s="1"/>
  <c r="N270" i="19"/>
  <c r="O270" i="19"/>
  <c r="P270" i="19"/>
  <c r="U270" i="19"/>
  <c r="T270" i="19"/>
  <c r="W270" i="19"/>
  <c r="X270" i="19"/>
  <c r="Z270" i="19"/>
  <c r="AA270" i="19"/>
  <c r="AB270" i="19" s="1"/>
  <c r="A271" i="19"/>
  <c r="C271" i="19"/>
  <c r="D271" i="19"/>
  <c r="E271" i="19"/>
  <c r="I271" i="19"/>
  <c r="J271" i="19" s="1"/>
  <c r="K271" i="19" a="1"/>
  <c r="K271" i="19" s="1"/>
  <c r="L271" i="19" s="1"/>
  <c r="N271" i="19"/>
  <c r="O271" i="19"/>
  <c r="P271" i="19"/>
  <c r="Q271" i="19" s="1"/>
  <c r="T271" i="19"/>
  <c r="W271" i="19"/>
  <c r="X271" i="19"/>
  <c r="Z271" i="19"/>
  <c r="AA271" i="19"/>
  <c r="AB271" i="19" s="1"/>
  <c r="A272" i="19"/>
  <c r="C272" i="19"/>
  <c r="D272" i="19"/>
  <c r="E272" i="19"/>
  <c r="I272" i="19"/>
  <c r="J272" i="19" s="1"/>
  <c r="K272" i="19" a="1"/>
  <c r="K272" i="19" s="1"/>
  <c r="L272" i="19" s="1"/>
  <c r="N272" i="19"/>
  <c r="O272" i="19"/>
  <c r="P272" i="19"/>
  <c r="Q272" i="19" s="1"/>
  <c r="T272" i="19"/>
  <c r="W272" i="19"/>
  <c r="X272" i="19"/>
  <c r="Z272" i="19" s="1"/>
  <c r="Y272" i="19" s="1"/>
  <c r="AA272" i="19"/>
  <c r="AB272" i="19" s="1"/>
  <c r="A273" i="19"/>
  <c r="C273" i="19"/>
  <c r="D273" i="19"/>
  <c r="E273" i="19"/>
  <c r="I273" i="19"/>
  <c r="J273" i="19" s="1"/>
  <c r="K273" i="19" a="1"/>
  <c r="K273" i="19" s="1"/>
  <c r="L273" i="19" s="1"/>
  <c r="N273" i="19"/>
  <c r="O273" i="19"/>
  <c r="P273" i="19"/>
  <c r="Q273" i="19" s="1"/>
  <c r="T273" i="19"/>
  <c r="W273" i="19"/>
  <c r="X273" i="19"/>
  <c r="Z273" i="19" s="1"/>
  <c r="Y273" i="19" s="1"/>
  <c r="AA273" i="19"/>
  <c r="AB273" i="19" s="1"/>
  <c r="A274" i="19"/>
  <c r="C274" i="19"/>
  <c r="D274" i="19"/>
  <c r="E274" i="19"/>
  <c r="I274" i="19"/>
  <c r="J274" i="19" s="1"/>
  <c r="K274" i="19" a="1"/>
  <c r="K274" i="19" s="1"/>
  <c r="L274" i="19" s="1"/>
  <c r="N274" i="19"/>
  <c r="O274" i="19"/>
  <c r="P274" i="19"/>
  <c r="Q274" i="19" s="1"/>
  <c r="T274" i="19"/>
  <c r="W274" i="19"/>
  <c r="X274" i="19"/>
  <c r="Z274" i="19"/>
  <c r="AA274" i="19"/>
  <c r="AB274" i="19" s="1"/>
  <c r="A275" i="19"/>
  <c r="C275" i="19"/>
  <c r="D275" i="19"/>
  <c r="E275" i="19"/>
  <c r="I275" i="19"/>
  <c r="J275" i="19" s="1"/>
  <c r="K275" i="19" a="1"/>
  <c r="K275" i="19" s="1"/>
  <c r="L275" i="19" s="1"/>
  <c r="N275" i="19"/>
  <c r="O275" i="19"/>
  <c r="P275" i="19"/>
  <c r="Q275" i="19" s="1"/>
  <c r="T275" i="19"/>
  <c r="W275" i="19"/>
  <c r="X275" i="19"/>
  <c r="Z275" i="19"/>
  <c r="Y275" i="19" s="1"/>
  <c r="AA275" i="19"/>
  <c r="AB275" i="19" s="1"/>
  <c r="A276" i="19"/>
  <c r="C276" i="19"/>
  <c r="D276" i="19"/>
  <c r="E276" i="19"/>
  <c r="I276" i="19"/>
  <c r="J276" i="19" s="1"/>
  <c r="K276" i="19" a="1"/>
  <c r="K276" i="19" s="1"/>
  <c r="L276" i="19" s="1"/>
  <c r="N276" i="19"/>
  <c r="O276" i="19"/>
  <c r="P276" i="19"/>
  <c r="Q276" i="19" s="1"/>
  <c r="U276" i="19"/>
  <c r="T276" i="19"/>
  <c r="W276" i="19"/>
  <c r="X276" i="19"/>
  <c r="Z276" i="19"/>
  <c r="Y276" i="19" s="1"/>
  <c r="AA276" i="19"/>
  <c r="AB276" i="19" s="1"/>
  <c r="A277" i="19"/>
  <c r="C277" i="19"/>
  <c r="D277" i="19"/>
  <c r="E277" i="19"/>
  <c r="I277" i="19"/>
  <c r="J277" i="19" s="1"/>
  <c r="K277" i="19" a="1"/>
  <c r="K277" i="19" s="1"/>
  <c r="L277" i="19" s="1"/>
  <c r="N277" i="19"/>
  <c r="O277" i="19"/>
  <c r="P277" i="19"/>
  <c r="Q277" i="19" s="1"/>
  <c r="U277" i="19"/>
  <c r="T277" i="19"/>
  <c r="W277" i="19"/>
  <c r="X277" i="19"/>
  <c r="Z277" i="19"/>
  <c r="AA277" i="19"/>
  <c r="AB277" i="19" s="1"/>
  <c r="A278" i="19"/>
  <c r="C278" i="19"/>
  <c r="D278" i="19"/>
  <c r="E278" i="19"/>
  <c r="I278" i="19"/>
  <c r="J278" i="19" s="1"/>
  <c r="AG278" i="19" s="1"/>
  <c r="K278" i="19" a="1"/>
  <c r="K278" i="19" s="1"/>
  <c r="L278" i="19" s="1"/>
  <c r="N278" i="19"/>
  <c r="O278" i="19"/>
  <c r="P278" i="19"/>
  <c r="Q278" i="19" s="1"/>
  <c r="U278" i="19"/>
  <c r="T278" i="19"/>
  <c r="W278" i="19"/>
  <c r="X278" i="19"/>
  <c r="Z278" i="19"/>
  <c r="AA278" i="19"/>
  <c r="AB278" i="19" s="1"/>
  <c r="A279" i="19"/>
  <c r="C279" i="19"/>
  <c r="D279" i="19"/>
  <c r="E279" i="19"/>
  <c r="I279" i="19"/>
  <c r="J279" i="19" s="1"/>
  <c r="K279" i="19" a="1"/>
  <c r="K279" i="19" s="1"/>
  <c r="L279" i="19" s="1"/>
  <c r="N279" i="19"/>
  <c r="O279" i="19"/>
  <c r="P279" i="19"/>
  <c r="Q279" i="19" s="1"/>
  <c r="R279" i="19" s="1" a="1"/>
  <c r="R279" i="19" s="1"/>
  <c r="T279" i="19"/>
  <c r="W279" i="19"/>
  <c r="X279" i="19"/>
  <c r="Z279" i="19" s="1"/>
  <c r="Y279" i="19" s="1"/>
  <c r="AA279" i="19"/>
  <c r="AB279" i="19" s="1"/>
  <c r="A280" i="19"/>
  <c r="C280" i="19"/>
  <c r="D280" i="19"/>
  <c r="E280" i="19"/>
  <c r="I280" i="19"/>
  <c r="J280" i="19" s="1"/>
  <c r="AG280" i="19" s="1"/>
  <c r="K280" i="19" a="1"/>
  <c r="K280" i="19" s="1"/>
  <c r="L280" i="19" s="1"/>
  <c r="N280" i="19"/>
  <c r="O280" i="19"/>
  <c r="P280" i="19"/>
  <c r="Q280" i="19" s="1"/>
  <c r="R280" i="19" s="1" a="1"/>
  <c r="R280" i="19" s="1"/>
  <c r="U280" i="19"/>
  <c r="T280" i="19"/>
  <c r="W280" i="19"/>
  <c r="X280" i="19"/>
  <c r="Z280" i="19"/>
  <c r="AA280" i="19"/>
  <c r="AB280" i="19" s="1"/>
  <c r="A281" i="19"/>
  <c r="C281" i="19"/>
  <c r="D281" i="19"/>
  <c r="E281" i="19"/>
  <c r="I281" i="19"/>
  <c r="J281" i="19" s="1"/>
  <c r="K281" i="19" a="1"/>
  <c r="K281" i="19" s="1"/>
  <c r="L281" i="19" s="1"/>
  <c r="M281" i="19" s="1" a="1"/>
  <c r="M281" i="19" s="1"/>
  <c r="N281" i="19"/>
  <c r="O281" i="19"/>
  <c r="P281" i="19"/>
  <c r="Q281" i="19" s="1"/>
  <c r="U281" i="19"/>
  <c r="T281" i="19"/>
  <c r="W281" i="19"/>
  <c r="X281" i="19"/>
  <c r="Z281" i="19"/>
  <c r="AA281" i="19"/>
  <c r="AB281" i="19" s="1"/>
  <c r="A282" i="19"/>
  <c r="C282" i="19"/>
  <c r="D282" i="19"/>
  <c r="E282" i="19"/>
  <c r="I282" i="19"/>
  <c r="J282" i="19" s="1"/>
  <c r="K282" i="19" a="1"/>
  <c r="K282" i="19" s="1"/>
  <c r="L282" i="19" s="1"/>
  <c r="N282" i="19"/>
  <c r="O282" i="19"/>
  <c r="P282" i="19"/>
  <c r="Q282" i="19" s="1"/>
  <c r="U282" i="19"/>
  <c r="T282" i="19"/>
  <c r="W282" i="19"/>
  <c r="X282" i="19"/>
  <c r="Z282" i="19"/>
  <c r="AA282" i="19"/>
  <c r="AB282" i="19" s="1"/>
  <c r="A283" i="19"/>
  <c r="C283" i="19"/>
  <c r="D283" i="19"/>
  <c r="E283" i="19"/>
  <c r="I283" i="19"/>
  <c r="J283" i="19" s="1"/>
  <c r="AG283" i="19" s="1"/>
  <c r="K283" i="19" a="1"/>
  <c r="K283" i="19" s="1"/>
  <c r="L283" i="19" s="1"/>
  <c r="N283" i="19"/>
  <c r="O283" i="19"/>
  <c r="P283" i="19"/>
  <c r="Q283" i="19" s="1"/>
  <c r="R283" i="19" s="1" a="1"/>
  <c r="R283" i="19" s="1"/>
  <c r="U283" i="19"/>
  <c r="T283" i="19"/>
  <c r="W283" i="19"/>
  <c r="X283" i="19"/>
  <c r="Z283" i="19"/>
  <c r="AA283" i="19"/>
  <c r="AB283" i="19" s="1"/>
  <c r="A284" i="19"/>
  <c r="C284" i="19"/>
  <c r="D284" i="19"/>
  <c r="E284" i="19"/>
  <c r="I284" i="19"/>
  <c r="J284" i="19" s="1"/>
  <c r="AG284" i="19" s="1"/>
  <c r="K284" i="19" a="1"/>
  <c r="K284" i="19" s="1"/>
  <c r="L284" i="19" s="1"/>
  <c r="N284" i="19"/>
  <c r="O284" i="19"/>
  <c r="P284" i="19"/>
  <c r="Q284" i="19" s="1"/>
  <c r="U284" i="19"/>
  <c r="T284" i="19"/>
  <c r="W284" i="19"/>
  <c r="X284" i="19"/>
  <c r="Z284" i="19"/>
  <c r="AA284" i="19"/>
  <c r="AB284" i="19" s="1"/>
  <c r="A285" i="19"/>
  <c r="C285" i="19"/>
  <c r="D285" i="19"/>
  <c r="E285" i="19"/>
  <c r="I285" i="19"/>
  <c r="J285" i="19" s="1"/>
  <c r="K285" i="19" a="1"/>
  <c r="K285" i="19" s="1"/>
  <c r="L285" i="19" s="1"/>
  <c r="N285" i="19"/>
  <c r="O285" i="19"/>
  <c r="P285" i="19"/>
  <c r="Q285" i="19" s="1"/>
  <c r="T285" i="19"/>
  <c r="W285" i="19"/>
  <c r="X285" i="19"/>
  <c r="Z285" i="19"/>
  <c r="AA285" i="19"/>
  <c r="AB285" i="19" s="1"/>
  <c r="A286" i="19"/>
  <c r="C286" i="19"/>
  <c r="D286" i="19"/>
  <c r="E286" i="19"/>
  <c r="I286" i="19"/>
  <c r="J286" i="19"/>
  <c r="AG286" i="19" s="1"/>
  <c r="K286" i="19" a="1"/>
  <c r="K286" i="19" s="1"/>
  <c r="L286" i="19" s="1"/>
  <c r="N286" i="19"/>
  <c r="O286" i="19"/>
  <c r="P286" i="19"/>
  <c r="Q286" i="19" s="1"/>
  <c r="T286" i="19"/>
  <c r="W286" i="19"/>
  <c r="X286" i="19"/>
  <c r="Z286" i="19"/>
  <c r="AA286" i="19"/>
  <c r="AB286" i="19" s="1"/>
  <c r="A287" i="19"/>
  <c r="C287" i="19"/>
  <c r="D287" i="19"/>
  <c r="E287" i="19"/>
  <c r="I287" i="19"/>
  <c r="J287" i="19" s="1"/>
  <c r="K287" i="19" a="1"/>
  <c r="K287" i="19" s="1"/>
  <c r="L287" i="19" s="1"/>
  <c r="N287" i="19"/>
  <c r="O287" i="19"/>
  <c r="P287" i="19"/>
  <c r="Q287" i="19" s="1"/>
  <c r="R287" i="19" s="1" a="1"/>
  <c r="R287" i="19" s="1"/>
  <c r="U287" i="19"/>
  <c r="T287" i="19"/>
  <c r="W287" i="19"/>
  <c r="X287" i="19"/>
  <c r="Z287" i="19" s="1"/>
  <c r="Y287" i="19" s="1"/>
  <c r="AA287" i="19"/>
  <c r="AB287" i="19" s="1"/>
  <c r="A288" i="19"/>
  <c r="C288" i="19"/>
  <c r="D288" i="19"/>
  <c r="E288" i="19"/>
  <c r="I288" i="19"/>
  <c r="J288" i="19" s="1"/>
  <c r="K288" i="19" a="1"/>
  <c r="K288" i="19" s="1"/>
  <c r="L288" i="19" s="1"/>
  <c r="N288" i="19"/>
  <c r="O288" i="19"/>
  <c r="P288" i="19"/>
  <c r="Q288" i="19" s="1"/>
  <c r="U288" i="19"/>
  <c r="T288" i="19"/>
  <c r="W288" i="19"/>
  <c r="X288" i="19"/>
  <c r="Z288" i="19" s="1"/>
  <c r="Y288" i="19" s="1"/>
  <c r="AA288" i="19"/>
  <c r="AB288" i="19" s="1"/>
  <c r="A289" i="19"/>
  <c r="C289" i="19"/>
  <c r="D289" i="19"/>
  <c r="E289" i="19"/>
  <c r="I289" i="19"/>
  <c r="J289" i="19" s="1"/>
  <c r="AG289" i="19" s="1"/>
  <c r="K289" i="19" a="1"/>
  <c r="K289" i="19" s="1"/>
  <c r="L289" i="19" s="1"/>
  <c r="M289" i="19" s="1" a="1"/>
  <c r="M289" i="19" s="1"/>
  <c r="N289" i="19"/>
  <c r="O289" i="19"/>
  <c r="P289" i="19"/>
  <c r="Q289" i="19" s="1"/>
  <c r="R289" i="19" s="1" a="1"/>
  <c r="R289" i="19" s="1"/>
  <c r="T289" i="19"/>
  <c r="W289" i="19"/>
  <c r="X289" i="19"/>
  <c r="Z289" i="19"/>
  <c r="AA289" i="19"/>
  <c r="AB289" i="19" s="1"/>
  <c r="A290" i="19"/>
  <c r="C290" i="19"/>
  <c r="D290" i="19"/>
  <c r="E290" i="19"/>
  <c r="I290" i="19"/>
  <c r="J290" i="19" s="1"/>
  <c r="K290" i="19" a="1"/>
  <c r="K290" i="19" s="1"/>
  <c r="L290" i="19" s="1"/>
  <c r="N290" i="19"/>
  <c r="O290" i="19"/>
  <c r="P290" i="19"/>
  <c r="Q290" i="19" s="1"/>
  <c r="U290" i="19"/>
  <c r="T290" i="19"/>
  <c r="W290" i="19"/>
  <c r="X290" i="19"/>
  <c r="Z290" i="19" s="1"/>
  <c r="Y290" i="19" s="1"/>
  <c r="AA290" i="19"/>
  <c r="AB290" i="19" s="1"/>
  <c r="A291" i="19"/>
  <c r="C291" i="19"/>
  <c r="D291" i="19"/>
  <c r="E291" i="19"/>
  <c r="I291" i="19"/>
  <c r="J291" i="19" s="1"/>
  <c r="K291" i="19" a="1"/>
  <c r="K291" i="19" s="1"/>
  <c r="L291" i="19" s="1"/>
  <c r="N291" i="19"/>
  <c r="O291" i="19"/>
  <c r="P291" i="19"/>
  <c r="Q291" i="19" s="1"/>
  <c r="U291" i="19"/>
  <c r="T291" i="19"/>
  <c r="W291" i="19"/>
  <c r="X291" i="19"/>
  <c r="Z291" i="19"/>
  <c r="AA291" i="19"/>
  <c r="AB291" i="19" s="1"/>
  <c r="AQ239" i="19" l="1"/>
  <c r="AR239" i="19"/>
  <c r="AI238" i="19"/>
  <c r="AI198" i="19"/>
  <c r="AI121" i="19"/>
  <c r="AI42" i="19"/>
  <c r="AR273" i="19"/>
  <c r="AR251" i="19"/>
  <c r="AI237" i="19"/>
  <c r="AI177" i="19"/>
  <c r="AI61" i="19"/>
  <c r="AR284" i="19"/>
  <c r="AQ284" i="19"/>
  <c r="AQ236" i="19"/>
  <c r="AR236" i="19"/>
  <c r="AI235" i="19"/>
  <c r="AS235" i="19" s="1"/>
  <c r="AI175" i="19"/>
  <c r="AI118" i="19"/>
  <c r="AI79" i="19"/>
  <c r="AI39" i="19"/>
  <c r="AI234" i="19"/>
  <c r="AI174" i="19"/>
  <c r="AI154" i="19"/>
  <c r="AI117" i="19"/>
  <c r="AI38" i="19"/>
  <c r="AR277" i="19"/>
  <c r="AR240" i="19"/>
  <c r="AQ225" i="19"/>
  <c r="AR225" i="19"/>
  <c r="AI273" i="19"/>
  <c r="AI253" i="19"/>
  <c r="AI233" i="19"/>
  <c r="AS233" i="19" s="1"/>
  <c r="AI213" i="19"/>
  <c r="AI193" i="19"/>
  <c r="AI173" i="19"/>
  <c r="AI153" i="19"/>
  <c r="AI116" i="19"/>
  <c r="AI97" i="19"/>
  <c r="AI57" i="19"/>
  <c r="AI37" i="19"/>
  <c r="AI17" i="19"/>
  <c r="AR267" i="19"/>
  <c r="AQ252" i="19"/>
  <c r="AR252" i="19"/>
  <c r="AQ233" i="19"/>
  <c r="AR233" i="19"/>
  <c r="AQ226" i="19"/>
  <c r="AI272" i="19"/>
  <c r="AI232" i="19"/>
  <c r="AI212" i="19"/>
  <c r="AI172" i="19"/>
  <c r="AI152" i="19"/>
  <c r="AI132" i="19"/>
  <c r="AI96" i="19"/>
  <c r="AI76" i="19"/>
  <c r="AI56" i="19"/>
  <c r="AI36" i="19"/>
  <c r="AR285" i="19"/>
  <c r="AR281" i="19"/>
  <c r="AR248" i="19"/>
  <c r="AI271" i="19"/>
  <c r="AI231" i="19"/>
  <c r="AI211" i="19"/>
  <c r="AI191" i="19"/>
  <c r="AI171" i="19"/>
  <c r="AI95" i="19"/>
  <c r="AI55" i="19"/>
  <c r="AI35" i="19"/>
  <c r="AI15" i="19"/>
  <c r="AR274" i="19"/>
  <c r="AR271" i="19"/>
  <c r="AQ260" i="19"/>
  <c r="AR260" i="19"/>
  <c r="AR256" i="19"/>
  <c r="AR244" i="19"/>
  <c r="AQ244" i="19"/>
  <c r="AS237" i="19"/>
  <c r="AR237" i="19"/>
  <c r="AI290" i="19"/>
  <c r="AI270" i="19"/>
  <c r="AI250" i="19"/>
  <c r="AI230" i="19"/>
  <c r="AI150" i="19"/>
  <c r="AI130" i="19"/>
  <c r="AI94" i="19"/>
  <c r="AI34" i="19"/>
  <c r="AR266" i="19"/>
  <c r="AQ228" i="19"/>
  <c r="AI278" i="19"/>
  <c r="AI258" i="19"/>
  <c r="AS258" i="19" s="1"/>
  <c r="AI218" i="19"/>
  <c r="AI178" i="19"/>
  <c r="AI138" i="19"/>
  <c r="AI102" i="19"/>
  <c r="AI82" i="19"/>
  <c r="AI62" i="19"/>
  <c r="AI22" i="19"/>
  <c r="AR291" i="19"/>
  <c r="AR257" i="19"/>
  <c r="AI137" i="19"/>
  <c r="AI81" i="19"/>
  <c r="AI21" i="19"/>
  <c r="AR280" i="19"/>
  <c r="AQ280" i="19"/>
  <c r="AR247" i="19"/>
  <c r="AI99" i="19"/>
  <c r="AI274" i="19"/>
  <c r="AI214" i="19"/>
  <c r="AI134" i="19"/>
  <c r="AI18" i="19"/>
  <c r="AI289" i="19"/>
  <c r="AS289" i="19" s="1"/>
  <c r="AI249" i="19"/>
  <c r="AI209" i="19"/>
  <c r="AI189" i="19"/>
  <c r="AI149" i="19"/>
  <c r="AI73" i="19"/>
  <c r="AI53" i="19"/>
  <c r="AI13" i="19"/>
  <c r="AQ278" i="19"/>
  <c r="AR278" i="19"/>
  <c r="AQ264" i="19"/>
  <c r="AR264" i="19"/>
  <c r="AR230" i="19"/>
  <c r="AI148" i="19"/>
  <c r="AI112" i="19"/>
  <c r="AI32" i="19"/>
  <c r="AR268" i="19"/>
  <c r="AR253" i="19"/>
  <c r="AQ241" i="19"/>
  <c r="AR241" i="19"/>
  <c r="AR234" i="19"/>
  <c r="AI267" i="19"/>
  <c r="AI247" i="19"/>
  <c r="AI207" i="19"/>
  <c r="AI167" i="19"/>
  <c r="AI31" i="19"/>
  <c r="AR282" i="19"/>
  <c r="AR245" i="19"/>
  <c r="AI266" i="19"/>
  <c r="AI226" i="19"/>
  <c r="AS226" i="19" s="1"/>
  <c r="AI186" i="19"/>
  <c r="AI110" i="19"/>
  <c r="AI30" i="19"/>
  <c r="AQ286" i="19"/>
  <c r="AR286" i="19"/>
  <c r="AI285" i="19"/>
  <c r="AS285" i="19" s="1"/>
  <c r="AI265" i="19"/>
  <c r="AI225" i="19"/>
  <c r="AI205" i="19"/>
  <c r="AI165" i="19"/>
  <c r="AI145" i="19"/>
  <c r="AI126" i="19"/>
  <c r="AI109" i="19"/>
  <c r="AI69" i="19"/>
  <c r="AI49" i="19"/>
  <c r="AI29" i="19"/>
  <c r="AI9" i="19"/>
  <c r="AR272" i="19"/>
  <c r="AR238" i="19"/>
  <c r="AI264" i="19"/>
  <c r="AI224" i="19"/>
  <c r="AI184" i="19"/>
  <c r="AR279" i="19"/>
  <c r="AR265" i="19"/>
  <c r="AR232" i="19"/>
  <c r="AI277" i="19"/>
  <c r="AI157" i="19"/>
  <c r="AI41" i="19"/>
  <c r="AI276" i="19"/>
  <c r="AR276" i="19"/>
  <c r="AI256" i="19"/>
  <c r="AI136" i="19"/>
  <c r="AI119" i="19"/>
  <c r="AI80" i="19"/>
  <c r="AI40" i="19"/>
  <c r="AR288" i="19"/>
  <c r="AR270" i="19"/>
  <c r="AR263" i="19"/>
  <c r="AR259" i="19"/>
  <c r="AR255" i="19"/>
  <c r="AQ255" i="19"/>
  <c r="AQ243" i="19"/>
  <c r="AR243" i="19"/>
  <c r="AI275" i="19"/>
  <c r="AS275" i="19" s="1"/>
  <c r="AI195" i="19"/>
  <c r="AI194" i="19"/>
  <c r="AR229" i="19"/>
  <c r="AQ289" i="19"/>
  <c r="AR289" i="19"/>
  <c r="AI269" i="19"/>
  <c r="AI229" i="19"/>
  <c r="AI93" i="19"/>
  <c r="AI33" i="19"/>
  <c r="AR226" i="19"/>
  <c r="AI288" i="19"/>
  <c r="AI268" i="19"/>
  <c r="AI228" i="19"/>
  <c r="AR228" i="19"/>
  <c r="AI188" i="19"/>
  <c r="AI168" i="19"/>
  <c r="AI129" i="19"/>
  <c r="AI92" i="19"/>
  <c r="AI52" i="19"/>
  <c r="AI12" i="19"/>
  <c r="AR249" i="19"/>
  <c r="AI128" i="19"/>
  <c r="AI91" i="19"/>
  <c r="AI51" i="19"/>
  <c r="AI11" i="19"/>
  <c r="AI286" i="19"/>
  <c r="AI246" i="19"/>
  <c r="AI206" i="19"/>
  <c r="AI166" i="19"/>
  <c r="AI127" i="19"/>
  <c r="AI90" i="19"/>
  <c r="AI70" i="19"/>
  <c r="AR261" i="19"/>
  <c r="AR275" i="19"/>
  <c r="AI284" i="19"/>
  <c r="AI244" i="19"/>
  <c r="AI204" i="19"/>
  <c r="AI144" i="19"/>
  <c r="AI88" i="19"/>
  <c r="AI68" i="19"/>
  <c r="AI8" i="19"/>
  <c r="AR290" i="19"/>
  <c r="AQ227" i="19"/>
  <c r="AR227" i="19"/>
  <c r="AI263" i="19"/>
  <c r="AI223" i="19"/>
  <c r="AI183" i="19"/>
  <c r="AI125" i="19"/>
  <c r="AI107" i="19"/>
  <c r="AI87" i="19"/>
  <c r="AI67" i="19"/>
  <c r="AI47" i="19"/>
  <c r="AI7" i="19"/>
  <c r="AR250" i="19"/>
  <c r="AR242" i="19"/>
  <c r="AR231" i="19"/>
  <c r="AI282" i="19"/>
  <c r="AI262" i="19"/>
  <c r="AI182" i="19"/>
  <c r="AI142" i="19"/>
  <c r="AI106" i="19"/>
  <c r="AI86" i="19"/>
  <c r="AI66" i="19"/>
  <c r="AI26" i="19"/>
  <c r="AQ283" i="19"/>
  <c r="AR283" i="19"/>
  <c r="AQ254" i="19"/>
  <c r="AR254" i="19"/>
  <c r="AQ246" i="19"/>
  <c r="AR246" i="19"/>
  <c r="AI261" i="19"/>
  <c r="AS261" i="19" s="1"/>
  <c r="AI241" i="19"/>
  <c r="AI221" i="19"/>
  <c r="AI201" i="19"/>
  <c r="AI181" i="19"/>
  <c r="AI161" i="19"/>
  <c r="AI141" i="19"/>
  <c r="AI105" i="19"/>
  <c r="AI45" i="19"/>
  <c r="AI25" i="19"/>
  <c r="AR287" i="19"/>
  <c r="AR269" i="19"/>
  <c r="AS262" i="19"/>
  <c r="AR262" i="19"/>
  <c r="AR258" i="19"/>
  <c r="AR235" i="19"/>
  <c r="AI280" i="19"/>
  <c r="AI240" i="19"/>
  <c r="AI220" i="19"/>
  <c r="AI160" i="19"/>
  <c r="AI123" i="19"/>
  <c r="AI104" i="19"/>
  <c r="AI84" i="19"/>
  <c r="AI64" i="19"/>
  <c r="AI44" i="19"/>
  <c r="AI279" i="19"/>
  <c r="AI199" i="19"/>
  <c r="AI179" i="19"/>
  <c r="AI159" i="19"/>
  <c r="AI139" i="19"/>
  <c r="AI103" i="19"/>
  <c r="AI43" i="19"/>
  <c r="AI23" i="19"/>
  <c r="V285" i="19"/>
  <c r="U285" i="19"/>
  <c r="V286" i="19"/>
  <c r="U286" i="19"/>
  <c r="V279" i="19"/>
  <c r="U279" i="19"/>
  <c r="V260" i="19"/>
  <c r="U260" i="19"/>
  <c r="V266" i="19"/>
  <c r="U266" i="19"/>
  <c r="U268" i="19"/>
  <c r="V268" i="19" s="1"/>
  <c r="V253" i="19"/>
  <c r="AE253" i="19" s="1" a="1"/>
  <c r="AE253" i="19" s="1"/>
  <c r="U253" i="19"/>
  <c r="V289" i="19"/>
  <c r="V290" i="19"/>
  <c r="AG229" i="19"/>
  <c r="V250" i="19"/>
  <c r="V280" i="19"/>
  <c r="AG285" i="19"/>
  <c r="AQ285" i="19" s="1"/>
  <c r="AG273" i="19"/>
  <c r="AG235" i="19"/>
  <c r="AG242" i="19"/>
  <c r="AG240" i="19"/>
  <c r="AG237" i="19"/>
  <c r="V262" i="19"/>
  <c r="Q267" i="19"/>
  <c r="R267" i="19" s="1" a="1"/>
  <c r="R267" i="19" s="1"/>
  <c r="R247" i="19" a="1"/>
  <c r="R247" i="19" s="1"/>
  <c r="Q264" i="19"/>
  <c r="R264" i="19" s="1" a="1"/>
  <c r="R264" i="19" s="1"/>
  <c r="AF264" i="19" s="1"/>
  <c r="AP264" i="19" s="1"/>
  <c r="R266" i="19" a="1"/>
  <c r="R266" i="19" s="1"/>
  <c r="AF266" i="19" s="1"/>
  <c r="R246" i="19" a="1"/>
  <c r="R246" i="19" s="1"/>
  <c r="AF246" i="19" s="1"/>
  <c r="Q263" i="19"/>
  <c r="R263" i="19" s="1" a="1"/>
  <c r="R263" i="19" s="1"/>
  <c r="AF263" i="19" s="1"/>
  <c r="AP263" i="19" s="1"/>
  <c r="Q268" i="19"/>
  <c r="R268" i="19" s="1" a="1"/>
  <c r="R268" i="19" s="1"/>
  <c r="R245" i="19" a="1"/>
  <c r="R245" i="19" s="1"/>
  <c r="V270" i="19"/>
  <c r="R265" i="19" a="1"/>
  <c r="R265" i="19" s="1"/>
  <c r="AF265" i="19" s="1"/>
  <c r="R260" i="19" a="1"/>
  <c r="R260" i="19" s="1"/>
  <c r="Q270" i="19"/>
  <c r="R270" i="19" s="1" a="1"/>
  <c r="R270" i="19" s="1"/>
  <c r="AF270" i="19" s="1"/>
  <c r="Q259" i="19"/>
  <c r="R259" i="19" s="1" a="1"/>
  <c r="R259" i="19" s="1"/>
  <c r="R278" i="19" a="1"/>
  <c r="R278" i="19" s="1"/>
  <c r="AF278" i="19" s="1"/>
  <c r="R230" i="19" a="1"/>
  <c r="R230" i="19" s="1"/>
  <c r="R232" i="19" a="1"/>
  <c r="R232" i="19" s="1"/>
  <c r="R290" i="19" a="1"/>
  <c r="R290" i="19" s="1"/>
  <c r="AF290" i="19" s="1"/>
  <c r="R228" i="19" a="1"/>
  <c r="R228" i="19" s="1"/>
  <c r="AF228" i="19" s="1"/>
  <c r="R227" i="19" a="1"/>
  <c r="R227" i="19" s="1"/>
  <c r="R257" i="19" a="1"/>
  <c r="R257" i="19" s="1"/>
  <c r="AF257" i="19" s="1"/>
  <c r="R258" i="19" a="1"/>
  <c r="R258" i="19" s="1"/>
  <c r="AF258" i="19" s="1"/>
  <c r="R238" i="19" a="1"/>
  <c r="R238" i="19" s="1"/>
  <c r="R233" i="19" a="1"/>
  <c r="R233" i="19" s="1"/>
  <c r="AF233" i="19" s="1"/>
  <c r="R231" i="19" a="1"/>
  <c r="R231" i="19" s="1"/>
  <c r="R291" i="19" a="1"/>
  <c r="R291" i="19" s="1"/>
  <c r="R269" i="19" a="1"/>
  <c r="R269" i="19" s="1"/>
  <c r="R229" i="19" a="1"/>
  <c r="R229" i="19" s="1"/>
  <c r="AF229" i="19" s="1"/>
  <c r="R286" i="19" a="1"/>
  <c r="R286" i="19" s="1"/>
  <c r="R284" i="19" a="1"/>
  <c r="R284" i="19" s="1"/>
  <c r="V248" i="19"/>
  <c r="AG282" i="19"/>
  <c r="V278" i="19"/>
  <c r="AG287" i="19"/>
  <c r="R285" i="19" a="1"/>
  <c r="R285" i="19" s="1"/>
  <c r="AG267" i="19"/>
  <c r="V259" i="19"/>
  <c r="R261" i="19" a="1"/>
  <c r="R261" i="19" s="1"/>
  <c r="R281" i="19" a="1"/>
  <c r="R281" i="19" s="1"/>
  <c r="R239" i="19" a="1"/>
  <c r="R239" i="19" s="1"/>
  <c r="AG232" i="19"/>
  <c r="R282" i="19" a="1"/>
  <c r="R282" i="19" s="1"/>
  <c r="R248" i="19" a="1"/>
  <c r="R248" i="19" s="1"/>
  <c r="AG277" i="19"/>
  <c r="AG276" i="19"/>
  <c r="AQ276" i="19" s="1"/>
  <c r="AG275" i="19"/>
  <c r="AQ275" i="19" s="1"/>
  <c r="AG249" i="19"/>
  <c r="AG234" i="19"/>
  <c r="R262" i="19" a="1"/>
  <c r="R262" i="19" s="1"/>
  <c r="AF262" i="19" s="1"/>
  <c r="R273" i="19" a="1"/>
  <c r="R273" i="19" s="1"/>
  <c r="AF273" i="19" s="1"/>
  <c r="R272" i="19" a="1"/>
  <c r="R272" i="19" s="1"/>
  <c r="AF272" i="19" s="1"/>
  <c r="R288" i="19" a="1"/>
  <c r="R288" i="19" s="1"/>
  <c r="AF288" i="19" s="1"/>
  <c r="R275" i="19" a="1"/>
  <c r="R275" i="19" s="1"/>
  <c r="R274" i="19" a="1"/>
  <c r="R274" i="19" s="1"/>
  <c r="R271" i="19" a="1"/>
  <c r="R271" i="19" s="1"/>
  <c r="AG253" i="19"/>
  <c r="AQ253" i="19" s="1"/>
  <c r="R277" i="19" a="1"/>
  <c r="R277" i="19" s="1"/>
  <c r="R276" i="19" a="1"/>
  <c r="R276" i="19" s="1"/>
  <c r="AF276" i="19" s="1"/>
  <c r="AP276" i="19" s="1"/>
  <c r="R237" i="19" a="1"/>
  <c r="R237" i="19" s="1"/>
  <c r="AF237" i="19" s="1"/>
  <c r="R235" i="19" a="1"/>
  <c r="R235" i="19" s="1"/>
  <c r="AF235" i="19" s="1"/>
  <c r="R234" i="19" a="1"/>
  <c r="R234" i="19" s="1"/>
  <c r="R226" i="19" a="1"/>
  <c r="R226" i="19" s="1"/>
  <c r="R225" i="19" a="1"/>
  <c r="R225" i="19" s="1"/>
  <c r="AF225" i="19" s="1"/>
  <c r="R244" i="19" a="1"/>
  <c r="R244" i="19" s="1"/>
  <c r="R243" i="19" a="1"/>
  <c r="R243" i="19" s="1"/>
  <c r="R242" i="19" a="1"/>
  <c r="R242" i="19" s="1"/>
  <c r="R256" i="19" a="1"/>
  <c r="R256" i="19" s="1"/>
  <c r="R255" i="19" a="1"/>
  <c r="R255" i="19" s="1"/>
  <c r="R254" i="19" a="1"/>
  <c r="R254" i="19" s="1"/>
  <c r="R241" i="19" a="1"/>
  <c r="R241" i="19" s="1"/>
  <c r="R240" i="19" a="1"/>
  <c r="R240" i="19" s="1"/>
  <c r="AF240" i="19" s="1"/>
  <c r="V281" i="19"/>
  <c r="M241" i="19" a="1"/>
  <c r="M241" i="19" s="1"/>
  <c r="F241" i="19" s="1"/>
  <c r="AG251" i="19"/>
  <c r="AG248" i="19"/>
  <c r="V230" i="19"/>
  <c r="AG291" i="19"/>
  <c r="M279" i="19" a="1"/>
  <c r="M279" i="19" s="1"/>
  <c r="V273" i="19"/>
  <c r="M285" i="19" a="1"/>
  <c r="M285" i="19" s="1"/>
  <c r="M251" i="19" a="1"/>
  <c r="M251" i="19" s="1"/>
  <c r="F251" i="19" s="1"/>
  <c r="M254" i="19" a="1"/>
  <c r="M254" i="19" s="1"/>
  <c r="F254" i="19" s="1"/>
  <c r="M250" i="19" a="1"/>
  <c r="M250" i="19" s="1"/>
  <c r="F250" i="19" s="1"/>
  <c r="M288" i="19" a="1"/>
  <c r="M288" i="19" s="1"/>
  <c r="F288" i="19" s="1"/>
  <c r="M287" i="19" a="1"/>
  <c r="M287" i="19" s="1"/>
  <c r="F287" i="19" s="1"/>
  <c r="M235" i="19" a="1"/>
  <c r="M235" i="19" s="1"/>
  <c r="F235" i="19" s="1"/>
  <c r="M275" i="19" a="1"/>
  <c r="M275" i="19" s="1"/>
  <c r="M274" i="19" a="1"/>
  <c r="M274" i="19" s="1"/>
  <c r="M245" i="19" a="1"/>
  <c r="M245" i="19" s="1"/>
  <c r="F245" i="19" s="1"/>
  <c r="M286" i="19" a="1"/>
  <c r="M286" i="19" s="1"/>
  <c r="F286" i="19" s="1"/>
  <c r="M232" i="19" a="1"/>
  <c r="M232" i="19" s="1"/>
  <c r="F232" i="19" s="1"/>
  <c r="M238" i="19" a="1"/>
  <c r="M238" i="19" s="1"/>
  <c r="F238" i="19" s="1"/>
  <c r="M267" i="19" a="1"/>
  <c r="M267" i="19" s="1"/>
  <c r="F267" i="19" s="1"/>
  <c r="M266" i="19" a="1"/>
  <c r="M266" i="19" s="1"/>
  <c r="M265" i="19" a="1"/>
  <c r="M265" i="19" s="1"/>
  <c r="F265" i="19" s="1"/>
  <c r="M263" i="19" a="1"/>
  <c r="M263" i="19" s="1"/>
  <c r="F263" i="19" s="1"/>
  <c r="M225" i="19" a="1"/>
  <c r="M225" i="19" s="1"/>
  <c r="F225" i="19" s="1"/>
  <c r="M262" i="19" a="1"/>
  <c r="M262" i="19" s="1"/>
  <c r="F262" i="19" s="1"/>
  <c r="V274" i="19"/>
  <c r="AG279" i="19"/>
  <c r="V275" i="19"/>
  <c r="AG250" i="19"/>
  <c r="AG238" i="19"/>
  <c r="V261" i="19"/>
  <c r="AG274" i="19"/>
  <c r="V252" i="19"/>
  <c r="V264" i="19"/>
  <c r="AG269" i="19"/>
  <c r="AG268" i="19"/>
  <c r="V263" i="19"/>
  <c r="AF251" i="19"/>
  <c r="M284" i="19" a="1"/>
  <c r="M284" i="19" s="1"/>
  <c r="V282" i="19"/>
  <c r="V291" i="19"/>
  <c r="M270" i="19" a="1"/>
  <c r="M270" i="19" s="1"/>
  <c r="M260" i="19" a="1"/>
  <c r="M260" i="19" s="1"/>
  <c r="V277" i="19"/>
  <c r="V247" i="19"/>
  <c r="V284" i="19"/>
  <c r="V287" i="19"/>
  <c r="M264" i="19" a="1"/>
  <c r="M264" i="19" s="1"/>
  <c r="V245" i="19"/>
  <c r="AG231" i="19"/>
  <c r="V251" i="19"/>
  <c r="AG245" i="19"/>
  <c r="AQ245" i="19" s="1"/>
  <c r="AG290" i="19"/>
  <c r="AG288" i="19"/>
  <c r="M280" i="19" a="1"/>
  <c r="M280" i="19" s="1"/>
  <c r="M283" i="19" a="1"/>
  <c r="M283" i="19" s="1"/>
  <c r="F283" i="19" s="1"/>
  <c r="AG261" i="19"/>
  <c r="AG247" i="19"/>
  <c r="V272" i="19"/>
  <c r="M243" i="19" a="1"/>
  <c r="M243" i="19" s="1"/>
  <c r="F243" i="19" s="1"/>
  <c r="AF287" i="19"/>
  <c r="AF249" i="19"/>
  <c r="AF289" i="19"/>
  <c r="M291" i="19" a="1"/>
  <c r="M291" i="19" s="1"/>
  <c r="F291" i="19" s="1"/>
  <c r="M247" i="19" a="1"/>
  <c r="M247" i="19" s="1"/>
  <c r="M242" i="19" a="1"/>
  <c r="M242" i="19" s="1"/>
  <c r="F242" i="19" s="1"/>
  <c r="M230" i="19" a="1"/>
  <c r="M230" i="19" s="1"/>
  <c r="F230" i="19" s="1"/>
  <c r="M244" i="19" a="1"/>
  <c r="M244" i="19" s="1"/>
  <c r="F244" i="19" s="1"/>
  <c r="M290" i="19" a="1"/>
  <c r="M290" i="19" s="1"/>
  <c r="M249" i="19" a="1"/>
  <c r="M249" i="19" s="1"/>
  <c r="M229" i="19" a="1"/>
  <c r="M229" i="19" s="1"/>
  <c r="M231" i="19" a="1"/>
  <c r="M231" i="19" s="1"/>
  <c r="F231" i="19" s="1"/>
  <c r="M248" i="19" a="1"/>
  <c r="M248" i="19" s="1"/>
  <c r="F248" i="19" s="1"/>
  <c r="F253" i="19"/>
  <c r="M252" i="19" a="1"/>
  <c r="M252" i="19" s="1"/>
  <c r="F252" i="19" s="1"/>
  <c r="M237" i="19" a="1"/>
  <c r="M237" i="19" s="1"/>
  <c r="F237" i="19" s="1"/>
  <c r="M269" i="19" a="1"/>
  <c r="M269" i="19" s="1"/>
  <c r="F269" i="19" s="1"/>
  <c r="M236" i="19" a="1"/>
  <c r="M236" i="19" s="1"/>
  <c r="F236" i="19" s="1"/>
  <c r="M258" i="19" a="1"/>
  <c r="M258" i="19" s="1"/>
  <c r="F258" i="19" s="1"/>
  <c r="M228" i="19" a="1"/>
  <c r="M228" i="19" s="1"/>
  <c r="M268" i="19" a="1"/>
  <c r="M268" i="19" s="1"/>
  <c r="F268" i="19" s="1"/>
  <c r="M234" i="19" a="1"/>
  <c r="M234" i="19" s="1"/>
  <c r="F234" i="19" s="1"/>
  <c r="M278" i="19" a="1"/>
  <c r="M278" i="19" s="1"/>
  <c r="F278" i="19" s="1"/>
  <c r="M273" i="19" a="1"/>
  <c r="M273" i="19" s="1"/>
  <c r="F273" i="19" s="1"/>
  <c r="M227" i="19" a="1"/>
  <c r="M227" i="19" s="1"/>
  <c r="F227" i="19" s="1"/>
  <c r="M257" i="19" a="1"/>
  <c r="M257" i="19" s="1"/>
  <c r="F257" i="19" s="1"/>
  <c r="M233" i="19" a="1"/>
  <c r="M233" i="19" s="1"/>
  <c r="M272" i="19" a="1"/>
  <c r="M272" i="19" s="1"/>
  <c r="M282" i="19" a="1"/>
  <c r="M282" i="19" s="1"/>
  <c r="M277" i="19" a="1"/>
  <c r="M277" i="19" s="1"/>
  <c r="M226" i="19" a="1"/>
  <c r="M226" i="19" s="1"/>
  <c r="F226" i="19" s="1"/>
  <c r="M256" i="19" a="1"/>
  <c r="M256" i="19" s="1"/>
  <c r="F256" i="19" s="1"/>
  <c r="M276" i="19" a="1"/>
  <c r="M276" i="19" s="1"/>
  <c r="M271" i="19" a="1"/>
  <c r="M271" i="19" s="1"/>
  <c r="F271" i="19" s="1"/>
  <c r="M261" i="19" a="1"/>
  <c r="M261" i="19" s="1"/>
  <c r="M255" i="19" a="1"/>
  <c r="M255" i="19" s="1"/>
  <c r="F255" i="19" s="1"/>
  <c r="V241" i="19"/>
  <c r="V265" i="19"/>
  <c r="V228" i="19"/>
  <c r="V232" i="19"/>
  <c r="V283" i="19"/>
  <c r="V231" i="19"/>
  <c r="V236" i="19"/>
  <c r="V249" i="19"/>
  <c r="V243" i="19"/>
  <c r="V267" i="19"/>
  <c r="AG262" i="19"/>
  <c r="V256" i="19"/>
  <c r="V226" i="19"/>
  <c r="AG230" i="19"/>
  <c r="AG257" i="19"/>
  <c r="V288" i="19"/>
  <c r="V242" i="19"/>
  <c r="V237" i="19"/>
  <c r="V271" i="19"/>
  <c r="V234" i="19"/>
  <c r="AG265" i="19"/>
  <c r="AG271" i="19"/>
  <c r="F239" i="19"/>
  <c r="AF280" i="19"/>
  <c r="AF253" i="19"/>
  <c r="AP253" i="19" s="1"/>
  <c r="AF236" i="19"/>
  <c r="AP236" i="19" s="1"/>
  <c r="V257" i="19"/>
  <c r="AG259" i="19"/>
  <c r="F259" i="19"/>
  <c r="AG263" i="19"/>
  <c r="AG270" i="19"/>
  <c r="F289" i="19"/>
  <c r="AG281" i="19"/>
  <c r="F281" i="19"/>
  <c r="AG256" i="19"/>
  <c r="V258" i="19"/>
  <c r="V240" i="19"/>
  <c r="V254" i="19"/>
  <c r="V229" i="19"/>
  <c r="V227" i="19"/>
  <c r="AG258" i="19"/>
  <c r="AQ258" i="19" s="1"/>
  <c r="AG266" i="19"/>
  <c r="AQ266" i="19" s="1"/>
  <c r="F246" i="19"/>
  <c r="AG272" i="19"/>
  <c r="AF279" i="19"/>
  <c r="V255" i="19"/>
  <c r="V239" i="19"/>
  <c r="AF252" i="19"/>
  <c r="V276" i="19"/>
  <c r="F240" i="19"/>
  <c r="V269" i="19"/>
  <c r="V246" i="19"/>
  <c r="AE246" i="19" s="1" a="1"/>
  <c r="AE246" i="19" s="1"/>
  <c r="V235" i="19"/>
  <c r="V244" i="19"/>
  <c r="V233" i="19"/>
  <c r="V238" i="19"/>
  <c r="V225" i="19"/>
  <c r="AE255" i="19" l="1" a="1"/>
  <c r="AE255" i="19" s="1"/>
  <c r="AS290" i="19"/>
  <c r="AS232" i="19"/>
  <c r="AP265" i="19"/>
  <c r="AS246" i="19"/>
  <c r="AS288" i="19"/>
  <c r="AE228" i="19" a="1"/>
  <c r="AE228" i="19" s="1"/>
  <c r="AO228" i="19" s="1"/>
  <c r="AS267" i="19"/>
  <c r="AQ277" i="19"/>
  <c r="AS286" i="19"/>
  <c r="AQ265" i="19"/>
  <c r="AQ272" i="19"/>
  <c r="AS282" i="19"/>
  <c r="AQ249" i="19"/>
  <c r="AP235" i="19"/>
  <c r="AP257" i="19"/>
  <c r="AS228" i="19"/>
  <c r="AQ279" i="19"/>
  <c r="AP237" i="19"/>
  <c r="AP289" i="19"/>
  <c r="AQ237" i="19"/>
  <c r="AP240" i="19"/>
  <c r="AQ256" i="19"/>
  <c r="AS269" i="19"/>
  <c r="AQ273" i="19"/>
  <c r="AS229" i="19"/>
  <c r="AQ268" i="19"/>
  <c r="AP258" i="19"/>
  <c r="AP278" i="19"/>
  <c r="AE241" i="19" a="1"/>
  <c r="AE241" i="19" s="1"/>
  <c r="AO241" i="19" s="1"/>
  <c r="AE258" i="19" a="1"/>
  <c r="AE258" i="19" s="1"/>
  <c r="AO258" i="19" s="1"/>
  <c r="AS264" i="19"/>
  <c r="AQ290" i="19"/>
  <c r="AQ269" i="19"/>
  <c r="AP249" i="19"/>
  <c r="AS274" i="19"/>
  <c r="AP290" i="19"/>
  <c r="AQ242" i="19"/>
  <c r="AE254" i="19" a="1"/>
  <c r="AE254" i="19" s="1"/>
  <c r="AO254" i="19" s="1"/>
  <c r="AQ235" i="19"/>
  <c r="AS238" i="19"/>
  <c r="AE234" i="19" a="1"/>
  <c r="AE234" i="19" s="1"/>
  <c r="AO234" i="19" s="1"/>
  <c r="AS244" i="19"/>
  <c r="AS247" i="19"/>
  <c r="AP272" i="19"/>
  <c r="AQ282" i="19"/>
  <c r="AP270" i="19"/>
  <c r="AS284" i="19"/>
  <c r="AQ229" i="19"/>
  <c r="AS234" i="19"/>
  <c r="AQ288" i="19"/>
  <c r="AP262" i="19"/>
  <c r="AP229" i="19"/>
  <c r="AP246" i="19"/>
  <c r="AS249" i="19"/>
  <c r="AO253" i="19"/>
  <c r="AP228" i="19"/>
  <c r="AQ240" i="19"/>
  <c r="AP252" i="19"/>
  <c r="AQ247" i="19"/>
  <c r="AQ267" i="19"/>
  <c r="AQ261" i="19"/>
  <c r="AQ270" i="19"/>
  <c r="AQ287" i="19"/>
  <c r="AP279" i="19"/>
  <c r="AQ263" i="19"/>
  <c r="AQ230" i="19"/>
  <c r="AP251" i="19"/>
  <c r="AP288" i="19"/>
  <c r="AQ262" i="19"/>
  <c r="AQ234" i="19"/>
  <c r="AQ231" i="19"/>
  <c r="AQ274" i="19"/>
  <c r="AP225" i="19"/>
  <c r="AQ250" i="19"/>
  <c r="AP233" i="19"/>
  <c r="AP273" i="19"/>
  <c r="AP280" i="19"/>
  <c r="AQ238" i="19"/>
  <c r="AP266" i="19"/>
  <c r="AQ271" i="19"/>
  <c r="AQ232" i="19"/>
  <c r="AE257" i="19" a="1"/>
  <c r="AE257" i="19" s="1"/>
  <c r="AO257" i="19" s="1"/>
  <c r="AE251" i="19" a="1"/>
  <c r="AE251" i="19" s="1"/>
  <c r="AO251" i="19" s="1"/>
  <c r="AE262" i="19" a="1"/>
  <c r="AE262" i="19" s="1"/>
  <c r="AO262" i="19" s="1"/>
  <c r="AE288" i="19" a="1"/>
  <c r="AE288" i="19" s="1"/>
  <c r="AO288" i="19" s="1"/>
  <c r="AE282" i="19" a="1"/>
  <c r="AE282" i="19" s="1"/>
  <c r="AO282" i="19" s="1"/>
  <c r="AE278" i="19" a="1"/>
  <c r="AE278" i="19" s="1"/>
  <c r="AO278" i="19" s="1"/>
  <c r="AE250" i="19" a="1"/>
  <c r="AE250" i="19" s="1"/>
  <c r="AO250" i="19" s="1"/>
  <c r="AE264" i="19" a="1"/>
  <c r="AE264" i="19" s="1"/>
  <c r="AO264" i="19" s="1"/>
  <c r="AE285" i="19" a="1"/>
  <c r="AE285" i="19" s="1"/>
  <c r="AO285" i="19" s="1"/>
  <c r="AE227" i="19" a="1"/>
  <c r="AE227" i="19" s="1"/>
  <c r="AO227" i="19" s="1"/>
  <c r="AE260" i="19" a="1"/>
  <c r="AE260" i="19" s="1"/>
  <c r="AO260" i="19" s="1"/>
  <c r="AE226" i="19" a="1"/>
  <c r="AE226" i="19" s="1"/>
  <c r="AO226" i="19" s="1"/>
  <c r="AE263" i="19" a="1"/>
  <c r="AE263" i="19" s="1"/>
  <c r="AO263" i="19" s="1"/>
  <c r="AE279" i="19" a="1"/>
  <c r="AE279" i="19" s="1"/>
  <c r="AO279" i="19" s="1"/>
  <c r="AE225" i="19" a="1"/>
  <c r="AE225" i="19" s="1"/>
  <c r="AO225" i="19" s="1"/>
  <c r="AE236" i="19" a="1"/>
  <c r="AE236" i="19" s="1"/>
  <c r="AO236" i="19" s="1"/>
  <c r="AI252" i="19"/>
  <c r="AE243" i="19" a="1"/>
  <c r="AE243" i="19" s="1"/>
  <c r="AO243" i="19" s="1"/>
  <c r="AE270" i="19" a="1"/>
  <c r="AE270" i="19" s="1"/>
  <c r="AO270" i="19" s="1"/>
  <c r="AE247" i="19" a="1"/>
  <c r="AE247" i="19" s="1"/>
  <c r="AO247" i="19" s="1"/>
  <c r="AE271" i="19" a="1"/>
  <c r="AE271" i="19" s="1"/>
  <c r="AO271" i="19" s="1"/>
  <c r="AE276" i="19" a="1"/>
  <c r="AE276" i="19" s="1"/>
  <c r="AO276" i="19" s="1"/>
  <c r="AE268" i="19" a="1"/>
  <c r="AE268" i="19" s="1"/>
  <c r="AO268" i="19" s="1"/>
  <c r="AE256" i="19" a="1"/>
  <c r="AE256" i="19" s="1"/>
  <c r="AO256" i="19" s="1"/>
  <c r="AE248" i="19" a="1"/>
  <c r="AE248" i="19" s="1"/>
  <c r="AO248" i="19" s="1"/>
  <c r="AE249" i="19" a="1"/>
  <c r="AE249" i="19" s="1"/>
  <c r="AO249" i="19" s="1"/>
  <c r="AE287" i="19" a="1"/>
  <c r="AE287" i="19" s="1"/>
  <c r="AO287" i="19" s="1"/>
  <c r="AE284" i="19" a="1"/>
  <c r="AE284" i="19" s="1"/>
  <c r="AO284" i="19" s="1"/>
  <c r="AE235" i="19" a="1"/>
  <c r="AE235" i="19" s="1"/>
  <c r="AO235" i="19" s="1"/>
  <c r="AE269" i="19" a="1"/>
  <c r="AE269" i="19" s="1"/>
  <c r="AO269" i="19" s="1"/>
  <c r="AE237" i="19" a="1"/>
  <c r="AE237" i="19" s="1"/>
  <c r="AO237" i="19" s="1"/>
  <c r="AE265" i="19" a="1"/>
  <c r="AE265" i="19" s="1"/>
  <c r="AO265" i="19" s="1"/>
  <c r="AE272" i="19" a="1"/>
  <c r="AE272" i="19" s="1"/>
  <c r="AO272" i="19" s="1"/>
  <c r="AE230" i="19" a="1"/>
  <c r="AE230" i="19" s="1"/>
  <c r="AO230" i="19" s="1"/>
  <c r="AE280" i="19" a="1"/>
  <c r="AE280" i="19" s="1"/>
  <c r="AO280" i="19" s="1"/>
  <c r="AE286" i="19" a="1"/>
  <c r="AE286" i="19" s="1"/>
  <c r="AO286" i="19" s="1"/>
  <c r="AE267" i="19" a="1"/>
  <c r="AE267" i="19" s="1"/>
  <c r="AO267" i="19" s="1"/>
  <c r="AE252" i="19" a="1"/>
  <c r="AE252" i="19" s="1"/>
  <c r="AO252" i="19" s="1"/>
  <c r="AE245" i="19" a="1"/>
  <c r="AE245" i="19" s="1"/>
  <c r="AO245" i="19" s="1"/>
  <c r="AE238" i="19" a="1"/>
  <c r="AE238" i="19" s="1"/>
  <c r="AO238" i="19" s="1"/>
  <c r="AE229" i="19" a="1"/>
  <c r="AE229" i="19" s="1"/>
  <c r="AO229" i="19" s="1"/>
  <c r="AE261" i="19" a="1"/>
  <c r="AE261" i="19" s="1"/>
  <c r="AO261" i="19" s="1"/>
  <c r="AE290" i="19" a="1"/>
  <c r="AE290" i="19" s="1"/>
  <c r="AO290" i="19" s="1"/>
  <c r="AE233" i="19" a="1"/>
  <c r="AE233" i="19" s="1"/>
  <c r="AO233" i="19" s="1"/>
  <c r="AE244" i="19" a="1"/>
  <c r="AE244" i="19" s="1"/>
  <c r="AO244" i="19" s="1"/>
  <c r="AE275" i="19" a="1"/>
  <c r="AE275" i="19" s="1"/>
  <c r="AO275" i="19" s="1"/>
  <c r="AE231" i="19" a="1"/>
  <c r="AE231" i="19" s="1"/>
  <c r="AO231" i="19" s="1"/>
  <c r="AE277" i="19" a="1"/>
  <c r="AE277" i="19" s="1"/>
  <c r="AO277" i="19" s="1"/>
  <c r="AE283" i="19" a="1"/>
  <c r="AE283" i="19" s="1"/>
  <c r="AO283" i="19" s="1"/>
  <c r="AE274" i="19" a="1"/>
  <c r="AE274" i="19" s="1"/>
  <c r="AO274" i="19" s="1"/>
  <c r="AE273" i="19" a="1"/>
  <c r="AE273" i="19" s="1"/>
  <c r="AO273" i="19" s="1"/>
  <c r="AE232" i="19" a="1"/>
  <c r="AE232" i="19" s="1"/>
  <c r="AO232" i="19" s="1"/>
  <c r="AP287" i="19"/>
  <c r="AI287" i="19"/>
  <c r="AE242" i="19" a="1"/>
  <c r="AE242" i="19" s="1"/>
  <c r="AO242" i="19" s="1"/>
  <c r="AE291" i="19" a="1"/>
  <c r="AE291" i="19" s="1"/>
  <c r="AO291" i="19" s="1"/>
  <c r="AE266" i="19" a="1"/>
  <c r="AE266" i="19" s="1"/>
  <c r="AO266" i="19" s="1"/>
  <c r="AI251" i="19"/>
  <c r="AQ251" i="19"/>
  <c r="AQ257" i="19"/>
  <c r="AI257" i="19"/>
  <c r="AQ259" i="19"/>
  <c r="AQ291" i="19"/>
  <c r="AQ281" i="19"/>
  <c r="AQ248" i="19"/>
  <c r="AE289" i="19" a="1"/>
  <c r="AE289" i="19" s="1"/>
  <c r="AO289" i="19" s="1"/>
  <c r="AE240" i="19" a="1"/>
  <c r="AE240" i="19" s="1"/>
  <c r="AO240" i="19" s="1"/>
  <c r="AE239" i="19" a="1"/>
  <c r="AE239" i="19" s="1"/>
  <c r="AO239" i="19" s="1"/>
  <c r="AE259" i="19" a="1"/>
  <c r="AE259" i="19" s="1"/>
  <c r="AO259" i="19" s="1"/>
  <c r="AE281" i="19" a="1"/>
  <c r="AE281" i="19" s="1"/>
  <c r="AO281" i="19" s="1"/>
  <c r="AS266" i="19"/>
  <c r="AS270" i="19"/>
  <c r="AF268" i="19"/>
  <c r="AP268" i="19" s="1"/>
  <c r="AF269" i="19"/>
  <c r="AP269" i="19" s="1"/>
  <c r="AF227" i="19"/>
  <c r="AF274" i="19"/>
  <c r="AP274" i="19" s="1"/>
  <c r="AF255" i="19"/>
  <c r="AF248" i="19"/>
  <c r="AP248" i="19" s="1"/>
  <c r="AF261" i="19"/>
  <c r="AP261" i="19" s="1"/>
  <c r="AF285" i="19"/>
  <c r="AP285" i="19" s="1"/>
  <c r="AF275" i="19"/>
  <c r="AP275" i="19" s="1"/>
  <c r="F285" i="19"/>
  <c r="F279" i="19"/>
  <c r="F266" i="19"/>
  <c r="F275" i="19"/>
  <c r="F274" i="19"/>
  <c r="AF256" i="19"/>
  <c r="AP256" i="19" s="1"/>
  <c r="AF277" i="19"/>
  <c r="AP277" i="19" s="1"/>
  <c r="AF238" i="19"/>
  <c r="AP238" i="19" s="1"/>
  <c r="AF234" i="19"/>
  <c r="AP234" i="19" s="1"/>
  <c r="AF244" i="19"/>
  <c r="AP244" i="19" s="1"/>
  <c r="AF242" i="19"/>
  <c r="AF241" i="19"/>
  <c r="AP241" i="19" s="1"/>
  <c r="AF282" i="19"/>
  <c r="AP282" i="19" s="1"/>
  <c r="AF286" i="19"/>
  <c r="AP286" i="19" s="1"/>
  <c r="AF245" i="19"/>
  <c r="F260" i="19"/>
  <c r="F284" i="19"/>
  <c r="F280" i="19"/>
  <c r="F270" i="19"/>
  <c r="F247" i="19"/>
  <c r="F264" i="19"/>
  <c r="AF226" i="19"/>
  <c r="AP226" i="19" s="1"/>
  <c r="AF283" i="19"/>
  <c r="AF267" i="19"/>
  <c r="AP267" i="19" s="1"/>
  <c r="AF231" i="19"/>
  <c r="AP231" i="19" s="1"/>
  <c r="AF291" i="19"/>
  <c r="AP291" i="19" s="1"/>
  <c r="AF254" i="19"/>
  <c r="AF247" i="19"/>
  <c r="AP247" i="19" s="1"/>
  <c r="F282" i="19"/>
  <c r="F229" i="19"/>
  <c r="F290" i="19"/>
  <c r="F272" i="19"/>
  <c r="F276" i="19"/>
  <c r="F249" i="19"/>
  <c r="F228" i="19"/>
  <c r="F261" i="19"/>
  <c r="F277" i="19"/>
  <c r="F233" i="19"/>
  <c r="AO255" i="19"/>
  <c r="AF250" i="19"/>
  <c r="AP250" i="19" s="1"/>
  <c r="AF281" i="19"/>
  <c r="AP281" i="19" s="1"/>
  <c r="AF260" i="19"/>
  <c r="AF239" i="19"/>
  <c r="AO246" i="19"/>
  <c r="AF243" i="19"/>
  <c r="AF259" i="19"/>
  <c r="AP259" i="19" s="1"/>
  <c r="AF232" i="19"/>
  <c r="AP232" i="19" s="1"/>
  <c r="AF230" i="19"/>
  <c r="AP230" i="19" s="1"/>
  <c r="AF271" i="19"/>
  <c r="AP271" i="19" s="1"/>
  <c r="AF284" i="19"/>
  <c r="AP284" i="19" s="1"/>
  <c r="AI281" i="19" l="1"/>
  <c r="AP243" i="19"/>
  <c r="AI243" i="19"/>
  <c r="AP227" i="19"/>
  <c r="AI227" i="19"/>
  <c r="AP245" i="19"/>
  <c r="AI245" i="19"/>
  <c r="AS245" i="19" s="1"/>
  <c r="AP242" i="19"/>
  <c r="AI242" i="19"/>
  <c r="AI248" i="19"/>
  <c r="AP239" i="19"/>
  <c r="AI239" i="19"/>
  <c r="AI259" i="19"/>
  <c r="AI254" i="19"/>
  <c r="AS254" i="19" s="1"/>
  <c r="AP254" i="19"/>
  <c r="AP255" i="19"/>
  <c r="AI255" i="19"/>
  <c r="AP283" i="19"/>
  <c r="AI283" i="19"/>
  <c r="AS283" i="19" s="1"/>
  <c r="AP260" i="19"/>
  <c r="AI260" i="19"/>
  <c r="AI291" i="19"/>
  <c r="AS273" i="19"/>
  <c r="AS280" i="19"/>
  <c r="AS253" i="19"/>
  <c r="AS276" i="19"/>
  <c r="AS236" i="19"/>
  <c r="AS252" i="19"/>
  <c r="AS225" i="19"/>
  <c r="AS268" i="19"/>
  <c r="AS265" i="19"/>
  <c r="AS251" i="19"/>
  <c r="AS256" i="19"/>
  <c r="AS263" i="19"/>
  <c r="AS281" i="19"/>
  <c r="AS231" i="19"/>
  <c r="AS287" i="19"/>
  <c r="AS277" i="19"/>
  <c r="AS250" i="19"/>
  <c r="AS243" i="19"/>
  <c r="AS279" i="19"/>
  <c r="AS240" i="19"/>
  <c r="AS257" i="19"/>
  <c r="AS278" i="19"/>
  <c r="AS271" i="19"/>
  <c r="AS241" i="19"/>
  <c r="AS230" i="19"/>
  <c r="AS272" i="19"/>
  <c r="A4" i="19"/>
  <c r="C4" i="19"/>
  <c r="D4" i="19"/>
  <c r="E4" i="19"/>
  <c r="I4" i="19"/>
  <c r="J4" i="19" s="1"/>
  <c r="K4" i="19" a="1"/>
  <c r="K4" i="19" s="1"/>
  <c r="L4" i="19" s="1"/>
  <c r="N4" i="19"/>
  <c r="O4" i="19"/>
  <c r="P4" i="19"/>
  <c r="Q4" i="19" s="1"/>
  <c r="T4" i="19"/>
  <c r="W4" i="19"/>
  <c r="X4" i="19"/>
  <c r="Z4" i="19" s="1"/>
  <c r="Y4" i="19" s="1"/>
  <c r="AA4" i="19"/>
  <c r="AB4" i="19" s="1"/>
  <c r="A5" i="19"/>
  <c r="C5" i="19"/>
  <c r="D5" i="19"/>
  <c r="E5" i="19"/>
  <c r="I5" i="19"/>
  <c r="J5" i="19" s="1"/>
  <c r="K5" i="19" a="1"/>
  <c r="K5" i="19" s="1"/>
  <c r="L5" i="19" s="1"/>
  <c r="N5" i="19"/>
  <c r="O5" i="19"/>
  <c r="P5" i="19"/>
  <c r="Q5" i="19" s="1"/>
  <c r="U5" i="19"/>
  <c r="T5" i="19"/>
  <c r="W5" i="19"/>
  <c r="X5" i="19"/>
  <c r="Z5" i="19"/>
  <c r="AA5" i="19"/>
  <c r="AB5" i="19" s="1"/>
  <c r="A6" i="19"/>
  <c r="C6" i="19"/>
  <c r="D6" i="19"/>
  <c r="E6" i="19"/>
  <c r="I6" i="19"/>
  <c r="J6" i="19"/>
  <c r="K6" i="19" a="1"/>
  <c r="K6" i="19" s="1"/>
  <c r="L6" i="19" s="1"/>
  <c r="N6" i="19"/>
  <c r="O6" i="19"/>
  <c r="P6" i="19"/>
  <c r="Q6" i="19" s="1"/>
  <c r="U6" i="19"/>
  <c r="T6" i="19"/>
  <c r="W6" i="19"/>
  <c r="X6" i="19"/>
  <c r="Z6" i="19"/>
  <c r="AA6" i="19"/>
  <c r="AB6" i="19" s="1"/>
  <c r="A7" i="19"/>
  <c r="C7" i="19"/>
  <c r="D7" i="19"/>
  <c r="E7" i="19"/>
  <c r="I7" i="19"/>
  <c r="J7" i="19" s="1"/>
  <c r="K7" i="19" a="1"/>
  <c r="K7" i="19" s="1"/>
  <c r="L7" i="19" s="1"/>
  <c r="N7" i="19"/>
  <c r="O7" i="19"/>
  <c r="P7" i="19"/>
  <c r="Q7" i="19" s="1"/>
  <c r="U7" i="19"/>
  <c r="T7" i="19"/>
  <c r="W7" i="19"/>
  <c r="X7" i="19"/>
  <c r="Z7" i="19"/>
  <c r="AA7" i="19"/>
  <c r="AB7" i="19" s="1"/>
  <c r="A8" i="19"/>
  <c r="C8" i="19"/>
  <c r="D8" i="19"/>
  <c r="E8" i="19"/>
  <c r="I8" i="19"/>
  <c r="J8" i="19" s="1"/>
  <c r="K8" i="19" a="1"/>
  <c r="K8" i="19" s="1"/>
  <c r="L8" i="19" s="1"/>
  <c r="N8" i="19"/>
  <c r="O8" i="19"/>
  <c r="P8" i="19"/>
  <c r="Q8" i="19" s="1"/>
  <c r="U8" i="19"/>
  <c r="T8" i="19"/>
  <c r="W8" i="19"/>
  <c r="X8" i="19"/>
  <c r="Z8" i="19"/>
  <c r="AA8" i="19"/>
  <c r="AB8" i="19" s="1"/>
  <c r="A9" i="19"/>
  <c r="C9" i="19"/>
  <c r="D9" i="19"/>
  <c r="E9" i="19"/>
  <c r="I9" i="19"/>
  <c r="J9" i="19" s="1"/>
  <c r="K9" i="19" a="1"/>
  <c r="K9" i="19" s="1"/>
  <c r="L9" i="19" s="1"/>
  <c r="N9" i="19"/>
  <c r="O9" i="19"/>
  <c r="P9" i="19"/>
  <c r="Q9" i="19" s="1"/>
  <c r="T9" i="19"/>
  <c r="W9" i="19"/>
  <c r="X9" i="19"/>
  <c r="Z9" i="19" s="1"/>
  <c r="AA9" i="19"/>
  <c r="AB9" i="19" s="1"/>
  <c r="A10" i="19"/>
  <c r="C10" i="19"/>
  <c r="D10" i="19"/>
  <c r="E10" i="19"/>
  <c r="I10" i="19"/>
  <c r="J10" i="19" s="1"/>
  <c r="K10" i="19" a="1"/>
  <c r="K10" i="19" s="1"/>
  <c r="L10" i="19" s="1"/>
  <c r="N10" i="19"/>
  <c r="O10" i="19"/>
  <c r="P10" i="19"/>
  <c r="Q10" i="19" s="1"/>
  <c r="U10" i="19"/>
  <c r="T10" i="19"/>
  <c r="W10" i="19"/>
  <c r="X10" i="19"/>
  <c r="Z10" i="19" s="1"/>
  <c r="Y10" i="19" s="1"/>
  <c r="AA10" i="19"/>
  <c r="AB10" i="19" s="1"/>
  <c r="A11" i="19"/>
  <c r="C11" i="19"/>
  <c r="D11" i="19"/>
  <c r="E11" i="19"/>
  <c r="I11" i="19"/>
  <c r="J11" i="19" s="1"/>
  <c r="K11" i="19" a="1"/>
  <c r="K11" i="19" s="1"/>
  <c r="L11" i="19" s="1"/>
  <c r="N11" i="19"/>
  <c r="O11" i="19"/>
  <c r="P11" i="19"/>
  <c r="Q11" i="19" s="1"/>
  <c r="U11" i="19"/>
  <c r="T11" i="19"/>
  <c r="W11" i="19"/>
  <c r="X11" i="19"/>
  <c r="Z11" i="19"/>
  <c r="AA11" i="19"/>
  <c r="AB11" i="19" s="1"/>
  <c r="A12" i="19"/>
  <c r="C12" i="19"/>
  <c r="D12" i="19"/>
  <c r="E12" i="19"/>
  <c r="I12" i="19"/>
  <c r="J12" i="19" s="1"/>
  <c r="K12" i="19" a="1"/>
  <c r="K12" i="19" s="1"/>
  <c r="L12" i="19" s="1"/>
  <c r="N12" i="19"/>
  <c r="O12" i="19"/>
  <c r="P12" i="19"/>
  <c r="Q12" i="19" s="1"/>
  <c r="U12" i="19"/>
  <c r="T12" i="19"/>
  <c r="W12" i="19"/>
  <c r="X12" i="19"/>
  <c r="Z12" i="19"/>
  <c r="AA12" i="19"/>
  <c r="AB12" i="19" s="1"/>
  <c r="A13" i="19"/>
  <c r="C13" i="19"/>
  <c r="D13" i="19"/>
  <c r="E13" i="19"/>
  <c r="I13" i="19"/>
  <c r="J13" i="19" s="1"/>
  <c r="K13" i="19" a="1"/>
  <c r="K13" i="19" s="1"/>
  <c r="L13" i="19" s="1"/>
  <c r="N13" i="19"/>
  <c r="O13" i="19"/>
  <c r="P13" i="19"/>
  <c r="Q13" i="19" s="1"/>
  <c r="U13" i="19"/>
  <c r="T13" i="19"/>
  <c r="W13" i="19"/>
  <c r="X13" i="19"/>
  <c r="Z13" i="19"/>
  <c r="AA13" i="19"/>
  <c r="AB13" i="19" s="1"/>
  <c r="A14" i="19"/>
  <c r="C14" i="19"/>
  <c r="D14" i="19"/>
  <c r="E14" i="19"/>
  <c r="I14" i="19"/>
  <c r="J14" i="19" s="1"/>
  <c r="K14" i="19" a="1"/>
  <c r="K14" i="19" s="1"/>
  <c r="L14" i="19" s="1"/>
  <c r="N14" i="19"/>
  <c r="O14" i="19"/>
  <c r="P14" i="19"/>
  <c r="Q14" i="19" s="1"/>
  <c r="T14" i="19"/>
  <c r="W14" i="19"/>
  <c r="X14" i="19"/>
  <c r="Z14" i="19"/>
  <c r="AA14" i="19"/>
  <c r="AB14" i="19" s="1"/>
  <c r="A15" i="19"/>
  <c r="C15" i="19"/>
  <c r="D15" i="19"/>
  <c r="E15" i="19"/>
  <c r="I15" i="19"/>
  <c r="J15" i="19" s="1"/>
  <c r="K15" i="19" a="1"/>
  <c r="K15" i="19" s="1"/>
  <c r="L15" i="19" s="1"/>
  <c r="N15" i="19"/>
  <c r="O15" i="19"/>
  <c r="P15" i="19"/>
  <c r="Q15" i="19" s="1"/>
  <c r="U15" i="19"/>
  <c r="T15" i="19"/>
  <c r="W15" i="19"/>
  <c r="X15" i="19"/>
  <c r="Z15" i="19"/>
  <c r="AA15" i="19"/>
  <c r="AB15" i="19" s="1"/>
  <c r="A16" i="19"/>
  <c r="C16" i="19"/>
  <c r="D16" i="19"/>
  <c r="E16" i="19"/>
  <c r="I16" i="19"/>
  <c r="J16" i="19" s="1"/>
  <c r="K16" i="19" a="1"/>
  <c r="K16" i="19" s="1"/>
  <c r="L16" i="19" s="1"/>
  <c r="N16" i="19"/>
  <c r="O16" i="19"/>
  <c r="P16" i="19"/>
  <c r="Q16" i="19" s="1"/>
  <c r="U16" i="19"/>
  <c r="T16" i="19"/>
  <c r="W16" i="19"/>
  <c r="X16" i="19"/>
  <c r="Z16" i="19"/>
  <c r="AA16" i="19"/>
  <c r="AB16" i="19" s="1"/>
  <c r="A17" i="19"/>
  <c r="C17" i="19"/>
  <c r="D17" i="19"/>
  <c r="E17" i="19"/>
  <c r="I17" i="19"/>
  <c r="J17" i="19" s="1"/>
  <c r="K17" i="19" a="1"/>
  <c r="K17" i="19" s="1"/>
  <c r="L17" i="19" s="1"/>
  <c r="N17" i="19"/>
  <c r="O17" i="19"/>
  <c r="P17" i="19"/>
  <c r="Q17" i="19" s="1"/>
  <c r="U17" i="19"/>
  <c r="T17" i="19"/>
  <c r="W17" i="19"/>
  <c r="X17" i="19"/>
  <c r="Z17" i="19" s="1"/>
  <c r="Y17" i="19" s="1"/>
  <c r="AA17" i="19"/>
  <c r="AB17" i="19" s="1"/>
  <c r="A18" i="19"/>
  <c r="C18" i="19"/>
  <c r="D18" i="19"/>
  <c r="E18" i="19"/>
  <c r="I18" i="19"/>
  <c r="J18" i="19" s="1"/>
  <c r="K18" i="19" a="1"/>
  <c r="K18" i="19" s="1"/>
  <c r="L18" i="19" s="1"/>
  <c r="N18" i="19"/>
  <c r="O18" i="19"/>
  <c r="P18" i="19"/>
  <c r="Q18" i="19" s="1"/>
  <c r="U18" i="19"/>
  <c r="T18" i="19"/>
  <c r="W18" i="19"/>
  <c r="X18" i="19"/>
  <c r="Z18" i="19" s="1"/>
  <c r="Y18" i="19" s="1"/>
  <c r="AA18" i="19"/>
  <c r="AB18" i="19" s="1"/>
  <c r="A19" i="19"/>
  <c r="C19" i="19"/>
  <c r="D19" i="19"/>
  <c r="E19" i="19"/>
  <c r="I19" i="19"/>
  <c r="J19" i="19" s="1"/>
  <c r="K19" i="19" a="1"/>
  <c r="K19" i="19" s="1"/>
  <c r="L19" i="19" s="1"/>
  <c r="N19" i="19"/>
  <c r="O19" i="19"/>
  <c r="P19" i="19"/>
  <c r="Q19" i="19" s="1"/>
  <c r="T19" i="19"/>
  <c r="W19" i="19"/>
  <c r="X19" i="19"/>
  <c r="Z19" i="19" s="1"/>
  <c r="Y19" i="19" s="1"/>
  <c r="AA19" i="19"/>
  <c r="AB19" i="19" s="1"/>
  <c r="A20" i="19"/>
  <c r="C20" i="19"/>
  <c r="D20" i="19"/>
  <c r="E20" i="19"/>
  <c r="I20" i="19"/>
  <c r="J20" i="19" s="1"/>
  <c r="K20" i="19" a="1"/>
  <c r="K20" i="19" s="1"/>
  <c r="L20" i="19" s="1"/>
  <c r="N20" i="19"/>
  <c r="O20" i="19"/>
  <c r="P20" i="19"/>
  <c r="Q20" i="19" s="1"/>
  <c r="T20" i="19"/>
  <c r="W20" i="19"/>
  <c r="X20" i="19"/>
  <c r="Z20" i="19"/>
  <c r="AA20" i="19"/>
  <c r="AB20" i="19" s="1"/>
  <c r="A21" i="19"/>
  <c r="C21" i="19"/>
  <c r="D21" i="19"/>
  <c r="E21" i="19"/>
  <c r="I21" i="19"/>
  <c r="J21" i="19" s="1"/>
  <c r="K21" i="19" a="1"/>
  <c r="K21" i="19" s="1"/>
  <c r="L21" i="19" s="1"/>
  <c r="N21" i="19"/>
  <c r="O21" i="19"/>
  <c r="P21" i="19"/>
  <c r="Q21" i="19" s="1"/>
  <c r="U21" i="19"/>
  <c r="T21" i="19"/>
  <c r="W21" i="19"/>
  <c r="X21" i="19"/>
  <c r="Z21" i="19"/>
  <c r="AA21" i="19"/>
  <c r="AB21" i="19" s="1"/>
  <c r="A22" i="19"/>
  <c r="C22" i="19"/>
  <c r="D22" i="19"/>
  <c r="E22" i="19"/>
  <c r="I22" i="19"/>
  <c r="J22" i="19" s="1"/>
  <c r="K22" i="19" a="1"/>
  <c r="K22" i="19" s="1"/>
  <c r="L22" i="19" s="1"/>
  <c r="N22" i="19"/>
  <c r="O22" i="19"/>
  <c r="P22" i="19"/>
  <c r="Q22" i="19" s="1"/>
  <c r="U22" i="19"/>
  <c r="T22" i="19"/>
  <c r="W22" i="19"/>
  <c r="X22" i="19"/>
  <c r="Z22" i="19"/>
  <c r="AA22" i="19"/>
  <c r="AB22" i="19" s="1"/>
  <c r="A23" i="19"/>
  <c r="C23" i="19"/>
  <c r="D23" i="19"/>
  <c r="E23" i="19"/>
  <c r="I23" i="19"/>
  <c r="J23" i="19" s="1"/>
  <c r="K23" i="19" a="1"/>
  <c r="K23" i="19" s="1"/>
  <c r="L23" i="19" s="1"/>
  <c r="N23" i="19"/>
  <c r="O23" i="19"/>
  <c r="P23" i="19"/>
  <c r="Q23" i="19" s="1"/>
  <c r="U23" i="19"/>
  <c r="T23" i="19"/>
  <c r="W23" i="19"/>
  <c r="X23" i="19"/>
  <c r="Z23" i="19"/>
  <c r="AA23" i="19"/>
  <c r="AB23" i="19" s="1"/>
  <c r="A24" i="19"/>
  <c r="C24" i="19"/>
  <c r="D24" i="19"/>
  <c r="E24" i="19"/>
  <c r="I24" i="19"/>
  <c r="J24" i="19" s="1"/>
  <c r="K24" i="19" a="1"/>
  <c r="K24" i="19" s="1"/>
  <c r="L24" i="19" s="1"/>
  <c r="N24" i="19"/>
  <c r="O24" i="19"/>
  <c r="P24" i="19"/>
  <c r="Q24" i="19" s="1"/>
  <c r="U24" i="19"/>
  <c r="T24" i="19"/>
  <c r="W24" i="19"/>
  <c r="X24" i="19"/>
  <c r="Z24" i="19"/>
  <c r="Y24" i="19" s="1"/>
  <c r="AA24" i="19"/>
  <c r="AB24" i="19" s="1"/>
  <c r="A25" i="19"/>
  <c r="C25" i="19"/>
  <c r="D25" i="19"/>
  <c r="E25" i="19"/>
  <c r="I25" i="19"/>
  <c r="J25" i="19"/>
  <c r="K25" i="19" a="1"/>
  <c r="K25" i="19" s="1"/>
  <c r="L25" i="19" s="1"/>
  <c r="N25" i="19"/>
  <c r="O25" i="19"/>
  <c r="P25" i="19"/>
  <c r="Q25" i="19" s="1"/>
  <c r="U25" i="19"/>
  <c r="T25" i="19"/>
  <c r="W25" i="19"/>
  <c r="X25" i="19"/>
  <c r="Z25" i="19" s="1"/>
  <c r="AA25" i="19"/>
  <c r="AB25" i="19" s="1"/>
  <c r="A26" i="19"/>
  <c r="C26" i="19"/>
  <c r="D26" i="19"/>
  <c r="E26" i="19"/>
  <c r="I26" i="19"/>
  <c r="J26" i="19" s="1"/>
  <c r="K26" i="19" a="1"/>
  <c r="K26" i="19" s="1"/>
  <c r="L26" i="19" s="1"/>
  <c r="N26" i="19"/>
  <c r="O26" i="19"/>
  <c r="P26" i="19"/>
  <c r="Q26" i="19" s="1"/>
  <c r="T26" i="19"/>
  <c r="W26" i="19"/>
  <c r="X26" i="19"/>
  <c r="Z26" i="19" s="1"/>
  <c r="Y26" i="19" s="1"/>
  <c r="AA26" i="19"/>
  <c r="AB26" i="19" s="1"/>
  <c r="A27" i="19"/>
  <c r="C27" i="19"/>
  <c r="D27" i="19"/>
  <c r="E27" i="19"/>
  <c r="I27" i="19"/>
  <c r="J27" i="19" s="1"/>
  <c r="K27" i="19" a="1"/>
  <c r="K27" i="19" s="1"/>
  <c r="L27" i="19" s="1"/>
  <c r="N27" i="19"/>
  <c r="O27" i="19"/>
  <c r="P27" i="19"/>
  <c r="Q27" i="19" s="1"/>
  <c r="U27" i="19"/>
  <c r="T27" i="19"/>
  <c r="W27" i="19"/>
  <c r="X27" i="19"/>
  <c r="Z27" i="19" s="1"/>
  <c r="AA27" i="19"/>
  <c r="AB27" i="19" s="1"/>
  <c r="A28" i="19"/>
  <c r="C28" i="19"/>
  <c r="D28" i="19"/>
  <c r="E28" i="19"/>
  <c r="I28" i="19"/>
  <c r="J28" i="19" s="1"/>
  <c r="K28" i="19" a="1"/>
  <c r="K28" i="19" s="1"/>
  <c r="L28" i="19" s="1"/>
  <c r="N28" i="19"/>
  <c r="O28" i="19"/>
  <c r="P28" i="19"/>
  <c r="Q28" i="19" s="1"/>
  <c r="U28" i="19"/>
  <c r="T28" i="19"/>
  <c r="W28" i="19"/>
  <c r="X28" i="19"/>
  <c r="Z28" i="19" s="1"/>
  <c r="Y28" i="19" s="1"/>
  <c r="AA28" i="19"/>
  <c r="AB28" i="19" s="1"/>
  <c r="A29" i="19"/>
  <c r="C29" i="19"/>
  <c r="D29" i="19"/>
  <c r="E29" i="19"/>
  <c r="I29" i="19"/>
  <c r="J29" i="19" s="1"/>
  <c r="K29" i="19" a="1"/>
  <c r="K29" i="19" s="1"/>
  <c r="L29" i="19" s="1"/>
  <c r="N29" i="19"/>
  <c r="O29" i="19"/>
  <c r="P29" i="19"/>
  <c r="Q29" i="19" s="1"/>
  <c r="U29" i="19"/>
  <c r="T29" i="19"/>
  <c r="W29" i="19"/>
  <c r="X29" i="19"/>
  <c r="Z29" i="19" s="1"/>
  <c r="Y29" i="19" s="1"/>
  <c r="AA29" i="19"/>
  <c r="AB29" i="19" s="1"/>
  <c r="A30" i="19"/>
  <c r="C30" i="19"/>
  <c r="D30" i="19"/>
  <c r="E30" i="19"/>
  <c r="I30" i="19"/>
  <c r="J30" i="19" s="1"/>
  <c r="K30" i="19" a="1"/>
  <c r="K30" i="19" s="1"/>
  <c r="L30" i="19" s="1"/>
  <c r="N30" i="19"/>
  <c r="O30" i="19"/>
  <c r="P30" i="19"/>
  <c r="Q30" i="19" s="1"/>
  <c r="T30" i="19"/>
  <c r="W30" i="19"/>
  <c r="X30" i="19"/>
  <c r="Z30" i="19" s="1"/>
  <c r="Y30" i="19" s="1"/>
  <c r="AA30" i="19"/>
  <c r="AB30" i="19" s="1"/>
  <c r="A31" i="19"/>
  <c r="C31" i="19"/>
  <c r="D31" i="19"/>
  <c r="E31" i="19"/>
  <c r="I31" i="19"/>
  <c r="J31" i="19" s="1"/>
  <c r="K31" i="19" a="1"/>
  <c r="K31" i="19" s="1"/>
  <c r="L31" i="19" s="1"/>
  <c r="N31" i="19"/>
  <c r="O31" i="19"/>
  <c r="P31" i="19"/>
  <c r="Q31" i="19" s="1"/>
  <c r="U31" i="19"/>
  <c r="T31" i="19"/>
  <c r="W31" i="19"/>
  <c r="X31" i="19"/>
  <c r="Z31" i="19"/>
  <c r="AA31" i="19"/>
  <c r="AB31" i="19" s="1"/>
  <c r="A32" i="19"/>
  <c r="C32" i="19"/>
  <c r="D32" i="19"/>
  <c r="E32" i="19"/>
  <c r="I32" i="19"/>
  <c r="J32" i="19" s="1"/>
  <c r="K32" i="19" a="1"/>
  <c r="K32" i="19" s="1"/>
  <c r="L32" i="19" s="1"/>
  <c r="N32" i="19"/>
  <c r="O32" i="19"/>
  <c r="P32" i="19"/>
  <c r="Q32" i="19" s="1"/>
  <c r="U32" i="19"/>
  <c r="T32" i="19"/>
  <c r="W32" i="19"/>
  <c r="X32" i="19"/>
  <c r="Z32" i="19"/>
  <c r="AA32" i="19"/>
  <c r="AB32" i="19" s="1"/>
  <c r="A33" i="19"/>
  <c r="C33" i="19"/>
  <c r="D33" i="19"/>
  <c r="E33" i="19"/>
  <c r="I33" i="19"/>
  <c r="J33" i="19" s="1"/>
  <c r="K33" i="19" a="1"/>
  <c r="K33" i="19" s="1"/>
  <c r="L33" i="19" s="1"/>
  <c r="N33" i="19"/>
  <c r="O33" i="19"/>
  <c r="P33" i="19"/>
  <c r="Q33" i="19" s="1"/>
  <c r="U33" i="19"/>
  <c r="T33" i="19"/>
  <c r="W33" i="19"/>
  <c r="X33" i="19"/>
  <c r="Z33" i="19" s="1"/>
  <c r="AA33" i="19"/>
  <c r="AB33" i="19" s="1"/>
  <c r="A34" i="19"/>
  <c r="C34" i="19"/>
  <c r="D34" i="19"/>
  <c r="E34" i="19"/>
  <c r="I34" i="19"/>
  <c r="J34" i="19" s="1"/>
  <c r="K34" i="19" a="1"/>
  <c r="K34" i="19" s="1"/>
  <c r="L34" i="19" s="1"/>
  <c r="N34" i="19"/>
  <c r="O34" i="19"/>
  <c r="P34" i="19"/>
  <c r="Q34" i="19" s="1"/>
  <c r="U34" i="19"/>
  <c r="T34" i="19"/>
  <c r="W34" i="19"/>
  <c r="X34" i="19"/>
  <c r="Z34" i="19" s="1"/>
  <c r="Y34" i="19" s="1"/>
  <c r="AA34" i="19"/>
  <c r="AB34" i="19" s="1"/>
  <c r="A35" i="19"/>
  <c r="C35" i="19"/>
  <c r="D35" i="19"/>
  <c r="E35" i="19"/>
  <c r="I35" i="19"/>
  <c r="J35" i="19" s="1"/>
  <c r="K35" i="19" a="1"/>
  <c r="K35" i="19" s="1"/>
  <c r="L35" i="19" s="1"/>
  <c r="N35" i="19"/>
  <c r="O35" i="19"/>
  <c r="P35" i="19"/>
  <c r="Q35" i="19" s="1"/>
  <c r="U35" i="19"/>
  <c r="T35" i="19"/>
  <c r="W35" i="19"/>
  <c r="X35" i="19"/>
  <c r="Z35" i="19" s="1"/>
  <c r="Y35" i="19" s="1"/>
  <c r="AA35" i="19"/>
  <c r="AB35" i="19" s="1"/>
  <c r="A36" i="19"/>
  <c r="C36" i="19"/>
  <c r="D36" i="19"/>
  <c r="E36" i="19"/>
  <c r="I36" i="19"/>
  <c r="J36" i="19" s="1"/>
  <c r="K36" i="19" a="1"/>
  <c r="K36" i="19" s="1"/>
  <c r="L36" i="19" s="1"/>
  <c r="N36" i="19"/>
  <c r="O36" i="19"/>
  <c r="P36" i="19"/>
  <c r="Q36" i="19" s="1"/>
  <c r="U36" i="19"/>
  <c r="T36" i="19"/>
  <c r="W36" i="19"/>
  <c r="X36" i="19"/>
  <c r="Z36" i="19"/>
  <c r="AA36" i="19"/>
  <c r="AB36" i="19" s="1"/>
  <c r="A37" i="19"/>
  <c r="C37" i="19"/>
  <c r="D37" i="19"/>
  <c r="E37" i="19"/>
  <c r="I37" i="19"/>
  <c r="J37" i="19" s="1"/>
  <c r="K37" i="19" a="1"/>
  <c r="K37" i="19" s="1"/>
  <c r="L37" i="19" s="1"/>
  <c r="N37" i="19"/>
  <c r="O37" i="19"/>
  <c r="P37" i="19"/>
  <c r="Q37" i="19" s="1"/>
  <c r="U37" i="19"/>
  <c r="T37" i="19"/>
  <c r="W37" i="19"/>
  <c r="X37" i="19"/>
  <c r="Z37" i="19" s="1"/>
  <c r="AA37" i="19"/>
  <c r="AB37" i="19" s="1"/>
  <c r="A38" i="19"/>
  <c r="C38" i="19"/>
  <c r="D38" i="19"/>
  <c r="E38" i="19"/>
  <c r="I38" i="19"/>
  <c r="J38" i="19" s="1"/>
  <c r="K38" i="19" a="1"/>
  <c r="K38" i="19" s="1"/>
  <c r="L38" i="19" s="1"/>
  <c r="N38" i="19"/>
  <c r="O38" i="19"/>
  <c r="P38" i="19"/>
  <c r="Q38" i="19" s="1"/>
  <c r="T38" i="19"/>
  <c r="W38" i="19"/>
  <c r="X38" i="19"/>
  <c r="Z38" i="19" s="1"/>
  <c r="Y38" i="19" s="1"/>
  <c r="AA38" i="19"/>
  <c r="AB38" i="19" s="1"/>
  <c r="A39" i="19"/>
  <c r="C39" i="19"/>
  <c r="D39" i="19"/>
  <c r="E39" i="19"/>
  <c r="I39" i="19"/>
  <c r="J39" i="19" s="1"/>
  <c r="K39" i="19" a="1"/>
  <c r="K39" i="19" s="1"/>
  <c r="L39" i="19" s="1"/>
  <c r="N39" i="19"/>
  <c r="O39" i="19"/>
  <c r="P39" i="19"/>
  <c r="Q39" i="19" s="1"/>
  <c r="U39" i="19"/>
  <c r="T39" i="19"/>
  <c r="W39" i="19"/>
  <c r="X39" i="19"/>
  <c r="Z39" i="19"/>
  <c r="AA39" i="19"/>
  <c r="AB39" i="19" s="1"/>
  <c r="A40" i="19"/>
  <c r="C40" i="19"/>
  <c r="D40" i="19"/>
  <c r="E40" i="19"/>
  <c r="I40" i="19"/>
  <c r="J40" i="19" s="1"/>
  <c r="K40" i="19" a="1"/>
  <c r="K40" i="19" s="1"/>
  <c r="L40" i="19" s="1"/>
  <c r="N40" i="19"/>
  <c r="O40" i="19"/>
  <c r="P40" i="19"/>
  <c r="Q40" i="19" s="1"/>
  <c r="U40" i="19"/>
  <c r="T40" i="19"/>
  <c r="W40" i="19"/>
  <c r="X40" i="19"/>
  <c r="Z40" i="19"/>
  <c r="AA40" i="19"/>
  <c r="AB40" i="19" s="1"/>
  <c r="A41" i="19"/>
  <c r="C41" i="19"/>
  <c r="D41" i="19"/>
  <c r="E41" i="19"/>
  <c r="I41" i="19"/>
  <c r="J41" i="19" s="1"/>
  <c r="K41" i="19" a="1"/>
  <c r="K41" i="19" s="1"/>
  <c r="L41" i="19" s="1"/>
  <c r="N41" i="19"/>
  <c r="O41" i="19"/>
  <c r="P41" i="19"/>
  <c r="Q41" i="19" s="1"/>
  <c r="U41" i="19"/>
  <c r="T41" i="19"/>
  <c r="W41" i="19"/>
  <c r="X41" i="19"/>
  <c r="Z41" i="19" s="1"/>
  <c r="AA41" i="19"/>
  <c r="AB41" i="19" s="1"/>
  <c r="A42" i="19"/>
  <c r="C42" i="19"/>
  <c r="D42" i="19"/>
  <c r="E42" i="19"/>
  <c r="I42" i="19"/>
  <c r="J42" i="19" s="1"/>
  <c r="K42" i="19" a="1"/>
  <c r="K42" i="19" s="1"/>
  <c r="L42" i="19" s="1"/>
  <c r="N42" i="19"/>
  <c r="O42" i="19"/>
  <c r="P42" i="19"/>
  <c r="Q42" i="19" s="1"/>
  <c r="U42" i="19"/>
  <c r="T42" i="19"/>
  <c r="W42" i="19"/>
  <c r="X42" i="19"/>
  <c r="Z42" i="19" s="1"/>
  <c r="Y42" i="19" s="1"/>
  <c r="AA42" i="19"/>
  <c r="AB42" i="19" s="1"/>
  <c r="A43" i="19"/>
  <c r="C43" i="19"/>
  <c r="D43" i="19"/>
  <c r="E43" i="19"/>
  <c r="I43" i="19"/>
  <c r="J43" i="19" s="1"/>
  <c r="K43" i="19" a="1"/>
  <c r="K43" i="19" s="1"/>
  <c r="L43" i="19" s="1"/>
  <c r="N43" i="19"/>
  <c r="O43" i="19"/>
  <c r="P43" i="19"/>
  <c r="Q43" i="19" s="1"/>
  <c r="U43" i="19"/>
  <c r="T43" i="19"/>
  <c r="W43" i="19"/>
  <c r="X43" i="19"/>
  <c r="Z43" i="19" s="1"/>
  <c r="AA43" i="19"/>
  <c r="AB43" i="19" s="1"/>
  <c r="A44" i="19"/>
  <c r="C44" i="19"/>
  <c r="D44" i="19"/>
  <c r="E44" i="19"/>
  <c r="I44" i="19"/>
  <c r="J44" i="19" s="1"/>
  <c r="K44" i="19" a="1"/>
  <c r="K44" i="19" s="1"/>
  <c r="L44" i="19" s="1"/>
  <c r="N44" i="19"/>
  <c r="O44" i="19"/>
  <c r="P44" i="19"/>
  <c r="Q44" i="19" s="1"/>
  <c r="T44" i="19"/>
  <c r="W44" i="19"/>
  <c r="X44" i="19"/>
  <c r="Z44" i="19" s="1"/>
  <c r="Y44" i="19" s="1"/>
  <c r="AA44" i="19"/>
  <c r="AB44" i="19" s="1"/>
  <c r="A45" i="19"/>
  <c r="C45" i="19"/>
  <c r="D45" i="19"/>
  <c r="E45" i="19"/>
  <c r="I45" i="19"/>
  <c r="J45" i="19" s="1"/>
  <c r="K45" i="19" a="1"/>
  <c r="K45" i="19" s="1"/>
  <c r="L45" i="19" s="1"/>
  <c r="N45" i="19"/>
  <c r="O45" i="19"/>
  <c r="P45" i="19"/>
  <c r="Q45" i="19" s="1"/>
  <c r="U45" i="19"/>
  <c r="T45" i="19"/>
  <c r="W45" i="19"/>
  <c r="X45" i="19"/>
  <c r="Z45" i="19" s="1"/>
  <c r="Y45" i="19" s="1"/>
  <c r="AA45" i="19"/>
  <c r="AB45" i="19" s="1"/>
  <c r="A46" i="19"/>
  <c r="C46" i="19"/>
  <c r="D46" i="19"/>
  <c r="E46" i="19"/>
  <c r="I46" i="19"/>
  <c r="J46" i="19" s="1"/>
  <c r="K46" i="19" a="1"/>
  <c r="K46" i="19" s="1"/>
  <c r="L46" i="19" s="1"/>
  <c r="N46" i="19"/>
  <c r="O46" i="19"/>
  <c r="P46" i="19"/>
  <c r="Q46" i="19" s="1"/>
  <c r="T46" i="19"/>
  <c r="W46" i="19"/>
  <c r="X46" i="19"/>
  <c r="Z46" i="19" s="1"/>
  <c r="Y46" i="19" s="1"/>
  <c r="AA46" i="19"/>
  <c r="AB46" i="19" s="1"/>
  <c r="A47" i="19"/>
  <c r="C47" i="19"/>
  <c r="D47" i="19"/>
  <c r="E47" i="19"/>
  <c r="I47" i="19"/>
  <c r="J47" i="19" s="1"/>
  <c r="K47" i="19" a="1"/>
  <c r="K47" i="19" s="1"/>
  <c r="L47" i="19" s="1"/>
  <c r="N47" i="19"/>
  <c r="O47" i="19"/>
  <c r="P47" i="19"/>
  <c r="Q47" i="19" s="1"/>
  <c r="U47" i="19"/>
  <c r="T47" i="19"/>
  <c r="W47" i="19"/>
  <c r="X47" i="19"/>
  <c r="Z47" i="19"/>
  <c r="AA47" i="19"/>
  <c r="AB47" i="19" s="1"/>
  <c r="A48" i="19"/>
  <c r="C48" i="19"/>
  <c r="D48" i="19"/>
  <c r="E48" i="19"/>
  <c r="I48" i="19"/>
  <c r="J48" i="19" s="1"/>
  <c r="K48" i="19" a="1"/>
  <c r="K48" i="19" s="1"/>
  <c r="N48" i="19"/>
  <c r="O48" i="19"/>
  <c r="P48" i="19"/>
  <c r="Q48" i="19" s="1"/>
  <c r="U48" i="19"/>
  <c r="T48" i="19"/>
  <c r="W48" i="19"/>
  <c r="X48" i="19"/>
  <c r="Z48" i="19"/>
  <c r="AA48" i="19"/>
  <c r="AB48" i="19" s="1"/>
  <c r="A49" i="19"/>
  <c r="C49" i="19"/>
  <c r="D49" i="19"/>
  <c r="E49" i="19"/>
  <c r="I49" i="19"/>
  <c r="J49" i="19" s="1"/>
  <c r="K49" i="19" a="1"/>
  <c r="K49" i="19" s="1"/>
  <c r="L49" i="19" s="1"/>
  <c r="N49" i="19"/>
  <c r="O49" i="19"/>
  <c r="P49" i="19"/>
  <c r="Q49" i="19" s="1"/>
  <c r="U49" i="19"/>
  <c r="T49" i="19"/>
  <c r="W49" i="19"/>
  <c r="X49" i="19"/>
  <c r="Z49" i="19"/>
  <c r="AA49" i="19"/>
  <c r="AB49" i="19" s="1"/>
  <c r="A50" i="19"/>
  <c r="C50" i="19"/>
  <c r="D50" i="19"/>
  <c r="E50" i="19"/>
  <c r="I50" i="19"/>
  <c r="J50" i="19" s="1"/>
  <c r="K50" i="19" a="1"/>
  <c r="K50" i="19" s="1"/>
  <c r="L50" i="19" s="1"/>
  <c r="N50" i="19"/>
  <c r="O50" i="19"/>
  <c r="P50" i="19"/>
  <c r="Q50" i="19" s="1"/>
  <c r="T50" i="19"/>
  <c r="W50" i="19"/>
  <c r="X50" i="19"/>
  <c r="Z50" i="19"/>
  <c r="AA50" i="19"/>
  <c r="AB50" i="19" s="1"/>
  <c r="A51" i="19"/>
  <c r="C51" i="19"/>
  <c r="D51" i="19"/>
  <c r="E51" i="19"/>
  <c r="I51" i="19"/>
  <c r="J51" i="19" s="1"/>
  <c r="K51" i="19" a="1"/>
  <c r="K51" i="19" s="1"/>
  <c r="L51" i="19" s="1"/>
  <c r="N51" i="19"/>
  <c r="O51" i="19"/>
  <c r="P51" i="19"/>
  <c r="Q51" i="19" s="1"/>
  <c r="U51" i="19"/>
  <c r="T51" i="19"/>
  <c r="W51" i="19"/>
  <c r="X51" i="19"/>
  <c r="Z51" i="19"/>
  <c r="AA51" i="19"/>
  <c r="AB51" i="19" s="1"/>
  <c r="A52" i="19"/>
  <c r="C52" i="19"/>
  <c r="D52" i="19"/>
  <c r="E52" i="19"/>
  <c r="I52" i="19"/>
  <c r="J52" i="19" s="1"/>
  <c r="K52" i="19" a="1"/>
  <c r="K52" i="19" s="1"/>
  <c r="L52" i="19" s="1"/>
  <c r="N52" i="19"/>
  <c r="O52" i="19"/>
  <c r="P52" i="19"/>
  <c r="Q52" i="19" s="1"/>
  <c r="U52" i="19"/>
  <c r="T52" i="19"/>
  <c r="W52" i="19"/>
  <c r="X52" i="19"/>
  <c r="Z52" i="19"/>
  <c r="AA52" i="19"/>
  <c r="AB52" i="19" s="1"/>
  <c r="A53" i="19"/>
  <c r="C53" i="19"/>
  <c r="D53" i="19"/>
  <c r="E53" i="19"/>
  <c r="I53" i="19"/>
  <c r="J53" i="19" s="1"/>
  <c r="AG53" i="19" s="1"/>
  <c r="K53" i="19" a="1"/>
  <c r="K53" i="19" s="1"/>
  <c r="L53" i="19" s="1"/>
  <c r="N53" i="19"/>
  <c r="O53" i="19"/>
  <c r="P53" i="19"/>
  <c r="Q53" i="19" s="1"/>
  <c r="U53" i="19"/>
  <c r="T53" i="19"/>
  <c r="W53" i="19"/>
  <c r="X53" i="19"/>
  <c r="Z53" i="19"/>
  <c r="AA53" i="19"/>
  <c r="AB53" i="19" s="1"/>
  <c r="A54" i="19"/>
  <c r="C54" i="19"/>
  <c r="D54" i="19"/>
  <c r="E54" i="19"/>
  <c r="I54" i="19"/>
  <c r="J54" i="19" s="1"/>
  <c r="K54" i="19" a="1"/>
  <c r="K54" i="19" s="1"/>
  <c r="L54" i="19" s="1"/>
  <c r="N54" i="19"/>
  <c r="O54" i="19"/>
  <c r="P54" i="19"/>
  <c r="Q54" i="19" s="1"/>
  <c r="T54" i="19"/>
  <c r="W54" i="19"/>
  <c r="X54" i="19"/>
  <c r="Z54" i="19" s="1"/>
  <c r="Y54" i="19" s="1"/>
  <c r="AA54" i="19"/>
  <c r="AB54" i="19" s="1"/>
  <c r="A55" i="19"/>
  <c r="C55" i="19"/>
  <c r="D55" i="19"/>
  <c r="E55" i="19"/>
  <c r="I55" i="19"/>
  <c r="J55" i="19" s="1"/>
  <c r="K55" i="19" a="1"/>
  <c r="K55" i="19" s="1"/>
  <c r="L55" i="19" s="1"/>
  <c r="N55" i="19"/>
  <c r="O55" i="19"/>
  <c r="P55" i="19"/>
  <c r="Q55" i="19" s="1"/>
  <c r="U55" i="19"/>
  <c r="T55" i="19"/>
  <c r="W55" i="19"/>
  <c r="X55" i="19"/>
  <c r="Z55" i="19" s="1"/>
  <c r="Y55" i="19" s="1"/>
  <c r="AA55" i="19"/>
  <c r="AB55" i="19" s="1"/>
  <c r="A56" i="19"/>
  <c r="C56" i="19"/>
  <c r="D56" i="19"/>
  <c r="E56" i="19"/>
  <c r="I56" i="19"/>
  <c r="J56" i="19" s="1"/>
  <c r="K56" i="19" a="1"/>
  <c r="K56" i="19" s="1"/>
  <c r="L56" i="19" s="1"/>
  <c r="N56" i="19"/>
  <c r="O56" i="19"/>
  <c r="P56" i="19"/>
  <c r="Q56" i="19" s="1"/>
  <c r="U56" i="19"/>
  <c r="T56" i="19"/>
  <c r="W56" i="19"/>
  <c r="X56" i="19"/>
  <c r="Z56" i="19"/>
  <c r="AA56" i="19"/>
  <c r="AB56" i="19" s="1"/>
  <c r="A57" i="19"/>
  <c r="C57" i="19"/>
  <c r="D57" i="19"/>
  <c r="E57" i="19"/>
  <c r="I57" i="19"/>
  <c r="J57" i="19" s="1"/>
  <c r="AG57" i="19" s="1"/>
  <c r="K57" i="19" a="1"/>
  <c r="K57" i="19" s="1"/>
  <c r="L57" i="19" s="1"/>
  <c r="N57" i="19"/>
  <c r="O57" i="19"/>
  <c r="P57" i="19"/>
  <c r="Q57" i="19" s="1"/>
  <c r="U57" i="19"/>
  <c r="T57" i="19"/>
  <c r="W57" i="19"/>
  <c r="X57" i="19"/>
  <c r="Z57" i="19"/>
  <c r="AA57" i="19"/>
  <c r="AB57" i="19" s="1"/>
  <c r="A58" i="19"/>
  <c r="C58" i="19"/>
  <c r="D58" i="19"/>
  <c r="E58" i="19"/>
  <c r="I58" i="19"/>
  <c r="J58" i="19" s="1"/>
  <c r="K58" i="19" a="1"/>
  <c r="K58" i="19" s="1"/>
  <c r="L58" i="19" s="1"/>
  <c r="N58" i="19"/>
  <c r="O58" i="19"/>
  <c r="P58" i="19"/>
  <c r="Q58" i="19" s="1"/>
  <c r="T58" i="19"/>
  <c r="W58" i="19"/>
  <c r="X58" i="19"/>
  <c r="Z58" i="19" s="1"/>
  <c r="AA58" i="19"/>
  <c r="AB58" i="19" s="1"/>
  <c r="A59" i="19"/>
  <c r="C59" i="19"/>
  <c r="D59" i="19"/>
  <c r="E59" i="19"/>
  <c r="I59" i="19"/>
  <c r="J59" i="19" s="1"/>
  <c r="K59" i="19" a="1"/>
  <c r="K59" i="19" s="1"/>
  <c r="L59" i="19" s="1"/>
  <c r="N59" i="19"/>
  <c r="O59" i="19"/>
  <c r="P59" i="19"/>
  <c r="Q59" i="19" s="1"/>
  <c r="U59" i="19"/>
  <c r="T59" i="19"/>
  <c r="W59" i="19"/>
  <c r="X59" i="19"/>
  <c r="Z59" i="19" s="1"/>
  <c r="Y59" i="19" s="1"/>
  <c r="AA59" i="19"/>
  <c r="AB59" i="19" s="1"/>
  <c r="A60" i="19"/>
  <c r="C60" i="19"/>
  <c r="D60" i="19"/>
  <c r="E60" i="19"/>
  <c r="I60" i="19"/>
  <c r="J60" i="19" s="1"/>
  <c r="K60" i="19" a="1"/>
  <c r="K60" i="19" s="1"/>
  <c r="L60" i="19" s="1"/>
  <c r="N60" i="19"/>
  <c r="O60" i="19"/>
  <c r="P60" i="19"/>
  <c r="Q60" i="19" s="1"/>
  <c r="T60" i="19"/>
  <c r="W60" i="19"/>
  <c r="X60" i="19"/>
  <c r="Z60" i="19"/>
  <c r="AA60" i="19"/>
  <c r="AB60" i="19" s="1"/>
  <c r="A61" i="19"/>
  <c r="C61" i="19"/>
  <c r="D61" i="19"/>
  <c r="E61" i="19"/>
  <c r="I61" i="19"/>
  <c r="J61" i="19" s="1"/>
  <c r="AG61" i="19" s="1"/>
  <c r="K61" i="19" a="1"/>
  <c r="K61" i="19" s="1"/>
  <c r="L61" i="19" s="1"/>
  <c r="N61" i="19"/>
  <c r="O61" i="19"/>
  <c r="P61" i="19"/>
  <c r="Q61" i="19" s="1"/>
  <c r="U61" i="19"/>
  <c r="T61" i="19"/>
  <c r="W61" i="19"/>
  <c r="X61" i="19"/>
  <c r="Z61" i="19"/>
  <c r="AA61" i="19"/>
  <c r="AB61" i="19" s="1"/>
  <c r="A62" i="19"/>
  <c r="C62" i="19"/>
  <c r="D62" i="19"/>
  <c r="E62" i="19"/>
  <c r="I62" i="19"/>
  <c r="J62" i="19" s="1"/>
  <c r="K62" i="19" a="1"/>
  <c r="K62" i="19" s="1"/>
  <c r="L62" i="19" s="1"/>
  <c r="N62" i="19"/>
  <c r="O62" i="19"/>
  <c r="P62" i="19"/>
  <c r="Q62" i="19" s="1"/>
  <c r="U62" i="19"/>
  <c r="T62" i="19"/>
  <c r="W62" i="19"/>
  <c r="X62" i="19"/>
  <c r="Z62" i="19" s="1"/>
  <c r="AA62" i="19"/>
  <c r="AB62" i="19" s="1"/>
  <c r="A63" i="19"/>
  <c r="C63" i="19"/>
  <c r="D63" i="19"/>
  <c r="E63" i="19"/>
  <c r="I63" i="19"/>
  <c r="J63" i="19" s="1"/>
  <c r="K63" i="19" a="1"/>
  <c r="K63" i="19" s="1"/>
  <c r="L63" i="19" s="1"/>
  <c r="N63" i="19"/>
  <c r="O63" i="19"/>
  <c r="P63" i="19"/>
  <c r="Q63" i="19" s="1"/>
  <c r="T63" i="19"/>
  <c r="W63" i="19"/>
  <c r="X63" i="19"/>
  <c r="Z63" i="19" s="1"/>
  <c r="Y63" i="19" s="1"/>
  <c r="AA63" i="19"/>
  <c r="AB63" i="19" s="1"/>
  <c r="A64" i="19"/>
  <c r="C64" i="19"/>
  <c r="D64" i="19"/>
  <c r="E64" i="19"/>
  <c r="I64" i="19"/>
  <c r="J64" i="19" s="1"/>
  <c r="K64" i="19" a="1"/>
  <c r="K64" i="19" s="1"/>
  <c r="L64" i="19" s="1"/>
  <c r="N64" i="19"/>
  <c r="O64" i="19"/>
  <c r="P64" i="19"/>
  <c r="Q64" i="19" s="1"/>
  <c r="T64" i="19"/>
  <c r="W64" i="19"/>
  <c r="X64" i="19"/>
  <c r="Z64" i="19" s="1"/>
  <c r="Y64" i="19" s="1"/>
  <c r="AA64" i="19"/>
  <c r="AB64" i="19" s="1"/>
  <c r="A65" i="19"/>
  <c r="C65" i="19"/>
  <c r="D65" i="19"/>
  <c r="E65" i="19"/>
  <c r="I65" i="19"/>
  <c r="J65" i="19" s="1"/>
  <c r="AG65" i="19" s="1"/>
  <c r="K65" i="19" a="1"/>
  <c r="K65" i="19" s="1"/>
  <c r="L65" i="19" s="1"/>
  <c r="N65" i="19"/>
  <c r="O65" i="19"/>
  <c r="P65" i="19"/>
  <c r="Q65" i="19" s="1"/>
  <c r="U65" i="19"/>
  <c r="T65" i="19"/>
  <c r="W65" i="19"/>
  <c r="X65" i="19"/>
  <c r="Z65" i="19"/>
  <c r="AA65" i="19"/>
  <c r="AB65" i="19" s="1"/>
  <c r="A66" i="19"/>
  <c r="C66" i="19"/>
  <c r="D66" i="19"/>
  <c r="E66" i="19"/>
  <c r="I66" i="19"/>
  <c r="J66" i="19" s="1"/>
  <c r="K66" i="19" a="1"/>
  <c r="K66" i="19" s="1"/>
  <c r="L66" i="19" s="1"/>
  <c r="N66" i="19"/>
  <c r="O66" i="19"/>
  <c r="P66" i="19"/>
  <c r="Q66" i="19" s="1"/>
  <c r="U66" i="19"/>
  <c r="T66" i="19"/>
  <c r="W66" i="19"/>
  <c r="X66" i="19"/>
  <c r="Z66" i="19"/>
  <c r="AA66" i="19"/>
  <c r="AB66" i="19" s="1"/>
  <c r="A67" i="19"/>
  <c r="C67" i="19"/>
  <c r="D67" i="19"/>
  <c r="E67" i="19"/>
  <c r="I67" i="19"/>
  <c r="J67" i="19" s="1"/>
  <c r="K67" i="19" a="1"/>
  <c r="K67" i="19" s="1"/>
  <c r="L67" i="19" s="1"/>
  <c r="N67" i="19"/>
  <c r="O67" i="19"/>
  <c r="P67" i="19"/>
  <c r="Q67" i="19" s="1"/>
  <c r="U67" i="19"/>
  <c r="T67" i="19"/>
  <c r="W67" i="19"/>
  <c r="X67" i="19"/>
  <c r="Z67" i="19" s="1"/>
  <c r="AA67" i="19"/>
  <c r="AB67" i="19" s="1"/>
  <c r="A68" i="19"/>
  <c r="C68" i="19"/>
  <c r="D68" i="19"/>
  <c r="E68" i="19"/>
  <c r="I68" i="19"/>
  <c r="J68" i="19" s="1"/>
  <c r="K68" i="19" a="1"/>
  <c r="K68" i="19" s="1"/>
  <c r="L68" i="19" s="1"/>
  <c r="N68" i="19"/>
  <c r="O68" i="19"/>
  <c r="P68" i="19"/>
  <c r="Q68" i="19" s="1"/>
  <c r="U68" i="19"/>
  <c r="T68" i="19"/>
  <c r="W68" i="19"/>
  <c r="X68" i="19"/>
  <c r="Z68" i="19" s="1"/>
  <c r="Y68" i="19" s="1"/>
  <c r="AA68" i="19"/>
  <c r="AB68" i="19" s="1"/>
  <c r="A69" i="19"/>
  <c r="C69" i="19"/>
  <c r="D69" i="19"/>
  <c r="E69" i="19"/>
  <c r="I69" i="19"/>
  <c r="J69" i="19" s="1"/>
  <c r="K69" i="19" a="1"/>
  <c r="K69" i="19" s="1"/>
  <c r="L69" i="19" s="1"/>
  <c r="N69" i="19"/>
  <c r="O69" i="19"/>
  <c r="P69" i="19"/>
  <c r="Q69" i="19" s="1"/>
  <c r="T69" i="19"/>
  <c r="W69" i="19"/>
  <c r="X69" i="19"/>
  <c r="Z69" i="19"/>
  <c r="Y69" i="19" s="1"/>
  <c r="AA69" i="19"/>
  <c r="AB69" i="19" s="1"/>
  <c r="A70" i="19"/>
  <c r="C70" i="19"/>
  <c r="D70" i="19"/>
  <c r="E70" i="19"/>
  <c r="I70" i="19"/>
  <c r="J70" i="19" s="1"/>
  <c r="K70" i="19" a="1"/>
  <c r="K70" i="19" s="1"/>
  <c r="L70" i="19" s="1"/>
  <c r="N70" i="19"/>
  <c r="O70" i="19"/>
  <c r="P70" i="19"/>
  <c r="Q70" i="19" s="1"/>
  <c r="T70" i="19"/>
  <c r="W70" i="19"/>
  <c r="X70" i="19"/>
  <c r="Z70" i="19"/>
  <c r="AA70" i="19"/>
  <c r="AB70" i="19" s="1"/>
  <c r="A71" i="19"/>
  <c r="C71" i="19"/>
  <c r="D71" i="19"/>
  <c r="E71" i="19"/>
  <c r="I71" i="19"/>
  <c r="J71" i="19" s="1"/>
  <c r="K71" i="19" a="1"/>
  <c r="K71" i="19" s="1"/>
  <c r="L71" i="19" s="1"/>
  <c r="N71" i="19"/>
  <c r="O71" i="19"/>
  <c r="P71" i="19"/>
  <c r="Q71" i="19" s="1"/>
  <c r="U71" i="19"/>
  <c r="T71" i="19"/>
  <c r="W71" i="19"/>
  <c r="X71" i="19"/>
  <c r="Z71" i="19"/>
  <c r="AA71" i="19"/>
  <c r="AB71" i="19" s="1"/>
  <c r="A72" i="19"/>
  <c r="C72" i="19"/>
  <c r="D72" i="19"/>
  <c r="E72" i="19"/>
  <c r="I72" i="19"/>
  <c r="J72" i="19" s="1"/>
  <c r="AG72" i="19" s="1"/>
  <c r="K72" i="19" a="1"/>
  <c r="K72" i="19" s="1"/>
  <c r="L72" i="19" s="1"/>
  <c r="N72" i="19"/>
  <c r="O72" i="19"/>
  <c r="P72" i="19"/>
  <c r="Q72" i="19" s="1"/>
  <c r="T72" i="19"/>
  <c r="W72" i="19"/>
  <c r="X72" i="19"/>
  <c r="Z72" i="19" s="1"/>
  <c r="AA72" i="19"/>
  <c r="AB72" i="19" s="1"/>
  <c r="A73" i="19"/>
  <c r="C73" i="19"/>
  <c r="D73" i="19"/>
  <c r="E73" i="19"/>
  <c r="I73" i="19"/>
  <c r="J73" i="19" s="1"/>
  <c r="K73" i="19" a="1"/>
  <c r="K73" i="19" s="1"/>
  <c r="L73" i="19" s="1"/>
  <c r="N73" i="19"/>
  <c r="O73" i="19"/>
  <c r="P73" i="19"/>
  <c r="Q73" i="19" s="1"/>
  <c r="U73" i="19"/>
  <c r="T73" i="19"/>
  <c r="W73" i="19"/>
  <c r="X73" i="19"/>
  <c r="Z73" i="19" s="1"/>
  <c r="Y73" i="19" s="1"/>
  <c r="AA73" i="19"/>
  <c r="AB73" i="19" s="1"/>
  <c r="A74" i="19"/>
  <c r="C74" i="19"/>
  <c r="D74" i="19"/>
  <c r="E74" i="19"/>
  <c r="I74" i="19"/>
  <c r="J74" i="19" s="1"/>
  <c r="K74" i="19" a="1"/>
  <c r="K74" i="19" s="1"/>
  <c r="L74" i="19" s="1"/>
  <c r="N74" i="19"/>
  <c r="O74" i="19"/>
  <c r="P74" i="19"/>
  <c r="Q74" i="19" s="1"/>
  <c r="T74" i="19"/>
  <c r="W74" i="19"/>
  <c r="X74" i="19"/>
  <c r="Z74" i="19" s="1"/>
  <c r="Y74" i="19" s="1"/>
  <c r="AA74" i="19"/>
  <c r="AB74" i="19" s="1"/>
  <c r="A75" i="19"/>
  <c r="C75" i="19"/>
  <c r="D75" i="19"/>
  <c r="E75" i="19"/>
  <c r="I75" i="19"/>
  <c r="J75" i="19" s="1"/>
  <c r="AG75" i="19" s="1"/>
  <c r="K75" i="19" a="1"/>
  <c r="K75" i="19" s="1"/>
  <c r="L75" i="19" s="1"/>
  <c r="N75" i="19"/>
  <c r="O75" i="19"/>
  <c r="P75" i="19"/>
  <c r="Q75" i="19" s="1"/>
  <c r="U75" i="19"/>
  <c r="T75" i="19"/>
  <c r="W75" i="19"/>
  <c r="X75" i="19"/>
  <c r="Z75" i="19"/>
  <c r="AA75" i="19"/>
  <c r="AB75" i="19" s="1"/>
  <c r="A76" i="19"/>
  <c r="C76" i="19"/>
  <c r="D76" i="19"/>
  <c r="E76" i="19"/>
  <c r="I76" i="19"/>
  <c r="J76" i="19" s="1"/>
  <c r="K76" i="19" a="1"/>
  <c r="K76" i="19" s="1"/>
  <c r="L76" i="19" s="1"/>
  <c r="N76" i="19"/>
  <c r="O76" i="19"/>
  <c r="P76" i="19"/>
  <c r="Q76" i="19" s="1"/>
  <c r="T76" i="19"/>
  <c r="W76" i="19"/>
  <c r="X76" i="19"/>
  <c r="Z76" i="19"/>
  <c r="AA76" i="19"/>
  <c r="AB76" i="19" s="1"/>
  <c r="A77" i="19"/>
  <c r="C77" i="19"/>
  <c r="D77" i="19"/>
  <c r="E77" i="19"/>
  <c r="I77" i="19"/>
  <c r="J77" i="19" s="1"/>
  <c r="AG77" i="19" s="1"/>
  <c r="K77" i="19" a="1"/>
  <c r="K77" i="19" s="1"/>
  <c r="L77" i="19" s="1"/>
  <c r="N77" i="19"/>
  <c r="O77" i="19"/>
  <c r="P77" i="19"/>
  <c r="Q77" i="19" s="1"/>
  <c r="T77" i="19"/>
  <c r="W77" i="19"/>
  <c r="X77" i="19"/>
  <c r="Z77" i="19"/>
  <c r="AA77" i="19"/>
  <c r="AB77" i="19" s="1"/>
  <c r="A78" i="19"/>
  <c r="C78" i="19"/>
  <c r="D78" i="19"/>
  <c r="E78" i="19"/>
  <c r="I78" i="19"/>
  <c r="J78" i="19" s="1"/>
  <c r="K78" i="19" a="1"/>
  <c r="K78" i="19" s="1"/>
  <c r="L78" i="19" s="1"/>
  <c r="N78" i="19"/>
  <c r="O78" i="19"/>
  <c r="P78" i="19"/>
  <c r="Q78" i="19" s="1"/>
  <c r="T78" i="19"/>
  <c r="W78" i="19"/>
  <c r="X78" i="19"/>
  <c r="Z78" i="19" s="1"/>
  <c r="Y78" i="19" s="1"/>
  <c r="AA78" i="19"/>
  <c r="AB78" i="19" s="1"/>
  <c r="A79" i="19"/>
  <c r="C79" i="19"/>
  <c r="D79" i="19"/>
  <c r="E79" i="19"/>
  <c r="I79" i="19"/>
  <c r="J79" i="19" s="1"/>
  <c r="K79" i="19" a="1"/>
  <c r="K79" i="19" s="1"/>
  <c r="L79" i="19" s="1"/>
  <c r="N79" i="19"/>
  <c r="O79" i="19"/>
  <c r="P79" i="19"/>
  <c r="Q79" i="19" s="1"/>
  <c r="U79" i="19"/>
  <c r="T79" i="19"/>
  <c r="W79" i="19"/>
  <c r="X79" i="19"/>
  <c r="Z79" i="19" s="1"/>
  <c r="AA79" i="19"/>
  <c r="AB79" i="19" s="1"/>
  <c r="A80" i="19"/>
  <c r="C80" i="19"/>
  <c r="D80" i="19"/>
  <c r="E80" i="19"/>
  <c r="I80" i="19"/>
  <c r="J80" i="19" s="1"/>
  <c r="K80" i="19" a="1"/>
  <c r="K80" i="19" s="1"/>
  <c r="L80" i="19" s="1"/>
  <c r="N80" i="19"/>
  <c r="O80" i="19"/>
  <c r="P80" i="19"/>
  <c r="Q80" i="19" s="1"/>
  <c r="U80" i="19"/>
  <c r="T80" i="19"/>
  <c r="W80" i="19"/>
  <c r="X80" i="19"/>
  <c r="Z80" i="19" s="1"/>
  <c r="Y80" i="19" s="1"/>
  <c r="AA80" i="19"/>
  <c r="AB80" i="19" s="1"/>
  <c r="A81" i="19"/>
  <c r="C81" i="19"/>
  <c r="D81" i="19"/>
  <c r="E81" i="19"/>
  <c r="I81" i="19"/>
  <c r="J81" i="19" s="1"/>
  <c r="K81" i="19" a="1"/>
  <c r="K81" i="19" s="1"/>
  <c r="L81" i="19" s="1"/>
  <c r="N81" i="19"/>
  <c r="O81" i="19"/>
  <c r="P81" i="19"/>
  <c r="Q81" i="19" s="1"/>
  <c r="U81" i="19"/>
  <c r="T81" i="19"/>
  <c r="W81" i="19"/>
  <c r="X81" i="19"/>
  <c r="Z81" i="19" s="1"/>
  <c r="Y81" i="19" s="1"/>
  <c r="AA81" i="19"/>
  <c r="AB81" i="19" s="1"/>
  <c r="A82" i="19"/>
  <c r="C82" i="19"/>
  <c r="D82" i="19"/>
  <c r="E82" i="19"/>
  <c r="I82" i="19"/>
  <c r="J82" i="19" s="1"/>
  <c r="K82" i="19" a="1"/>
  <c r="K82" i="19" s="1"/>
  <c r="L82" i="19" s="1"/>
  <c r="N82" i="19"/>
  <c r="O82" i="19"/>
  <c r="P82" i="19"/>
  <c r="Q82" i="19" s="1"/>
  <c r="T82" i="19"/>
  <c r="W82" i="19"/>
  <c r="X82" i="19"/>
  <c r="Z82" i="19" s="1"/>
  <c r="AA82" i="19"/>
  <c r="AB82" i="19" s="1"/>
  <c r="A83" i="19"/>
  <c r="C83" i="19"/>
  <c r="D83" i="19"/>
  <c r="E83" i="19"/>
  <c r="I83" i="19"/>
  <c r="J83" i="19" s="1"/>
  <c r="K83" i="19" a="1"/>
  <c r="K83" i="19" s="1"/>
  <c r="L83" i="19" s="1"/>
  <c r="N83" i="19"/>
  <c r="O83" i="19"/>
  <c r="P83" i="19"/>
  <c r="Q83" i="19" s="1"/>
  <c r="U83" i="19"/>
  <c r="T83" i="19"/>
  <c r="W83" i="19"/>
  <c r="X83" i="19"/>
  <c r="Z83" i="19" s="1"/>
  <c r="Y83" i="19" s="1"/>
  <c r="AA83" i="19"/>
  <c r="AB83" i="19" s="1"/>
  <c r="A84" i="19"/>
  <c r="C84" i="19"/>
  <c r="D84" i="19"/>
  <c r="E84" i="19"/>
  <c r="I84" i="19"/>
  <c r="J84" i="19" s="1"/>
  <c r="K84" i="19" a="1"/>
  <c r="K84" i="19" s="1"/>
  <c r="N84" i="19"/>
  <c r="O84" i="19"/>
  <c r="P84" i="19"/>
  <c r="Q84" i="19" s="1"/>
  <c r="U84" i="19"/>
  <c r="T84" i="19"/>
  <c r="W84" i="19"/>
  <c r="X84" i="19"/>
  <c r="Z84" i="19" s="1"/>
  <c r="Y84" i="19" s="1"/>
  <c r="AA84" i="19"/>
  <c r="AB84" i="19" s="1"/>
  <c r="A85" i="19"/>
  <c r="C85" i="19"/>
  <c r="D85" i="19"/>
  <c r="E85" i="19"/>
  <c r="I85" i="19"/>
  <c r="J85" i="19" s="1"/>
  <c r="K85" i="19" a="1"/>
  <c r="K85" i="19" s="1"/>
  <c r="L85" i="19" s="1"/>
  <c r="N85" i="19"/>
  <c r="O85" i="19"/>
  <c r="P85" i="19"/>
  <c r="Q85" i="19" s="1"/>
  <c r="U85" i="19"/>
  <c r="T85" i="19"/>
  <c r="W85" i="19"/>
  <c r="X85" i="19"/>
  <c r="Z85" i="19"/>
  <c r="AA85" i="19"/>
  <c r="AB85" i="19" s="1"/>
  <c r="A86" i="19"/>
  <c r="C86" i="19"/>
  <c r="D86" i="19"/>
  <c r="E86" i="19"/>
  <c r="I86" i="19"/>
  <c r="J86" i="19" s="1"/>
  <c r="AG86" i="19" s="1"/>
  <c r="K86" i="19" a="1"/>
  <c r="K86" i="19" s="1"/>
  <c r="L86" i="19" s="1"/>
  <c r="N86" i="19"/>
  <c r="O86" i="19"/>
  <c r="P86" i="19"/>
  <c r="Q86" i="19" s="1"/>
  <c r="U86" i="19"/>
  <c r="T86" i="19"/>
  <c r="W86" i="19"/>
  <c r="X86" i="19"/>
  <c r="Z86" i="19"/>
  <c r="AA86" i="19"/>
  <c r="AB86" i="19" s="1"/>
  <c r="A87" i="19"/>
  <c r="C87" i="19"/>
  <c r="D87" i="19"/>
  <c r="E87" i="19"/>
  <c r="I87" i="19"/>
  <c r="J87" i="19" s="1"/>
  <c r="K87" i="19" a="1"/>
  <c r="K87" i="19" s="1"/>
  <c r="L87" i="19" s="1"/>
  <c r="N87" i="19"/>
  <c r="O87" i="19"/>
  <c r="P87" i="19"/>
  <c r="Q87" i="19" s="1"/>
  <c r="U87" i="19"/>
  <c r="T87" i="19"/>
  <c r="W87" i="19"/>
  <c r="X87" i="19"/>
  <c r="Z87" i="19"/>
  <c r="AA87" i="19"/>
  <c r="AB87" i="19" s="1"/>
  <c r="A88" i="19"/>
  <c r="C88" i="19"/>
  <c r="D88" i="19"/>
  <c r="E88" i="19"/>
  <c r="I88" i="19"/>
  <c r="J88" i="19" s="1"/>
  <c r="K88" i="19" a="1"/>
  <c r="K88" i="19" s="1"/>
  <c r="L88" i="19" s="1"/>
  <c r="N88" i="19"/>
  <c r="O88" i="19"/>
  <c r="P88" i="19"/>
  <c r="Q88" i="19" s="1"/>
  <c r="U88" i="19"/>
  <c r="T88" i="19"/>
  <c r="W88" i="19"/>
  <c r="X88" i="19"/>
  <c r="Z88" i="19" s="1"/>
  <c r="AA88" i="19"/>
  <c r="AB88" i="19" s="1"/>
  <c r="A89" i="19"/>
  <c r="C89" i="19"/>
  <c r="D89" i="19"/>
  <c r="E89" i="19"/>
  <c r="I89" i="19"/>
  <c r="J89" i="19" s="1"/>
  <c r="K89" i="19" a="1"/>
  <c r="K89" i="19" s="1"/>
  <c r="L89" i="19" s="1"/>
  <c r="N89" i="19"/>
  <c r="O89" i="19"/>
  <c r="P89" i="19"/>
  <c r="Q89" i="19" s="1"/>
  <c r="U89" i="19"/>
  <c r="T89" i="19"/>
  <c r="W89" i="19"/>
  <c r="X89" i="19"/>
  <c r="Z89" i="19" s="1"/>
  <c r="Y89" i="19" s="1"/>
  <c r="AA89" i="19"/>
  <c r="AB89" i="19" s="1"/>
  <c r="A90" i="19"/>
  <c r="C90" i="19"/>
  <c r="D90" i="19"/>
  <c r="E90" i="19"/>
  <c r="I90" i="19"/>
  <c r="J90" i="19" s="1"/>
  <c r="K90" i="19" a="1"/>
  <c r="K90" i="19" s="1"/>
  <c r="L90" i="19" s="1"/>
  <c r="N90" i="19"/>
  <c r="O90" i="19"/>
  <c r="P90" i="19"/>
  <c r="Q90" i="19" s="1"/>
  <c r="U90" i="19"/>
  <c r="T90" i="19"/>
  <c r="W90" i="19"/>
  <c r="X90" i="19"/>
  <c r="Z90" i="19" s="1"/>
  <c r="Y90" i="19" s="1"/>
  <c r="AA90" i="19"/>
  <c r="AB90" i="19" s="1"/>
  <c r="A91" i="19"/>
  <c r="C91" i="19"/>
  <c r="D91" i="19"/>
  <c r="E91" i="19"/>
  <c r="I91" i="19"/>
  <c r="J91" i="19" s="1"/>
  <c r="K91" i="19" a="1"/>
  <c r="K91" i="19" s="1"/>
  <c r="L91" i="19" s="1"/>
  <c r="N91" i="19"/>
  <c r="O91" i="19"/>
  <c r="P91" i="19"/>
  <c r="Q91" i="19" s="1"/>
  <c r="U91" i="19"/>
  <c r="T91" i="19"/>
  <c r="W91" i="19"/>
  <c r="X91" i="19"/>
  <c r="Z91" i="19"/>
  <c r="Y91" i="19" s="1"/>
  <c r="AA91" i="19"/>
  <c r="AB91" i="19" s="1"/>
  <c r="A92" i="19"/>
  <c r="C92" i="19"/>
  <c r="D92" i="19"/>
  <c r="E92" i="19"/>
  <c r="I92" i="19"/>
  <c r="J92" i="19" s="1"/>
  <c r="K92" i="19" a="1"/>
  <c r="K92" i="19" s="1"/>
  <c r="L92" i="19" s="1"/>
  <c r="N92" i="19"/>
  <c r="O92" i="19"/>
  <c r="P92" i="19"/>
  <c r="Q92" i="19" s="1"/>
  <c r="T92" i="19"/>
  <c r="W92" i="19"/>
  <c r="X92" i="19"/>
  <c r="Z92" i="19"/>
  <c r="AA92" i="19"/>
  <c r="AB92" i="19" s="1"/>
  <c r="A93" i="19"/>
  <c r="C93" i="19"/>
  <c r="D93" i="19"/>
  <c r="E93" i="19"/>
  <c r="I93" i="19"/>
  <c r="J93" i="19"/>
  <c r="AG93" i="19" s="1"/>
  <c r="K93" i="19" a="1"/>
  <c r="K93" i="19" s="1"/>
  <c r="L93" i="19" s="1"/>
  <c r="N93" i="19"/>
  <c r="O93" i="19"/>
  <c r="P93" i="19"/>
  <c r="Q93" i="19" s="1"/>
  <c r="T93" i="19"/>
  <c r="W93" i="19"/>
  <c r="X93" i="19"/>
  <c r="Z93" i="19"/>
  <c r="AA93" i="19"/>
  <c r="AB93" i="19" s="1"/>
  <c r="A94" i="19"/>
  <c r="C94" i="19"/>
  <c r="D94" i="19"/>
  <c r="E94" i="19"/>
  <c r="I94" i="19"/>
  <c r="J94" i="19" s="1"/>
  <c r="K94" i="19" a="1"/>
  <c r="K94" i="19" s="1"/>
  <c r="L94" i="19" s="1"/>
  <c r="N94" i="19"/>
  <c r="O94" i="19"/>
  <c r="P94" i="19"/>
  <c r="Q94" i="19" s="1"/>
  <c r="U94" i="19"/>
  <c r="T94" i="19"/>
  <c r="W94" i="19"/>
  <c r="X94" i="19"/>
  <c r="Z94" i="19" s="1"/>
  <c r="Y94" i="19" s="1"/>
  <c r="AA94" i="19"/>
  <c r="AB94" i="19" s="1"/>
  <c r="A95" i="19"/>
  <c r="C95" i="19"/>
  <c r="D95" i="19"/>
  <c r="E95" i="19"/>
  <c r="I95" i="19"/>
  <c r="J95" i="19" s="1"/>
  <c r="K95" i="19" a="1"/>
  <c r="K95" i="19" s="1"/>
  <c r="L95" i="19" s="1"/>
  <c r="N95" i="19"/>
  <c r="O95" i="19"/>
  <c r="P95" i="19"/>
  <c r="Q95" i="19" s="1"/>
  <c r="T95" i="19"/>
  <c r="W95" i="19"/>
  <c r="X95" i="19"/>
  <c r="Z95" i="19"/>
  <c r="AA95" i="19"/>
  <c r="AB95" i="19" s="1"/>
  <c r="A96" i="19"/>
  <c r="C96" i="19"/>
  <c r="D96" i="19"/>
  <c r="E96" i="19"/>
  <c r="I96" i="19"/>
  <c r="J96" i="19" s="1"/>
  <c r="K96" i="19" a="1"/>
  <c r="K96" i="19" s="1"/>
  <c r="L96" i="19" s="1"/>
  <c r="N96" i="19"/>
  <c r="O96" i="19"/>
  <c r="P96" i="19"/>
  <c r="Q96" i="19" s="1"/>
  <c r="U96" i="19"/>
  <c r="T96" i="19"/>
  <c r="W96" i="19"/>
  <c r="X96" i="19"/>
  <c r="Z96" i="19"/>
  <c r="AA96" i="19"/>
  <c r="AB96" i="19" s="1"/>
  <c r="A97" i="19"/>
  <c r="C97" i="19"/>
  <c r="D97" i="19"/>
  <c r="E97" i="19"/>
  <c r="I97" i="19"/>
  <c r="J97" i="19" s="1"/>
  <c r="K97" i="19" a="1"/>
  <c r="K97" i="19" s="1"/>
  <c r="L97" i="19" s="1"/>
  <c r="N97" i="19"/>
  <c r="O97" i="19"/>
  <c r="P97" i="19"/>
  <c r="Q97" i="19" s="1"/>
  <c r="U97" i="19"/>
  <c r="T97" i="19"/>
  <c r="W97" i="19"/>
  <c r="X97" i="19"/>
  <c r="Z97" i="19"/>
  <c r="AA97" i="19"/>
  <c r="AB97" i="19" s="1"/>
  <c r="A98" i="19"/>
  <c r="C98" i="19"/>
  <c r="D98" i="19"/>
  <c r="E98" i="19"/>
  <c r="I98" i="19"/>
  <c r="J98" i="19" s="1"/>
  <c r="K98" i="19" a="1"/>
  <c r="K98" i="19" s="1"/>
  <c r="L98" i="19" s="1"/>
  <c r="N98" i="19"/>
  <c r="O98" i="19"/>
  <c r="P98" i="19"/>
  <c r="Q98" i="19" s="1"/>
  <c r="U98" i="19"/>
  <c r="T98" i="19"/>
  <c r="W98" i="19"/>
  <c r="X98" i="19"/>
  <c r="Z98" i="19" s="1"/>
  <c r="Y98" i="19" s="1"/>
  <c r="AA98" i="19"/>
  <c r="AB98" i="19" s="1"/>
  <c r="A99" i="19"/>
  <c r="C99" i="19"/>
  <c r="D99" i="19"/>
  <c r="E99" i="19"/>
  <c r="I99" i="19"/>
  <c r="J99" i="19" s="1"/>
  <c r="K99" i="19" a="1"/>
  <c r="K99" i="19" s="1"/>
  <c r="L99" i="19" s="1"/>
  <c r="N99" i="19"/>
  <c r="O99" i="19"/>
  <c r="P99" i="19"/>
  <c r="Q99" i="19" s="1"/>
  <c r="U99" i="19"/>
  <c r="T99" i="19"/>
  <c r="W99" i="19"/>
  <c r="X99" i="19"/>
  <c r="Z99" i="19"/>
  <c r="AA99" i="19"/>
  <c r="AB99" i="19" s="1"/>
  <c r="A100" i="19"/>
  <c r="C100" i="19"/>
  <c r="D100" i="19"/>
  <c r="E100" i="19"/>
  <c r="I100" i="19"/>
  <c r="J100" i="19" s="1"/>
  <c r="AG100" i="19" s="1"/>
  <c r="K100" i="19" a="1"/>
  <c r="K100" i="19" s="1"/>
  <c r="L100" i="19" s="1"/>
  <c r="N100" i="19"/>
  <c r="O100" i="19"/>
  <c r="P100" i="19"/>
  <c r="Q100" i="19" s="1"/>
  <c r="U100" i="19"/>
  <c r="T100" i="19"/>
  <c r="W100" i="19"/>
  <c r="X100" i="19"/>
  <c r="Z100" i="19" s="1"/>
  <c r="AA100" i="19"/>
  <c r="AB100" i="19" s="1"/>
  <c r="A101" i="19"/>
  <c r="C101" i="19"/>
  <c r="D101" i="19"/>
  <c r="E101" i="19"/>
  <c r="I101" i="19"/>
  <c r="J101" i="19" s="1"/>
  <c r="K101" i="19" a="1"/>
  <c r="K101" i="19" s="1"/>
  <c r="L101" i="19" s="1"/>
  <c r="N101" i="19"/>
  <c r="O101" i="19"/>
  <c r="P101" i="19"/>
  <c r="Q101" i="19" s="1"/>
  <c r="U101" i="19"/>
  <c r="T101" i="19"/>
  <c r="W101" i="19"/>
  <c r="X101" i="19"/>
  <c r="Z101" i="19" s="1"/>
  <c r="Y101" i="19" s="1"/>
  <c r="AA101" i="19"/>
  <c r="AB101" i="19" s="1"/>
  <c r="A102" i="19"/>
  <c r="C102" i="19"/>
  <c r="D102" i="19"/>
  <c r="E102" i="19"/>
  <c r="I102" i="19"/>
  <c r="J102" i="19" s="1"/>
  <c r="K102" i="19" a="1"/>
  <c r="K102" i="19" s="1"/>
  <c r="L102" i="19" s="1"/>
  <c r="N102" i="19"/>
  <c r="O102" i="19"/>
  <c r="P102" i="19"/>
  <c r="Q102" i="19" s="1"/>
  <c r="U102" i="19"/>
  <c r="T102" i="19"/>
  <c r="W102" i="19"/>
  <c r="X102" i="19"/>
  <c r="Z102" i="19" s="1"/>
  <c r="Y102" i="19" s="1"/>
  <c r="AA102" i="19"/>
  <c r="AB102" i="19" s="1"/>
  <c r="A103" i="19"/>
  <c r="C103" i="19"/>
  <c r="D103" i="19"/>
  <c r="E103" i="19"/>
  <c r="I103" i="19"/>
  <c r="J103" i="19" s="1"/>
  <c r="K103" i="19" a="1"/>
  <c r="K103" i="19" s="1"/>
  <c r="L103" i="19" s="1"/>
  <c r="N103" i="19"/>
  <c r="O103" i="19"/>
  <c r="P103" i="19"/>
  <c r="Q103" i="19" s="1"/>
  <c r="U103" i="19"/>
  <c r="T103" i="19"/>
  <c r="W103" i="19"/>
  <c r="X103" i="19"/>
  <c r="Z103" i="19" s="1"/>
  <c r="Y103" i="19" s="1"/>
  <c r="AA103" i="19"/>
  <c r="AB103" i="19" s="1"/>
  <c r="A104" i="19"/>
  <c r="C104" i="19"/>
  <c r="D104" i="19"/>
  <c r="E104" i="19"/>
  <c r="I104" i="19"/>
  <c r="J104" i="19" s="1"/>
  <c r="K104" i="19" a="1"/>
  <c r="K104" i="19" s="1"/>
  <c r="L104" i="19" s="1"/>
  <c r="N104" i="19"/>
  <c r="O104" i="19"/>
  <c r="P104" i="19"/>
  <c r="Q104" i="19" s="1"/>
  <c r="U104" i="19"/>
  <c r="T104" i="19"/>
  <c r="W104" i="19"/>
  <c r="X104" i="19"/>
  <c r="Z104" i="19"/>
  <c r="AA104" i="19"/>
  <c r="AB104" i="19" s="1"/>
  <c r="A105" i="19"/>
  <c r="C105" i="19"/>
  <c r="D105" i="19"/>
  <c r="E105" i="19"/>
  <c r="I105" i="19"/>
  <c r="J105" i="19" s="1"/>
  <c r="K105" i="19" a="1"/>
  <c r="K105" i="19" s="1"/>
  <c r="L105" i="19" s="1"/>
  <c r="N105" i="19"/>
  <c r="O105" i="19"/>
  <c r="P105" i="19"/>
  <c r="Q105" i="19" s="1"/>
  <c r="T105" i="19"/>
  <c r="W105" i="19"/>
  <c r="X105" i="19"/>
  <c r="Z105" i="19" s="1"/>
  <c r="Y105" i="19" s="1"/>
  <c r="AA105" i="19"/>
  <c r="AB105" i="19" s="1"/>
  <c r="A106" i="19"/>
  <c r="C106" i="19"/>
  <c r="D106" i="19"/>
  <c r="E106" i="19"/>
  <c r="I106" i="19"/>
  <c r="J106" i="19" s="1"/>
  <c r="K106" i="19" a="1"/>
  <c r="K106" i="19" s="1"/>
  <c r="L106" i="19" s="1"/>
  <c r="N106" i="19"/>
  <c r="O106" i="19"/>
  <c r="P106" i="19"/>
  <c r="Q106" i="19" s="1"/>
  <c r="U106" i="19"/>
  <c r="T106" i="19"/>
  <c r="W106" i="19"/>
  <c r="X106" i="19"/>
  <c r="Z106" i="19"/>
  <c r="AA106" i="19"/>
  <c r="AB106" i="19" s="1"/>
  <c r="A107" i="19"/>
  <c r="C107" i="19"/>
  <c r="D107" i="19"/>
  <c r="E107" i="19"/>
  <c r="I107" i="19"/>
  <c r="J107" i="19"/>
  <c r="K107" i="19" a="1"/>
  <c r="K107" i="19" s="1"/>
  <c r="L107" i="19" s="1"/>
  <c r="N107" i="19"/>
  <c r="O107" i="19"/>
  <c r="P107" i="19"/>
  <c r="Q107" i="19" s="1"/>
  <c r="U107" i="19"/>
  <c r="T107" i="19"/>
  <c r="W107" i="19"/>
  <c r="X107" i="19"/>
  <c r="Z107" i="19" s="1"/>
  <c r="AA107" i="19"/>
  <c r="AB107" i="19" s="1"/>
  <c r="A108" i="19"/>
  <c r="C108" i="19"/>
  <c r="D108" i="19"/>
  <c r="E108" i="19"/>
  <c r="I108" i="19"/>
  <c r="J108" i="19" s="1"/>
  <c r="K108" i="19" a="1"/>
  <c r="K108" i="19" s="1"/>
  <c r="L108" i="19" s="1"/>
  <c r="N108" i="19"/>
  <c r="O108" i="19"/>
  <c r="P108" i="19"/>
  <c r="Q108" i="19" s="1"/>
  <c r="U108" i="19"/>
  <c r="T108" i="19"/>
  <c r="W108" i="19"/>
  <c r="X108" i="19"/>
  <c r="Z108" i="19" s="1"/>
  <c r="Y108" i="19" s="1"/>
  <c r="AA108" i="19"/>
  <c r="AB108" i="19" s="1"/>
  <c r="A109" i="19"/>
  <c r="C109" i="19"/>
  <c r="D109" i="19"/>
  <c r="E109" i="19"/>
  <c r="I109" i="19"/>
  <c r="J109" i="19" s="1"/>
  <c r="K109" i="19" a="1"/>
  <c r="K109" i="19" s="1"/>
  <c r="L109" i="19" s="1"/>
  <c r="N109" i="19"/>
  <c r="O109" i="19"/>
  <c r="P109" i="19"/>
  <c r="Q109" i="19" s="1"/>
  <c r="U109" i="19"/>
  <c r="T109" i="19"/>
  <c r="W109" i="19"/>
  <c r="X109" i="19"/>
  <c r="Z109" i="19" s="1"/>
  <c r="AA109" i="19"/>
  <c r="AB109" i="19" s="1"/>
  <c r="A110" i="19"/>
  <c r="C110" i="19"/>
  <c r="D110" i="19"/>
  <c r="E110" i="19"/>
  <c r="I110" i="19"/>
  <c r="J110" i="19" s="1"/>
  <c r="K110" i="19" a="1"/>
  <c r="K110" i="19" s="1"/>
  <c r="L110" i="19" s="1"/>
  <c r="N110" i="19"/>
  <c r="O110" i="19"/>
  <c r="P110" i="19"/>
  <c r="Q110" i="19" s="1"/>
  <c r="T110" i="19"/>
  <c r="W110" i="19"/>
  <c r="X110" i="19"/>
  <c r="Z110" i="19" s="1"/>
  <c r="Y110" i="19" s="1"/>
  <c r="AA110" i="19"/>
  <c r="AB110" i="19" s="1"/>
  <c r="A111" i="19"/>
  <c r="C111" i="19"/>
  <c r="D111" i="19"/>
  <c r="E111" i="19"/>
  <c r="I111" i="19"/>
  <c r="J111" i="19" s="1"/>
  <c r="K111" i="19" a="1"/>
  <c r="K111" i="19" s="1"/>
  <c r="L111" i="19" s="1"/>
  <c r="N111" i="19"/>
  <c r="O111" i="19"/>
  <c r="P111" i="19"/>
  <c r="Q111" i="19" s="1"/>
  <c r="T111" i="19"/>
  <c r="W111" i="19"/>
  <c r="X111" i="19"/>
  <c r="Z111" i="19"/>
  <c r="Y111" i="19" s="1"/>
  <c r="AA111" i="19"/>
  <c r="AB111" i="19" s="1"/>
  <c r="A112" i="19"/>
  <c r="C112" i="19"/>
  <c r="D112" i="19"/>
  <c r="E112" i="19"/>
  <c r="I112" i="19"/>
  <c r="J112" i="19" s="1"/>
  <c r="K112" i="19" a="1"/>
  <c r="K112" i="19" s="1"/>
  <c r="N112" i="19"/>
  <c r="O112" i="19"/>
  <c r="P112" i="19"/>
  <c r="Q112" i="19" s="1"/>
  <c r="U112" i="19"/>
  <c r="T112" i="19"/>
  <c r="W112" i="19"/>
  <c r="X112" i="19"/>
  <c r="Z112" i="19"/>
  <c r="AA112" i="19"/>
  <c r="AB112" i="19" s="1"/>
  <c r="A113" i="19"/>
  <c r="C113" i="19"/>
  <c r="D113" i="19"/>
  <c r="E113" i="19"/>
  <c r="I113" i="19"/>
  <c r="J113" i="19" s="1"/>
  <c r="AG113" i="19" s="1"/>
  <c r="K113" i="19" a="1"/>
  <c r="K113" i="19" s="1"/>
  <c r="N113" i="19"/>
  <c r="O113" i="19"/>
  <c r="P113" i="19"/>
  <c r="Q113" i="19" s="1"/>
  <c r="U113" i="19"/>
  <c r="T113" i="19"/>
  <c r="W113" i="19"/>
  <c r="X113" i="19"/>
  <c r="Z113" i="19"/>
  <c r="AA113" i="19"/>
  <c r="AB113" i="19" s="1"/>
  <c r="A114" i="19"/>
  <c r="C114" i="19"/>
  <c r="D114" i="19"/>
  <c r="E114" i="19"/>
  <c r="I114" i="19"/>
  <c r="J114" i="19" s="1"/>
  <c r="K114" i="19" a="1"/>
  <c r="K114" i="19" s="1"/>
  <c r="N114" i="19"/>
  <c r="O114" i="19"/>
  <c r="P114" i="19"/>
  <c r="Q114" i="19" s="1"/>
  <c r="U114" i="19"/>
  <c r="T114" i="19"/>
  <c r="W114" i="19"/>
  <c r="X114" i="19"/>
  <c r="Z114" i="19"/>
  <c r="AA114" i="19"/>
  <c r="AB114" i="19" s="1"/>
  <c r="A115" i="19"/>
  <c r="C115" i="19"/>
  <c r="D115" i="19"/>
  <c r="E115" i="19"/>
  <c r="I115" i="19"/>
  <c r="J115" i="19" s="1"/>
  <c r="K115" i="19" a="1"/>
  <c r="K115" i="19" s="1"/>
  <c r="L115" i="19" s="1"/>
  <c r="N115" i="19"/>
  <c r="O115" i="19"/>
  <c r="P115" i="19"/>
  <c r="Q115" i="19" s="1"/>
  <c r="T115" i="19"/>
  <c r="W115" i="19"/>
  <c r="X115" i="19"/>
  <c r="Z115" i="19" s="1"/>
  <c r="Y115" i="19" s="1"/>
  <c r="AA115" i="19"/>
  <c r="AB115" i="19" s="1"/>
  <c r="A116" i="19"/>
  <c r="C116" i="19"/>
  <c r="D116" i="19"/>
  <c r="E116" i="19"/>
  <c r="I116" i="19"/>
  <c r="J116" i="19" s="1"/>
  <c r="K116" i="19" a="1"/>
  <c r="K116" i="19" s="1"/>
  <c r="L116" i="19" s="1"/>
  <c r="N116" i="19"/>
  <c r="O116" i="19"/>
  <c r="P116" i="19"/>
  <c r="Q116" i="19" s="1"/>
  <c r="U116" i="19"/>
  <c r="T116" i="19"/>
  <c r="W116" i="19"/>
  <c r="X116" i="19"/>
  <c r="Z116" i="19"/>
  <c r="AA116" i="19"/>
  <c r="AB116" i="19" s="1"/>
  <c r="A117" i="19"/>
  <c r="C117" i="19"/>
  <c r="D117" i="19"/>
  <c r="E117" i="19"/>
  <c r="I117" i="19"/>
  <c r="J117" i="19"/>
  <c r="K117" i="19" a="1"/>
  <c r="K117" i="19" s="1"/>
  <c r="L117" i="19" s="1"/>
  <c r="N117" i="19"/>
  <c r="O117" i="19"/>
  <c r="P117" i="19"/>
  <c r="Q117" i="19" s="1"/>
  <c r="U117" i="19"/>
  <c r="T117" i="19"/>
  <c r="W117" i="19"/>
  <c r="X117" i="19"/>
  <c r="Z117" i="19"/>
  <c r="AA117" i="19"/>
  <c r="AB117" i="19" s="1"/>
  <c r="A118" i="19"/>
  <c r="C118" i="19"/>
  <c r="D118" i="19"/>
  <c r="E118" i="19"/>
  <c r="I118" i="19"/>
  <c r="J118" i="19" s="1"/>
  <c r="K118" i="19" a="1"/>
  <c r="K118" i="19" s="1"/>
  <c r="L118" i="19" s="1"/>
  <c r="N118" i="19"/>
  <c r="O118" i="19"/>
  <c r="P118" i="19"/>
  <c r="Q118" i="19" s="1"/>
  <c r="U118" i="19"/>
  <c r="T118" i="19"/>
  <c r="W118" i="19"/>
  <c r="X118" i="19"/>
  <c r="Z118" i="19"/>
  <c r="AA118" i="19"/>
  <c r="AB118" i="19" s="1"/>
  <c r="A119" i="19"/>
  <c r="C119" i="19"/>
  <c r="D119" i="19"/>
  <c r="E119" i="19"/>
  <c r="I119" i="19"/>
  <c r="J119" i="19" s="1"/>
  <c r="K119" i="19" a="1"/>
  <c r="K119" i="19" s="1"/>
  <c r="L119" i="19" s="1"/>
  <c r="N119" i="19"/>
  <c r="O119" i="19"/>
  <c r="P119" i="19"/>
  <c r="Q119" i="19" s="1"/>
  <c r="U119" i="19"/>
  <c r="T119" i="19"/>
  <c r="W119" i="19"/>
  <c r="X119" i="19"/>
  <c r="Z119" i="19"/>
  <c r="AA119" i="19"/>
  <c r="AB119" i="19" s="1"/>
  <c r="A120" i="19"/>
  <c r="C120" i="19"/>
  <c r="D120" i="19"/>
  <c r="E120" i="19"/>
  <c r="I120" i="19"/>
  <c r="J120" i="19" s="1"/>
  <c r="K120" i="19" a="1"/>
  <c r="K120" i="19" s="1"/>
  <c r="L120" i="19" s="1"/>
  <c r="N120" i="19"/>
  <c r="O120" i="19"/>
  <c r="P120" i="19"/>
  <c r="Q120" i="19" s="1"/>
  <c r="T120" i="19"/>
  <c r="W120" i="19"/>
  <c r="X120" i="19"/>
  <c r="Z120" i="19" s="1"/>
  <c r="Y120" i="19" s="1"/>
  <c r="AA120" i="19"/>
  <c r="AB120" i="19" s="1"/>
  <c r="A121" i="19"/>
  <c r="C121" i="19"/>
  <c r="D121" i="19"/>
  <c r="E121" i="19"/>
  <c r="I121" i="19"/>
  <c r="J121" i="19" s="1"/>
  <c r="K121" i="19" a="1"/>
  <c r="K121" i="19" s="1"/>
  <c r="L121" i="19" s="1"/>
  <c r="N121" i="19"/>
  <c r="O121" i="19"/>
  <c r="P121" i="19"/>
  <c r="Q121" i="19" s="1"/>
  <c r="U121" i="19"/>
  <c r="T121" i="19"/>
  <c r="W121" i="19"/>
  <c r="X121" i="19"/>
  <c r="Z121" i="19"/>
  <c r="Y121" i="19" s="1"/>
  <c r="AA121" i="19"/>
  <c r="AB121" i="19" s="1"/>
  <c r="A122" i="19"/>
  <c r="C122" i="19"/>
  <c r="D122" i="19"/>
  <c r="E122" i="19"/>
  <c r="I122" i="19"/>
  <c r="J122" i="19" s="1"/>
  <c r="AG122" i="19" s="1"/>
  <c r="K122" i="19" a="1"/>
  <c r="K122" i="19" s="1"/>
  <c r="L122" i="19" s="1"/>
  <c r="N122" i="19"/>
  <c r="O122" i="19"/>
  <c r="P122" i="19"/>
  <c r="Q122" i="19" s="1"/>
  <c r="U122" i="19"/>
  <c r="T122" i="19"/>
  <c r="W122" i="19"/>
  <c r="X122" i="19"/>
  <c r="Z122" i="19"/>
  <c r="AA122" i="19"/>
  <c r="AB122" i="19" s="1"/>
  <c r="A123" i="19"/>
  <c r="C123" i="19"/>
  <c r="D123" i="19"/>
  <c r="E123" i="19"/>
  <c r="I123" i="19"/>
  <c r="J123" i="19" s="1"/>
  <c r="AG123" i="19" s="1"/>
  <c r="K123" i="19" a="1"/>
  <c r="K123" i="19" s="1"/>
  <c r="L123" i="19" s="1"/>
  <c r="N123" i="19"/>
  <c r="O123" i="19"/>
  <c r="P123" i="19"/>
  <c r="Q123" i="19" s="1"/>
  <c r="U123" i="19"/>
  <c r="T123" i="19"/>
  <c r="W123" i="19"/>
  <c r="X123" i="19"/>
  <c r="Z123" i="19" s="1"/>
  <c r="AA123" i="19"/>
  <c r="AB123" i="19" s="1"/>
  <c r="A124" i="19"/>
  <c r="C124" i="19"/>
  <c r="D124" i="19"/>
  <c r="E124" i="19"/>
  <c r="I124" i="19"/>
  <c r="J124" i="19" s="1"/>
  <c r="AG124" i="19" s="1"/>
  <c r="K124" i="19" a="1"/>
  <c r="K124" i="19" s="1"/>
  <c r="L124" i="19" s="1"/>
  <c r="N124" i="19"/>
  <c r="O124" i="19"/>
  <c r="P124" i="19"/>
  <c r="Q124" i="19" s="1"/>
  <c r="U124" i="19"/>
  <c r="T124" i="19"/>
  <c r="W124" i="19"/>
  <c r="X124" i="19"/>
  <c r="Z124" i="19" s="1"/>
  <c r="Y124" i="19" s="1"/>
  <c r="AA124" i="19"/>
  <c r="AB124" i="19" s="1"/>
  <c r="A125" i="19"/>
  <c r="C125" i="19"/>
  <c r="D125" i="19"/>
  <c r="E125" i="19"/>
  <c r="I125" i="19"/>
  <c r="J125" i="19" s="1"/>
  <c r="K125" i="19" a="1"/>
  <c r="K125" i="19" s="1"/>
  <c r="L125" i="19" s="1"/>
  <c r="N125" i="19"/>
  <c r="O125" i="19"/>
  <c r="P125" i="19"/>
  <c r="Q125" i="19" s="1"/>
  <c r="T125" i="19"/>
  <c r="W125" i="19"/>
  <c r="X125" i="19"/>
  <c r="Z125" i="19" s="1"/>
  <c r="Y125" i="19" s="1"/>
  <c r="AA125" i="19"/>
  <c r="AB125" i="19"/>
  <c r="A126" i="19"/>
  <c r="C126" i="19"/>
  <c r="D126" i="19"/>
  <c r="E126" i="19"/>
  <c r="I126" i="19"/>
  <c r="J126" i="19" s="1"/>
  <c r="AG126" i="19" s="1"/>
  <c r="K126" i="19" a="1"/>
  <c r="K126" i="19" s="1"/>
  <c r="L126" i="19" s="1"/>
  <c r="N126" i="19"/>
  <c r="O126" i="19"/>
  <c r="P126" i="19"/>
  <c r="Q126" i="19" s="1"/>
  <c r="U126" i="19"/>
  <c r="T126" i="19"/>
  <c r="W126" i="19"/>
  <c r="X126" i="19"/>
  <c r="Z126" i="19" s="1"/>
  <c r="AA126" i="19"/>
  <c r="AB126" i="19" s="1"/>
  <c r="A127" i="19"/>
  <c r="C127" i="19"/>
  <c r="D127" i="19"/>
  <c r="E127" i="19"/>
  <c r="I127" i="19"/>
  <c r="J127" i="19"/>
  <c r="AG127" i="19" s="1"/>
  <c r="K127" i="19" a="1"/>
  <c r="K127" i="19" s="1"/>
  <c r="L127" i="19" s="1"/>
  <c r="N127" i="19"/>
  <c r="O127" i="19"/>
  <c r="P127" i="19"/>
  <c r="Q127" i="19" s="1"/>
  <c r="T127" i="19"/>
  <c r="W127" i="19"/>
  <c r="X127" i="19"/>
  <c r="Z127" i="19"/>
  <c r="AA127" i="19"/>
  <c r="AB127" i="19" s="1"/>
  <c r="A128" i="19"/>
  <c r="C128" i="19"/>
  <c r="D128" i="19"/>
  <c r="E128" i="19"/>
  <c r="I128" i="19"/>
  <c r="J128" i="19" s="1"/>
  <c r="K128" i="19" a="1"/>
  <c r="K128" i="19" s="1"/>
  <c r="L128" i="19" s="1"/>
  <c r="N128" i="19"/>
  <c r="O128" i="19"/>
  <c r="P128" i="19"/>
  <c r="Q128" i="19" s="1"/>
  <c r="U128" i="19"/>
  <c r="T128" i="19"/>
  <c r="W128" i="19"/>
  <c r="X128" i="19"/>
  <c r="Z128" i="19" s="1"/>
  <c r="AA128" i="19"/>
  <c r="AB128" i="19" s="1"/>
  <c r="A129" i="19"/>
  <c r="C129" i="19"/>
  <c r="D129" i="19"/>
  <c r="E129" i="19"/>
  <c r="I129" i="19"/>
  <c r="J129" i="19" s="1"/>
  <c r="AG129" i="19" s="1"/>
  <c r="K129" i="19" a="1"/>
  <c r="K129" i="19" s="1"/>
  <c r="L129" i="19" s="1"/>
  <c r="N129" i="19"/>
  <c r="O129" i="19"/>
  <c r="P129" i="19"/>
  <c r="Q129" i="19" s="1"/>
  <c r="U129" i="19"/>
  <c r="T129" i="19"/>
  <c r="W129" i="19"/>
  <c r="X129" i="19"/>
  <c r="Z129" i="19"/>
  <c r="AA129" i="19"/>
  <c r="AB129" i="19" s="1"/>
  <c r="A130" i="19"/>
  <c r="C130" i="19"/>
  <c r="D130" i="19"/>
  <c r="E130" i="19"/>
  <c r="I130" i="19"/>
  <c r="J130" i="19"/>
  <c r="AG130" i="19" s="1"/>
  <c r="K130" i="19" a="1"/>
  <c r="K130" i="19" s="1"/>
  <c r="L130" i="19" s="1"/>
  <c r="N130" i="19"/>
  <c r="O130" i="19"/>
  <c r="P130" i="19"/>
  <c r="Q130" i="19" s="1"/>
  <c r="V130" i="19"/>
  <c r="T130" i="19"/>
  <c r="W130" i="19"/>
  <c r="X130" i="19"/>
  <c r="Z130" i="19" s="1"/>
  <c r="AA130" i="19"/>
  <c r="AB130" i="19" s="1"/>
  <c r="A131" i="19"/>
  <c r="C131" i="19"/>
  <c r="D131" i="19"/>
  <c r="E131" i="19"/>
  <c r="I131" i="19"/>
  <c r="J131" i="19" s="1"/>
  <c r="AG131" i="19" s="1"/>
  <c r="K131" i="19" a="1"/>
  <c r="K131" i="19" s="1"/>
  <c r="L131" i="19" s="1"/>
  <c r="N131" i="19"/>
  <c r="O131" i="19"/>
  <c r="P131" i="19"/>
  <c r="Q131" i="19" s="1"/>
  <c r="V131" i="19"/>
  <c r="T131" i="19"/>
  <c r="W131" i="19"/>
  <c r="X131" i="19"/>
  <c r="Z131" i="19" s="1"/>
  <c r="AA131" i="19"/>
  <c r="AB131" i="19" s="1"/>
  <c r="A132" i="19"/>
  <c r="C132" i="19"/>
  <c r="D132" i="19"/>
  <c r="E132" i="19"/>
  <c r="I132" i="19"/>
  <c r="J132" i="19"/>
  <c r="K132" i="19" a="1"/>
  <c r="K132" i="19" s="1"/>
  <c r="L132" i="19" s="1"/>
  <c r="N132" i="19"/>
  <c r="O132" i="19"/>
  <c r="P132" i="19"/>
  <c r="Q132" i="19" s="1"/>
  <c r="T132" i="19"/>
  <c r="W132" i="19"/>
  <c r="X132" i="19"/>
  <c r="Z132" i="19" s="1"/>
  <c r="AA132" i="19"/>
  <c r="AB132" i="19" s="1"/>
  <c r="A133" i="19"/>
  <c r="C133" i="19"/>
  <c r="D133" i="19"/>
  <c r="E133" i="19"/>
  <c r="I133" i="19"/>
  <c r="J133" i="19" s="1"/>
  <c r="AG133" i="19" s="1"/>
  <c r="K133" i="19" a="1"/>
  <c r="K133" i="19" s="1"/>
  <c r="L133" i="19" s="1"/>
  <c r="N133" i="19"/>
  <c r="O133" i="19"/>
  <c r="P133" i="19"/>
  <c r="Q133" i="19" s="1"/>
  <c r="T133" i="19"/>
  <c r="W133" i="19"/>
  <c r="X133" i="19"/>
  <c r="Z133" i="19" s="1"/>
  <c r="AA133" i="19"/>
  <c r="AB133" i="19" s="1"/>
  <c r="A134" i="19"/>
  <c r="C134" i="19"/>
  <c r="D134" i="19"/>
  <c r="E134" i="19"/>
  <c r="I134" i="19"/>
  <c r="J134" i="19" s="1"/>
  <c r="AG134" i="19" s="1"/>
  <c r="K134" i="19" a="1"/>
  <c r="K134" i="19" s="1"/>
  <c r="L134" i="19" s="1"/>
  <c r="N134" i="19"/>
  <c r="O134" i="19"/>
  <c r="P134" i="19"/>
  <c r="Q134" i="19" s="1"/>
  <c r="U134" i="19"/>
  <c r="T134" i="19"/>
  <c r="W134" i="19"/>
  <c r="X134" i="19"/>
  <c r="Z134" i="19"/>
  <c r="AA134" i="19"/>
  <c r="AB134" i="19" s="1"/>
  <c r="A135" i="19"/>
  <c r="C135" i="19"/>
  <c r="D135" i="19"/>
  <c r="E135" i="19"/>
  <c r="I135" i="19"/>
  <c r="J135" i="19" s="1"/>
  <c r="AG135" i="19" s="1"/>
  <c r="K135" i="19" a="1"/>
  <c r="K135" i="19" s="1"/>
  <c r="L135" i="19" s="1"/>
  <c r="N135" i="19"/>
  <c r="O135" i="19"/>
  <c r="P135" i="19"/>
  <c r="Q135" i="19" s="1"/>
  <c r="U135" i="19"/>
  <c r="T135" i="19"/>
  <c r="W135" i="19"/>
  <c r="X135" i="19"/>
  <c r="Z135" i="19" s="1"/>
  <c r="AA135" i="19"/>
  <c r="AB135" i="19" s="1"/>
  <c r="A136" i="19"/>
  <c r="C136" i="19"/>
  <c r="D136" i="19"/>
  <c r="E136" i="19"/>
  <c r="I136" i="19"/>
  <c r="J136" i="19" s="1"/>
  <c r="AG136" i="19" s="1"/>
  <c r="K136" i="19" a="1"/>
  <c r="K136" i="19" s="1"/>
  <c r="L136" i="19" s="1"/>
  <c r="N136" i="19"/>
  <c r="O136" i="19"/>
  <c r="P136" i="19"/>
  <c r="Q136" i="19" s="1"/>
  <c r="U136" i="19"/>
  <c r="T136" i="19"/>
  <c r="W136" i="19"/>
  <c r="X136" i="19"/>
  <c r="Z136" i="19"/>
  <c r="AA136" i="19"/>
  <c r="AB136" i="19" s="1"/>
  <c r="A137" i="19"/>
  <c r="C137" i="19"/>
  <c r="D137" i="19"/>
  <c r="E137" i="19"/>
  <c r="I137" i="19"/>
  <c r="J137" i="19" s="1"/>
  <c r="AG137" i="19" s="1"/>
  <c r="K137" i="19" a="1"/>
  <c r="K137" i="19" s="1"/>
  <c r="L137" i="19" s="1"/>
  <c r="N137" i="19"/>
  <c r="O137" i="19"/>
  <c r="P137" i="19"/>
  <c r="Q137" i="19" s="1"/>
  <c r="T137" i="19"/>
  <c r="W137" i="19"/>
  <c r="X137" i="19"/>
  <c r="Z137" i="19"/>
  <c r="AA137" i="19"/>
  <c r="AB137" i="19" s="1"/>
  <c r="A138" i="19"/>
  <c r="C138" i="19"/>
  <c r="D138" i="19"/>
  <c r="E138" i="19"/>
  <c r="I138" i="19"/>
  <c r="J138" i="19" s="1"/>
  <c r="K138" i="19" a="1"/>
  <c r="K138" i="19" s="1"/>
  <c r="L138" i="19" s="1"/>
  <c r="N138" i="19"/>
  <c r="O138" i="19"/>
  <c r="P138" i="19"/>
  <c r="Q138" i="19" s="1"/>
  <c r="T138" i="19"/>
  <c r="W138" i="19"/>
  <c r="X138" i="19"/>
  <c r="Z138" i="19"/>
  <c r="AA138" i="19"/>
  <c r="AB138" i="19" s="1"/>
  <c r="A139" i="19"/>
  <c r="C139" i="19"/>
  <c r="D139" i="19"/>
  <c r="E139" i="19"/>
  <c r="I139" i="19"/>
  <c r="J139" i="19" s="1"/>
  <c r="K139" i="19" a="1"/>
  <c r="K139" i="19" s="1"/>
  <c r="L139" i="19" s="1"/>
  <c r="N139" i="19"/>
  <c r="O139" i="19"/>
  <c r="P139" i="19"/>
  <c r="Q139" i="19" s="1"/>
  <c r="U139" i="19"/>
  <c r="T139" i="19"/>
  <c r="W139" i="19"/>
  <c r="X139" i="19"/>
  <c r="Z139" i="19" s="1"/>
  <c r="Y139" i="19" s="1"/>
  <c r="AA139" i="19"/>
  <c r="AB139" i="19" s="1"/>
  <c r="A140" i="19"/>
  <c r="C140" i="19"/>
  <c r="D140" i="19"/>
  <c r="E140" i="19"/>
  <c r="I140" i="19"/>
  <c r="J140" i="19" s="1"/>
  <c r="K140" i="19" a="1"/>
  <c r="K140" i="19" s="1"/>
  <c r="L140" i="19" s="1"/>
  <c r="N140" i="19"/>
  <c r="O140" i="19"/>
  <c r="P140" i="19"/>
  <c r="Q140" i="19" s="1"/>
  <c r="U140" i="19"/>
  <c r="T140" i="19"/>
  <c r="W140" i="19"/>
  <c r="X140" i="19"/>
  <c r="Z140" i="19"/>
  <c r="AA140" i="19"/>
  <c r="AB140" i="19" s="1"/>
  <c r="A141" i="19"/>
  <c r="C141" i="19"/>
  <c r="D141" i="19"/>
  <c r="E141" i="19"/>
  <c r="I141" i="19"/>
  <c r="J141" i="19" s="1"/>
  <c r="K141" i="19" a="1"/>
  <c r="K141" i="19" s="1"/>
  <c r="L141" i="19" s="1"/>
  <c r="N141" i="19"/>
  <c r="O141" i="19"/>
  <c r="P141" i="19"/>
  <c r="Q141" i="19" s="1"/>
  <c r="U141" i="19"/>
  <c r="T141" i="19"/>
  <c r="W141" i="19"/>
  <c r="X141" i="19"/>
  <c r="Z141" i="19" s="1"/>
  <c r="Y141" i="19" s="1"/>
  <c r="AA141" i="19"/>
  <c r="AB141" i="19" s="1"/>
  <c r="A142" i="19"/>
  <c r="C142" i="19"/>
  <c r="D142" i="19"/>
  <c r="E142" i="19"/>
  <c r="I142" i="19"/>
  <c r="J142" i="19" s="1"/>
  <c r="K142" i="19" a="1"/>
  <c r="K142" i="19" s="1"/>
  <c r="L142" i="19" s="1"/>
  <c r="N142" i="19"/>
  <c r="O142" i="19"/>
  <c r="P142" i="19"/>
  <c r="Q142" i="19" s="1"/>
  <c r="U142" i="19"/>
  <c r="T142" i="19"/>
  <c r="W142" i="19"/>
  <c r="X142" i="19"/>
  <c r="Z142" i="19"/>
  <c r="AA142" i="19"/>
  <c r="AB142" i="19" s="1"/>
  <c r="A143" i="19"/>
  <c r="C143" i="19"/>
  <c r="D143" i="19"/>
  <c r="E143" i="19"/>
  <c r="I143" i="19"/>
  <c r="J143" i="19" s="1"/>
  <c r="K143" i="19" a="1"/>
  <c r="K143" i="19" s="1"/>
  <c r="L143" i="19" s="1"/>
  <c r="N143" i="19"/>
  <c r="O143" i="19"/>
  <c r="P143" i="19"/>
  <c r="Q143" i="19" s="1"/>
  <c r="U143" i="19"/>
  <c r="T143" i="19"/>
  <c r="W143" i="19"/>
  <c r="X143" i="19"/>
  <c r="Z143" i="19" s="1"/>
  <c r="Y143" i="19" s="1"/>
  <c r="AA143" i="19"/>
  <c r="AB143" i="19" s="1"/>
  <c r="A144" i="19"/>
  <c r="C144" i="19"/>
  <c r="D144" i="19"/>
  <c r="E144" i="19"/>
  <c r="I144" i="19"/>
  <c r="J144" i="19" s="1"/>
  <c r="AG144" i="19" s="1"/>
  <c r="K144" i="19" a="1"/>
  <c r="K144" i="19" s="1"/>
  <c r="L144" i="19" s="1"/>
  <c r="N144" i="19"/>
  <c r="O144" i="19"/>
  <c r="P144" i="19"/>
  <c r="Q144" i="19" s="1"/>
  <c r="T144" i="19"/>
  <c r="W144" i="19"/>
  <c r="X144" i="19"/>
  <c r="Z144" i="19"/>
  <c r="AA144" i="19"/>
  <c r="AB144" i="19" s="1"/>
  <c r="A145" i="19"/>
  <c r="C145" i="19"/>
  <c r="D145" i="19"/>
  <c r="E145" i="19"/>
  <c r="I145" i="19"/>
  <c r="J145" i="19" s="1"/>
  <c r="K145" i="19" a="1"/>
  <c r="K145" i="19" s="1"/>
  <c r="L145" i="19" s="1"/>
  <c r="N145" i="19"/>
  <c r="O145" i="19"/>
  <c r="P145" i="19"/>
  <c r="Q145" i="19" s="1"/>
  <c r="U145" i="19"/>
  <c r="T145" i="19"/>
  <c r="W145" i="19"/>
  <c r="X145" i="19"/>
  <c r="Z145" i="19" s="1"/>
  <c r="Y145" i="19" s="1"/>
  <c r="AA145" i="19"/>
  <c r="AB145" i="19" s="1"/>
  <c r="A146" i="19"/>
  <c r="C146" i="19"/>
  <c r="D146" i="19"/>
  <c r="E146" i="19"/>
  <c r="I146" i="19"/>
  <c r="J146" i="19" s="1"/>
  <c r="K146" i="19" a="1"/>
  <c r="K146" i="19" s="1"/>
  <c r="L146" i="19" s="1"/>
  <c r="N146" i="19"/>
  <c r="O146" i="19"/>
  <c r="P146" i="19"/>
  <c r="Q146" i="19" s="1"/>
  <c r="T146" i="19"/>
  <c r="W146" i="19"/>
  <c r="X146" i="19"/>
  <c r="Z146" i="19" s="1"/>
  <c r="Y146" i="19" s="1"/>
  <c r="AA146" i="19"/>
  <c r="AB146" i="19" s="1"/>
  <c r="A147" i="19"/>
  <c r="C147" i="19"/>
  <c r="D147" i="19"/>
  <c r="E147" i="19"/>
  <c r="I147" i="19"/>
  <c r="J147" i="19" s="1"/>
  <c r="K147" i="19" a="1"/>
  <c r="K147" i="19" s="1"/>
  <c r="L147" i="19" s="1"/>
  <c r="N147" i="19"/>
  <c r="O147" i="19"/>
  <c r="P147" i="19"/>
  <c r="Q147" i="19" s="1"/>
  <c r="U147" i="19"/>
  <c r="T147" i="19"/>
  <c r="W147" i="19"/>
  <c r="X147" i="19"/>
  <c r="Z147" i="19" s="1"/>
  <c r="Y147" i="19" s="1"/>
  <c r="AA147" i="19"/>
  <c r="AB147" i="19" s="1"/>
  <c r="A148" i="19"/>
  <c r="C148" i="19"/>
  <c r="D148" i="19"/>
  <c r="E148" i="19"/>
  <c r="I148" i="19"/>
  <c r="J148" i="19" s="1"/>
  <c r="K148" i="19" a="1"/>
  <c r="K148" i="19" s="1"/>
  <c r="L148" i="19" s="1"/>
  <c r="N148" i="19"/>
  <c r="O148" i="19"/>
  <c r="P148" i="19"/>
  <c r="Q148" i="19" s="1"/>
  <c r="T148" i="19"/>
  <c r="W148" i="19"/>
  <c r="X148" i="19"/>
  <c r="Z148" i="19" s="1"/>
  <c r="Y148" i="19" s="1"/>
  <c r="AA148" i="19"/>
  <c r="AB148" i="19" s="1"/>
  <c r="A149" i="19"/>
  <c r="C149" i="19"/>
  <c r="D149" i="19"/>
  <c r="E149" i="19"/>
  <c r="I149" i="19"/>
  <c r="J149" i="19" s="1"/>
  <c r="K149" i="19" a="1"/>
  <c r="K149" i="19" s="1"/>
  <c r="L149" i="19" s="1"/>
  <c r="N149" i="19"/>
  <c r="O149" i="19"/>
  <c r="P149" i="19"/>
  <c r="Q149" i="19" s="1"/>
  <c r="U149" i="19"/>
  <c r="T149" i="19"/>
  <c r="W149" i="19"/>
  <c r="X149" i="19"/>
  <c r="Z149" i="19" s="1"/>
  <c r="Y149" i="19" s="1"/>
  <c r="AA149" i="19"/>
  <c r="AB149" i="19" s="1"/>
  <c r="A150" i="19"/>
  <c r="C150" i="19"/>
  <c r="D150" i="19"/>
  <c r="E150" i="19"/>
  <c r="I150" i="19"/>
  <c r="J150" i="19" s="1"/>
  <c r="K150" i="19" a="1"/>
  <c r="K150" i="19" s="1"/>
  <c r="L150" i="19" s="1"/>
  <c r="N150" i="19"/>
  <c r="O150" i="19"/>
  <c r="P150" i="19"/>
  <c r="Q150" i="19" s="1"/>
  <c r="U150" i="19"/>
  <c r="T150" i="19"/>
  <c r="W150" i="19"/>
  <c r="X150" i="19"/>
  <c r="Z150" i="19"/>
  <c r="AA150" i="19"/>
  <c r="AB150" i="19" s="1"/>
  <c r="A151" i="19"/>
  <c r="C151" i="19"/>
  <c r="D151" i="19"/>
  <c r="E151" i="19"/>
  <c r="I151" i="19"/>
  <c r="J151" i="19" s="1"/>
  <c r="AG151" i="19" s="1"/>
  <c r="K151" i="19" a="1"/>
  <c r="K151" i="19" s="1"/>
  <c r="L151" i="19" s="1"/>
  <c r="N151" i="19"/>
  <c r="O151" i="19"/>
  <c r="P151" i="19"/>
  <c r="Q151" i="19" s="1"/>
  <c r="U151" i="19"/>
  <c r="T151" i="19"/>
  <c r="W151" i="19"/>
  <c r="X151" i="19"/>
  <c r="Z151" i="19" s="1"/>
  <c r="Y151" i="19" s="1"/>
  <c r="AA151" i="19"/>
  <c r="AB151" i="19" s="1"/>
  <c r="A152" i="19"/>
  <c r="C152" i="19"/>
  <c r="D152" i="19"/>
  <c r="E152" i="19"/>
  <c r="I152" i="19"/>
  <c r="J152" i="19" s="1"/>
  <c r="K152" i="19" a="1"/>
  <c r="K152" i="19" s="1"/>
  <c r="L152" i="19" s="1"/>
  <c r="N152" i="19"/>
  <c r="O152" i="19"/>
  <c r="P152" i="19"/>
  <c r="Q152" i="19" s="1"/>
  <c r="U152" i="19"/>
  <c r="T152" i="19"/>
  <c r="W152" i="19"/>
  <c r="X152" i="19"/>
  <c r="Z152" i="19"/>
  <c r="AA152" i="19"/>
  <c r="AB152" i="19" s="1"/>
  <c r="A153" i="19"/>
  <c r="C153" i="19"/>
  <c r="D153" i="19"/>
  <c r="E153" i="19"/>
  <c r="I153" i="19"/>
  <c r="J153" i="19" s="1"/>
  <c r="AG153" i="19" s="1"/>
  <c r="K153" i="19" a="1"/>
  <c r="K153" i="19" s="1"/>
  <c r="L153" i="19" s="1"/>
  <c r="N153" i="19"/>
  <c r="O153" i="19"/>
  <c r="P153" i="19"/>
  <c r="Q153" i="19" s="1"/>
  <c r="U153" i="19"/>
  <c r="T153" i="19"/>
  <c r="W153" i="19"/>
  <c r="X153" i="19"/>
  <c r="Z153" i="19"/>
  <c r="AA153" i="19"/>
  <c r="AB153" i="19" s="1"/>
  <c r="A154" i="19"/>
  <c r="C154" i="19"/>
  <c r="D154" i="19"/>
  <c r="E154" i="19"/>
  <c r="I154" i="19"/>
  <c r="J154" i="19" s="1"/>
  <c r="K154" i="19" a="1"/>
  <c r="K154" i="19" s="1"/>
  <c r="L154" i="19" s="1"/>
  <c r="N154" i="19"/>
  <c r="O154" i="19"/>
  <c r="P154" i="19"/>
  <c r="Q154" i="19" s="1"/>
  <c r="U154" i="19"/>
  <c r="T154" i="19"/>
  <c r="W154" i="19"/>
  <c r="X154" i="19"/>
  <c r="Z154" i="19"/>
  <c r="AA154" i="19"/>
  <c r="AB154" i="19" s="1"/>
  <c r="A155" i="19"/>
  <c r="C155" i="19"/>
  <c r="D155" i="19"/>
  <c r="E155" i="19"/>
  <c r="I155" i="19"/>
  <c r="J155" i="19" s="1"/>
  <c r="AG155" i="19" s="1"/>
  <c r="K155" i="19" a="1"/>
  <c r="K155" i="19" s="1"/>
  <c r="L155" i="19" s="1"/>
  <c r="N155" i="19"/>
  <c r="O155" i="19"/>
  <c r="P155" i="19"/>
  <c r="Q155" i="19" s="1"/>
  <c r="U155" i="19"/>
  <c r="T155" i="19"/>
  <c r="W155" i="19"/>
  <c r="X155" i="19"/>
  <c r="Z155" i="19"/>
  <c r="AA155" i="19"/>
  <c r="AB155" i="19" s="1"/>
  <c r="A156" i="19"/>
  <c r="C156" i="19"/>
  <c r="D156" i="19"/>
  <c r="E156" i="19"/>
  <c r="I156" i="19"/>
  <c r="J156" i="19" s="1"/>
  <c r="AG156" i="19" s="1"/>
  <c r="K156" i="19" a="1"/>
  <c r="K156" i="19" s="1"/>
  <c r="L156" i="19" s="1"/>
  <c r="N156" i="19"/>
  <c r="O156" i="19"/>
  <c r="P156" i="19"/>
  <c r="Q156" i="19" s="1"/>
  <c r="U156" i="19"/>
  <c r="T156" i="19"/>
  <c r="W156" i="19"/>
  <c r="X156" i="19"/>
  <c r="Z156" i="19"/>
  <c r="AA156" i="19"/>
  <c r="AB156" i="19" s="1"/>
  <c r="A157" i="19"/>
  <c r="C157" i="19"/>
  <c r="D157" i="19"/>
  <c r="E157" i="19"/>
  <c r="I157" i="19"/>
  <c r="J157" i="19" s="1"/>
  <c r="K157" i="19" a="1"/>
  <c r="K157" i="19" s="1"/>
  <c r="L157" i="19" s="1"/>
  <c r="N157" i="19"/>
  <c r="O157" i="19"/>
  <c r="P157" i="19"/>
  <c r="Q157" i="19" s="1"/>
  <c r="U157" i="19"/>
  <c r="T157" i="19"/>
  <c r="W157" i="19"/>
  <c r="X157" i="19"/>
  <c r="Z157" i="19"/>
  <c r="Y157" i="19" s="1"/>
  <c r="AA157" i="19"/>
  <c r="AB157" i="19" s="1"/>
  <c r="A158" i="19"/>
  <c r="C158" i="19"/>
  <c r="D158" i="19"/>
  <c r="E158" i="19"/>
  <c r="I158" i="19"/>
  <c r="J158" i="19" s="1"/>
  <c r="K158" i="19" a="1"/>
  <c r="K158" i="19" s="1"/>
  <c r="L158" i="19" s="1"/>
  <c r="N158" i="19"/>
  <c r="O158" i="19"/>
  <c r="P158" i="19"/>
  <c r="Q158" i="19" s="1"/>
  <c r="U158" i="19"/>
  <c r="T158" i="19"/>
  <c r="W158" i="19"/>
  <c r="X158" i="19"/>
  <c r="Z158" i="19"/>
  <c r="AA158" i="19"/>
  <c r="AB158" i="19" s="1"/>
  <c r="A159" i="19"/>
  <c r="C159" i="19"/>
  <c r="D159" i="19"/>
  <c r="E159" i="19"/>
  <c r="I159" i="19"/>
  <c r="J159" i="19" s="1"/>
  <c r="K159" i="19" a="1"/>
  <c r="K159" i="19" s="1"/>
  <c r="L159" i="19" s="1"/>
  <c r="N159" i="19"/>
  <c r="O159" i="19"/>
  <c r="P159" i="19"/>
  <c r="Q159" i="19" s="1"/>
  <c r="U159" i="19"/>
  <c r="T159" i="19"/>
  <c r="W159" i="19"/>
  <c r="X159" i="19"/>
  <c r="Z159" i="19"/>
  <c r="AA159" i="19"/>
  <c r="AB159" i="19" s="1"/>
  <c r="A160" i="19"/>
  <c r="C160" i="19"/>
  <c r="D160" i="19"/>
  <c r="E160" i="19"/>
  <c r="I160" i="19"/>
  <c r="J160" i="19" s="1"/>
  <c r="K160" i="19" a="1"/>
  <c r="K160" i="19" s="1"/>
  <c r="L160" i="19" s="1"/>
  <c r="N160" i="19"/>
  <c r="O160" i="19"/>
  <c r="P160" i="19"/>
  <c r="Q160" i="19" s="1"/>
  <c r="U160" i="19"/>
  <c r="T160" i="19"/>
  <c r="W160" i="19"/>
  <c r="X160" i="19"/>
  <c r="Z160" i="19"/>
  <c r="AA160" i="19"/>
  <c r="AB160" i="19" s="1"/>
  <c r="A161" i="19"/>
  <c r="C161" i="19"/>
  <c r="D161" i="19"/>
  <c r="E161" i="19"/>
  <c r="I161" i="19"/>
  <c r="J161" i="19" s="1"/>
  <c r="K161" i="19" a="1"/>
  <c r="K161" i="19" s="1"/>
  <c r="L161" i="19" s="1"/>
  <c r="N161" i="19"/>
  <c r="O161" i="19"/>
  <c r="P161" i="19"/>
  <c r="Q161" i="19" s="1"/>
  <c r="U161" i="19"/>
  <c r="T161" i="19"/>
  <c r="W161" i="19"/>
  <c r="X161" i="19"/>
  <c r="Z161" i="19"/>
  <c r="AA161" i="19"/>
  <c r="AB161" i="19" s="1"/>
  <c r="A162" i="19"/>
  <c r="C162" i="19"/>
  <c r="D162" i="19"/>
  <c r="E162" i="19"/>
  <c r="I162" i="19"/>
  <c r="J162" i="19" s="1"/>
  <c r="AG162" i="19" s="1"/>
  <c r="K162" i="19" a="1"/>
  <c r="K162" i="19" s="1"/>
  <c r="L162" i="19" s="1"/>
  <c r="N162" i="19"/>
  <c r="O162" i="19"/>
  <c r="P162" i="19"/>
  <c r="Q162" i="19" s="1"/>
  <c r="U162" i="19"/>
  <c r="T162" i="19"/>
  <c r="W162" i="19"/>
  <c r="X162" i="19"/>
  <c r="Z162" i="19"/>
  <c r="AA162" i="19"/>
  <c r="AB162" i="19" s="1"/>
  <c r="A163" i="19"/>
  <c r="C163" i="19"/>
  <c r="D163" i="19"/>
  <c r="E163" i="19"/>
  <c r="I163" i="19"/>
  <c r="J163" i="19" s="1"/>
  <c r="K163" i="19" a="1"/>
  <c r="K163" i="19" s="1"/>
  <c r="L163" i="19" s="1"/>
  <c r="N163" i="19"/>
  <c r="O163" i="19"/>
  <c r="P163" i="19"/>
  <c r="Q163" i="19" s="1"/>
  <c r="T163" i="19"/>
  <c r="W163" i="19"/>
  <c r="X163" i="19"/>
  <c r="Z163" i="19" s="1"/>
  <c r="Y163" i="19" s="1"/>
  <c r="AA163" i="19"/>
  <c r="AB163" i="19" s="1"/>
  <c r="A164" i="19"/>
  <c r="C164" i="19"/>
  <c r="D164" i="19"/>
  <c r="E164" i="19"/>
  <c r="I164" i="19"/>
  <c r="J164" i="19" s="1"/>
  <c r="K164" i="19" a="1"/>
  <c r="K164" i="19" s="1"/>
  <c r="L164" i="19" s="1"/>
  <c r="N164" i="19"/>
  <c r="O164" i="19"/>
  <c r="P164" i="19"/>
  <c r="Q164" i="19" s="1"/>
  <c r="T164" i="19"/>
  <c r="W164" i="19"/>
  <c r="X164" i="19"/>
  <c r="Z164" i="19"/>
  <c r="AA164" i="19"/>
  <c r="AB164" i="19" s="1"/>
  <c r="A165" i="19"/>
  <c r="C165" i="19"/>
  <c r="D165" i="19"/>
  <c r="E165" i="19"/>
  <c r="I165" i="19"/>
  <c r="J165" i="19" s="1"/>
  <c r="K165" i="19" a="1"/>
  <c r="K165" i="19" s="1"/>
  <c r="L165" i="19" s="1"/>
  <c r="N165" i="19"/>
  <c r="O165" i="19"/>
  <c r="P165" i="19"/>
  <c r="Q165" i="19" s="1"/>
  <c r="T165" i="19"/>
  <c r="W165" i="19"/>
  <c r="X165" i="19"/>
  <c r="Z165" i="19"/>
  <c r="AA165" i="19"/>
  <c r="AB165" i="19" s="1"/>
  <c r="A166" i="19"/>
  <c r="C166" i="19"/>
  <c r="D166" i="19"/>
  <c r="E166" i="19"/>
  <c r="I166" i="19"/>
  <c r="J166" i="19" s="1"/>
  <c r="K166" i="19" a="1"/>
  <c r="K166" i="19" s="1"/>
  <c r="L166" i="19" s="1"/>
  <c r="N166" i="19"/>
  <c r="O166" i="19"/>
  <c r="P166" i="19"/>
  <c r="Q166" i="19" s="1"/>
  <c r="U166" i="19"/>
  <c r="T166" i="19"/>
  <c r="W166" i="19"/>
  <c r="X166" i="19"/>
  <c r="Z166" i="19"/>
  <c r="AA166" i="19"/>
  <c r="AB166" i="19" s="1"/>
  <c r="A167" i="19"/>
  <c r="C167" i="19"/>
  <c r="D167" i="19"/>
  <c r="E167" i="19"/>
  <c r="I167" i="19"/>
  <c r="J167" i="19" s="1"/>
  <c r="K167" i="19" a="1"/>
  <c r="K167" i="19" s="1"/>
  <c r="L167" i="19" s="1"/>
  <c r="N167" i="19"/>
  <c r="O167" i="19"/>
  <c r="P167" i="19"/>
  <c r="Q167" i="19" s="1"/>
  <c r="T167" i="19"/>
  <c r="W167" i="19"/>
  <c r="X167" i="19"/>
  <c r="Z167" i="19"/>
  <c r="AA167" i="19"/>
  <c r="AB167" i="19" s="1"/>
  <c r="A168" i="19"/>
  <c r="C168" i="19"/>
  <c r="D168" i="19"/>
  <c r="E168" i="19"/>
  <c r="I168" i="19"/>
  <c r="J168" i="19" s="1"/>
  <c r="AG168" i="19" s="1"/>
  <c r="K168" i="19" a="1"/>
  <c r="K168" i="19" s="1"/>
  <c r="L168" i="19" s="1"/>
  <c r="N168" i="19"/>
  <c r="O168" i="19"/>
  <c r="P168" i="19"/>
  <c r="Q168" i="19" s="1"/>
  <c r="U168" i="19"/>
  <c r="T168" i="19"/>
  <c r="W168" i="19"/>
  <c r="X168" i="19"/>
  <c r="Z168" i="19"/>
  <c r="AA168" i="19"/>
  <c r="AB168" i="19" s="1"/>
  <c r="A169" i="19"/>
  <c r="C169" i="19"/>
  <c r="D169" i="19"/>
  <c r="E169" i="19"/>
  <c r="I169" i="19"/>
  <c r="J169" i="19" s="1"/>
  <c r="K169" i="19" a="1"/>
  <c r="K169" i="19" s="1"/>
  <c r="L169" i="19" s="1"/>
  <c r="N169" i="19"/>
  <c r="O169" i="19"/>
  <c r="P169" i="19"/>
  <c r="Q169" i="19" s="1"/>
  <c r="T169" i="19"/>
  <c r="W169" i="19"/>
  <c r="X169" i="19"/>
  <c r="Z169" i="19"/>
  <c r="AA169" i="19"/>
  <c r="AB169" i="19" s="1"/>
  <c r="A170" i="19"/>
  <c r="C170" i="19"/>
  <c r="D170" i="19"/>
  <c r="E170" i="19"/>
  <c r="I170" i="19"/>
  <c r="J170" i="19" s="1"/>
  <c r="K170" i="19" a="1"/>
  <c r="K170" i="19" s="1"/>
  <c r="L170" i="19" s="1"/>
  <c r="N170" i="19"/>
  <c r="O170" i="19"/>
  <c r="P170" i="19"/>
  <c r="Q170" i="19" s="1"/>
  <c r="U170" i="19"/>
  <c r="T170" i="19"/>
  <c r="W170" i="19"/>
  <c r="X170" i="19"/>
  <c r="Z170" i="19"/>
  <c r="AA170" i="19"/>
  <c r="AB170" i="19" s="1"/>
  <c r="A171" i="19"/>
  <c r="C171" i="19"/>
  <c r="D171" i="19"/>
  <c r="E171" i="19"/>
  <c r="I171" i="19"/>
  <c r="J171" i="19" s="1"/>
  <c r="K171" i="19" a="1"/>
  <c r="K171" i="19" s="1"/>
  <c r="L171" i="19" s="1"/>
  <c r="N171" i="19"/>
  <c r="O171" i="19"/>
  <c r="P171" i="19"/>
  <c r="Q171" i="19" s="1"/>
  <c r="U171" i="19"/>
  <c r="T171" i="19"/>
  <c r="W171" i="19"/>
  <c r="X171" i="19"/>
  <c r="Z171" i="19"/>
  <c r="AA171" i="19"/>
  <c r="AB171" i="19" s="1"/>
  <c r="A172" i="19"/>
  <c r="C172" i="19"/>
  <c r="D172" i="19"/>
  <c r="E172" i="19"/>
  <c r="I172" i="19"/>
  <c r="J172" i="19" s="1"/>
  <c r="K172" i="19" a="1"/>
  <c r="K172" i="19" s="1"/>
  <c r="L172" i="19" s="1"/>
  <c r="N172" i="19"/>
  <c r="O172" i="19"/>
  <c r="P172" i="19"/>
  <c r="Q172" i="19" s="1"/>
  <c r="U172" i="19"/>
  <c r="T172" i="19"/>
  <c r="W172" i="19"/>
  <c r="X172" i="19"/>
  <c r="Z172" i="19"/>
  <c r="AA172" i="19"/>
  <c r="AB172" i="19" s="1"/>
  <c r="A173" i="19"/>
  <c r="C173" i="19"/>
  <c r="D173" i="19"/>
  <c r="E173" i="19"/>
  <c r="I173" i="19"/>
  <c r="J173" i="19" s="1"/>
  <c r="K173" i="19" a="1"/>
  <c r="K173" i="19" s="1"/>
  <c r="L173" i="19" s="1"/>
  <c r="N173" i="19"/>
  <c r="O173" i="19"/>
  <c r="P173" i="19"/>
  <c r="Q173" i="19" s="1"/>
  <c r="T173" i="19"/>
  <c r="W173" i="19"/>
  <c r="X173" i="19"/>
  <c r="Z173" i="19"/>
  <c r="AA173" i="19"/>
  <c r="AB173" i="19" s="1"/>
  <c r="A174" i="19"/>
  <c r="C174" i="19"/>
  <c r="D174" i="19"/>
  <c r="E174" i="19"/>
  <c r="I174" i="19"/>
  <c r="J174" i="19" s="1"/>
  <c r="AG174" i="19" s="1"/>
  <c r="K174" i="19" a="1"/>
  <c r="K174" i="19" s="1"/>
  <c r="L174" i="19" s="1"/>
  <c r="N174" i="19"/>
  <c r="O174" i="19"/>
  <c r="P174" i="19"/>
  <c r="Q174" i="19" s="1"/>
  <c r="T174" i="19"/>
  <c r="W174" i="19"/>
  <c r="X174" i="19"/>
  <c r="Z174" i="19"/>
  <c r="AA174" i="19"/>
  <c r="AB174" i="19" s="1"/>
  <c r="A175" i="19"/>
  <c r="C175" i="19"/>
  <c r="D175" i="19"/>
  <c r="E175" i="19"/>
  <c r="I175" i="19"/>
  <c r="J175" i="19" s="1"/>
  <c r="K175" i="19" a="1"/>
  <c r="K175" i="19" s="1"/>
  <c r="L175" i="19" s="1"/>
  <c r="N175" i="19"/>
  <c r="O175" i="19"/>
  <c r="P175" i="19"/>
  <c r="Q175" i="19" s="1"/>
  <c r="U175" i="19"/>
  <c r="T175" i="19"/>
  <c r="W175" i="19"/>
  <c r="X175" i="19"/>
  <c r="Z175" i="19"/>
  <c r="AA175" i="19"/>
  <c r="AB175" i="19" s="1"/>
  <c r="A176" i="19"/>
  <c r="C176" i="19"/>
  <c r="D176" i="19"/>
  <c r="E176" i="19"/>
  <c r="I176" i="19"/>
  <c r="J176" i="19" s="1"/>
  <c r="AG176" i="19" s="1"/>
  <c r="K176" i="19" a="1"/>
  <c r="K176" i="19" s="1"/>
  <c r="L176" i="19" s="1"/>
  <c r="N176" i="19"/>
  <c r="O176" i="19"/>
  <c r="P176" i="19"/>
  <c r="Q176" i="19" s="1"/>
  <c r="T176" i="19"/>
  <c r="W176" i="19"/>
  <c r="X176" i="19"/>
  <c r="Z176" i="19"/>
  <c r="AA176" i="19"/>
  <c r="AB176" i="19" s="1"/>
  <c r="A177" i="19"/>
  <c r="C177" i="19"/>
  <c r="D177" i="19"/>
  <c r="E177" i="19"/>
  <c r="I177" i="19"/>
  <c r="J177" i="19" s="1"/>
  <c r="K177" i="19" a="1"/>
  <c r="K177" i="19" s="1"/>
  <c r="L177" i="19" s="1"/>
  <c r="N177" i="19"/>
  <c r="O177" i="19"/>
  <c r="P177" i="19"/>
  <c r="Q177" i="19" s="1"/>
  <c r="T177" i="19"/>
  <c r="W177" i="19"/>
  <c r="X177" i="19"/>
  <c r="Z177" i="19"/>
  <c r="AA177" i="19"/>
  <c r="AB177" i="19" s="1"/>
  <c r="A178" i="19"/>
  <c r="C178" i="19"/>
  <c r="D178" i="19"/>
  <c r="E178" i="19"/>
  <c r="I178" i="19"/>
  <c r="J178" i="19" s="1"/>
  <c r="K178" i="19" a="1"/>
  <c r="K178" i="19" s="1"/>
  <c r="L178" i="19" s="1"/>
  <c r="N178" i="19"/>
  <c r="O178" i="19"/>
  <c r="P178" i="19"/>
  <c r="Q178" i="19" s="1"/>
  <c r="U178" i="19"/>
  <c r="T178" i="19"/>
  <c r="W178" i="19"/>
  <c r="X178" i="19"/>
  <c r="Z178" i="19"/>
  <c r="AA178" i="19"/>
  <c r="AB178" i="19" s="1"/>
  <c r="A179" i="19"/>
  <c r="C179" i="19"/>
  <c r="D179" i="19"/>
  <c r="E179" i="19"/>
  <c r="I179" i="19"/>
  <c r="J179" i="19" s="1"/>
  <c r="K179" i="19" a="1"/>
  <c r="K179" i="19" s="1"/>
  <c r="L179" i="19" s="1"/>
  <c r="N179" i="19"/>
  <c r="O179" i="19"/>
  <c r="P179" i="19"/>
  <c r="Q179" i="19" s="1"/>
  <c r="T179" i="19"/>
  <c r="W179" i="19"/>
  <c r="X179" i="19"/>
  <c r="Z179" i="19"/>
  <c r="AA179" i="19"/>
  <c r="AB179" i="19" s="1"/>
  <c r="A180" i="19"/>
  <c r="C180" i="19"/>
  <c r="D180" i="19"/>
  <c r="E180" i="19"/>
  <c r="I180" i="19"/>
  <c r="J180" i="19" s="1"/>
  <c r="K180" i="19" a="1"/>
  <c r="K180" i="19" s="1"/>
  <c r="L180" i="19" s="1"/>
  <c r="N180" i="19"/>
  <c r="O180" i="19"/>
  <c r="P180" i="19"/>
  <c r="Q180" i="19" s="1"/>
  <c r="U180" i="19"/>
  <c r="T180" i="19"/>
  <c r="W180" i="19"/>
  <c r="X180" i="19"/>
  <c r="Z180" i="19"/>
  <c r="AA180" i="19"/>
  <c r="AB180" i="19" s="1"/>
  <c r="A181" i="19"/>
  <c r="C181" i="19"/>
  <c r="D181" i="19"/>
  <c r="E181" i="19"/>
  <c r="I181" i="19"/>
  <c r="J181" i="19" s="1"/>
  <c r="K181" i="19" a="1"/>
  <c r="K181" i="19" s="1"/>
  <c r="L181" i="19" s="1"/>
  <c r="N181" i="19"/>
  <c r="O181" i="19"/>
  <c r="P181" i="19"/>
  <c r="Q181" i="19" s="1"/>
  <c r="U181" i="19"/>
  <c r="T181" i="19"/>
  <c r="W181" i="19"/>
  <c r="X181" i="19"/>
  <c r="Z181" i="19"/>
  <c r="AA181" i="19"/>
  <c r="AB181" i="19" s="1"/>
  <c r="A182" i="19"/>
  <c r="C182" i="19"/>
  <c r="D182" i="19"/>
  <c r="E182" i="19"/>
  <c r="I182" i="19"/>
  <c r="J182" i="19" s="1"/>
  <c r="K182" i="19" a="1"/>
  <c r="K182" i="19" s="1"/>
  <c r="L182" i="19" s="1"/>
  <c r="N182" i="19"/>
  <c r="O182" i="19"/>
  <c r="P182" i="19"/>
  <c r="Q182" i="19" s="1"/>
  <c r="U182" i="19"/>
  <c r="T182" i="19"/>
  <c r="W182" i="19"/>
  <c r="X182" i="19"/>
  <c r="Z182" i="19" s="1"/>
  <c r="AA182" i="19"/>
  <c r="AB182" i="19" s="1"/>
  <c r="A183" i="19"/>
  <c r="C183" i="19"/>
  <c r="D183" i="19"/>
  <c r="E183" i="19"/>
  <c r="I183" i="19"/>
  <c r="J183" i="19" s="1"/>
  <c r="K183" i="19" a="1"/>
  <c r="K183" i="19" s="1"/>
  <c r="L183" i="19" s="1"/>
  <c r="N183" i="19"/>
  <c r="O183" i="19"/>
  <c r="P183" i="19"/>
  <c r="Q183" i="19" s="1"/>
  <c r="T183" i="19"/>
  <c r="W183" i="19"/>
  <c r="X183" i="19"/>
  <c r="Z183" i="19"/>
  <c r="AA183" i="19"/>
  <c r="AB183" i="19" s="1"/>
  <c r="A184" i="19"/>
  <c r="C184" i="19"/>
  <c r="D184" i="19"/>
  <c r="E184" i="19"/>
  <c r="I184" i="19"/>
  <c r="J184" i="19" s="1"/>
  <c r="AG184" i="19" s="1"/>
  <c r="K184" i="19" a="1"/>
  <c r="K184" i="19" s="1"/>
  <c r="N184" i="19"/>
  <c r="O184" i="19"/>
  <c r="P184" i="19"/>
  <c r="Q184" i="19" s="1"/>
  <c r="T184" i="19"/>
  <c r="W184" i="19"/>
  <c r="X184" i="19"/>
  <c r="Z184" i="19"/>
  <c r="AA184" i="19"/>
  <c r="AB184" i="19" s="1"/>
  <c r="A185" i="19"/>
  <c r="C185" i="19"/>
  <c r="D185" i="19"/>
  <c r="E185" i="19"/>
  <c r="I185" i="19"/>
  <c r="J185" i="19" s="1"/>
  <c r="AG185" i="19" s="1"/>
  <c r="K185" i="19" a="1"/>
  <c r="K185" i="19" s="1"/>
  <c r="L185" i="19" s="1"/>
  <c r="N185" i="19"/>
  <c r="O185" i="19"/>
  <c r="P185" i="19"/>
  <c r="Q185" i="19" s="1"/>
  <c r="U185" i="19"/>
  <c r="T185" i="19"/>
  <c r="W185" i="19"/>
  <c r="X185" i="19"/>
  <c r="Z185" i="19"/>
  <c r="AA185" i="19"/>
  <c r="AB185" i="19" s="1"/>
  <c r="A186" i="19"/>
  <c r="C186" i="19"/>
  <c r="D186" i="19"/>
  <c r="E186" i="19"/>
  <c r="I186" i="19"/>
  <c r="J186" i="19" s="1"/>
  <c r="K186" i="19" a="1"/>
  <c r="K186" i="19" s="1"/>
  <c r="L186" i="19" s="1"/>
  <c r="N186" i="19"/>
  <c r="O186" i="19"/>
  <c r="P186" i="19"/>
  <c r="Q186" i="19" s="1"/>
  <c r="U186" i="19"/>
  <c r="T186" i="19"/>
  <c r="W186" i="19"/>
  <c r="X186" i="19"/>
  <c r="Z186" i="19"/>
  <c r="AA186" i="19"/>
  <c r="AB186" i="19" s="1"/>
  <c r="A187" i="19"/>
  <c r="C187" i="19"/>
  <c r="D187" i="19"/>
  <c r="E187" i="19"/>
  <c r="I187" i="19"/>
  <c r="J187" i="19" s="1"/>
  <c r="AG187" i="19" s="1"/>
  <c r="K187" i="19" a="1"/>
  <c r="K187" i="19" s="1"/>
  <c r="L187" i="19" s="1"/>
  <c r="N187" i="19"/>
  <c r="O187" i="19"/>
  <c r="P187" i="19"/>
  <c r="Q187" i="19" s="1"/>
  <c r="U187" i="19"/>
  <c r="T187" i="19"/>
  <c r="W187" i="19"/>
  <c r="X187" i="19"/>
  <c r="Z187" i="19"/>
  <c r="AA187" i="19"/>
  <c r="AB187" i="19" s="1"/>
  <c r="A188" i="19"/>
  <c r="C188" i="19"/>
  <c r="D188" i="19"/>
  <c r="E188" i="19"/>
  <c r="I188" i="19"/>
  <c r="J188" i="19" s="1"/>
  <c r="K188" i="19" a="1"/>
  <c r="K188" i="19" s="1"/>
  <c r="L188" i="19" s="1"/>
  <c r="N188" i="19"/>
  <c r="O188" i="19"/>
  <c r="P188" i="19"/>
  <c r="Q188" i="19" s="1"/>
  <c r="U188" i="19"/>
  <c r="T188" i="19"/>
  <c r="W188" i="19"/>
  <c r="X188" i="19"/>
  <c r="Z188" i="19"/>
  <c r="AA188" i="19"/>
  <c r="AB188" i="19" s="1"/>
  <c r="A189" i="19"/>
  <c r="C189" i="19"/>
  <c r="D189" i="19"/>
  <c r="E189" i="19"/>
  <c r="I189" i="19"/>
  <c r="J189" i="19" s="1"/>
  <c r="K189" i="19" a="1"/>
  <c r="K189" i="19" s="1"/>
  <c r="L189" i="19" s="1"/>
  <c r="N189" i="19"/>
  <c r="O189" i="19"/>
  <c r="P189" i="19"/>
  <c r="Q189" i="19" s="1"/>
  <c r="U189" i="19"/>
  <c r="T189" i="19"/>
  <c r="W189" i="19"/>
  <c r="X189" i="19"/>
  <c r="Z189" i="19"/>
  <c r="AA189" i="19"/>
  <c r="AB189" i="19" s="1"/>
  <c r="A190" i="19"/>
  <c r="C190" i="19"/>
  <c r="D190" i="19"/>
  <c r="E190" i="19"/>
  <c r="I190" i="19"/>
  <c r="J190" i="19" s="1"/>
  <c r="K190" i="19" a="1"/>
  <c r="K190" i="19" s="1"/>
  <c r="L190" i="19" s="1"/>
  <c r="N190" i="19"/>
  <c r="O190" i="19"/>
  <c r="P190" i="19"/>
  <c r="Q190" i="19" s="1"/>
  <c r="U190" i="19"/>
  <c r="T190" i="19"/>
  <c r="W190" i="19"/>
  <c r="X190" i="19"/>
  <c r="Z190" i="19" s="1"/>
  <c r="AA190" i="19"/>
  <c r="AB190" i="19" s="1"/>
  <c r="A191" i="19"/>
  <c r="C191" i="19"/>
  <c r="D191" i="19"/>
  <c r="E191" i="19"/>
  <c r="I191" i="19"/>
  <c r="J191" i="19" s="1"/>
  <c r="AG191" i="19" s="1"/>
  <c r="K191" i="19" a="1"/>
  <c r="K191" i="19" s="1"/>
  <c r="L191" i="19" s="1"/>
  <c r="N191" i="19"/>
  <c r="O191" i="19"/>
  <c r="P191" i="19"/>
  <c r="Q191" i="19" s="1"/>
  <c r="U191" i="19"/>
  <c r="T191" i="19"/>
  <c r="W191" i="19"/>
  <c r="X191" i="19"/>
  <c r="Z191" i="19"/>
  <c r="AA191" i="19"/>
  <c r="AB191" i="19" s="1"/>
  <c r="A192" i="19"/>
  <c r="C192" i="19"/>
  <c r="D192" i="19"/>
  <c r="E192" i="19"/>
  <c r="I192" i="19"/>
  <c r="J192" i="19" s="1"/>
  <c r="K192" i="19" a="1"/>
  <c r="K192" i="19" s="1"/>
  <c r="L192" i="19" s="1"/>
  <c r="N192" i="19"/>
  <c r="O192" i="19"/>
  <c r="P192" i="19"/>
  <c r="Q192" i="19" s="1"/>
  <c r="T192" i="19"/>
  <c r="W192" i="19"/>
  <c r="X192" i="19"/>
  <c r="Z192" i="19"/>
  <c r="AA192" i="19"/>
  <c r="AB192" i="19" s="1"/>
  <c r="A193" i="19"/>
  <c r="C193" i="19"/>
  <c r="D193" i="19"/>
  <c r="E193" i="19"/>
  <c r="I193" i="19"/>
  <c r="J193" i="19" s="1"/>
  <c r="K193" i="19" a="1"/>
  <c r="K193" i="19" s="1"/>
  <c r="L193" i="19" s="1"/>
  <c r="N193" i="19"/>
  <c r="O193" i="19"/>
  <c r="P193" i="19"/>
  <c r="Q193" i="19" s="1"/>
  <c r="U193" i="19"/>
  <c r="T193" i="19"/>
  <c r="W193" i="19"/>
  <c r="X193" i="19"/>
  <c r="Z193" i="19"/>
  <c r="AA193" i="19"/>
  <c r="AB193" i="19" s="1"/>
  <c r="A194" i="19"/>
  <c r="C194" i="19"/>
  <c r="D194" i="19"/>
  <c r="E194" i="19"/>
  <c r="I194" i="19"/>
  <c r="J194" i="19" s="1"/>
  <c r="K194" i="19" a="1"/>
  <c r="K194" i="19" s="1"/>
  <c r="L194" i="19" s="1"/>
  <c r="N194" i="19"/>
  <c r="O194" i="19"/>
  <c r="P194" i="19"/>
  <c r="Q194" i="19" s="1"/>
  <c r="U194" i="19"/>
  <c r="T194" i="19"/>
  <c r="W194" i="19"/>
  <c r="X194" i="19"/>
  <c r="Z194" i="19"/>
  <c r="AA194" i="19"/>
  <c r="AB194" i="19" s="1"/>
  <c r="A195" i="19"/>
  <c r="C195" i="19"/>
  <c r="D195" i="19"/>
  <c r="E195" i="19"/>
  <c r="I195" i="19"/>
  <c r="J195" i="19" s="1"/>
  <c r="K195" i="19" a="1"/>
  <c r="K195" i="19" s="1"/>
  <c r="L195" i="19" s="1"/>
  <c r="N195" i="19"/>
  <c r="O195" i="19"/>
  <c r="P195" i="19"/>
  <c r="Q195" i="19" s="1"/>
  <c r="U195" i="19"/>
  <c r="T195" i="19"/>
  <c r="W195" i="19"/>
  <c r="X195" i="19"/>
  <c r="Z195" i="19"/>
  <c r="AA195" i="19"/>
  <c r="AB195" i="19" s="1"/>
  <c r="A196" i="19"/>
  <c r="C196" i="19"/>
  <c r="D196" i="19"/>
  <c r="E196" i="19"/>
  <c r="I196" i="19"/>
  <c r="J196" i="19" s="1"/>
  <c r="K196" i="19" a="1"/>
  <c r="K196" i="19" s="1"/>
  <c r="L196" i="19" s="1"/>
  <c r="N196" i="19"/>
  <c r="O196" i="19"/>
  <c r="P196" i="19"/>
  <c r="Q196" i="19" s="1"/>
  <c r="T196" i="19"/>
  <c r="W196" i="19"/>
  <c r="X196" i="19"/>
  <c r="Z196" i="19"/>
  <c r="AA196" i="19"/>
  <c r="AB196" i="19" s="1"/>
  <c r="A197" i="19"/>
  <c r="C197" i="19"/>
  <c r="D197" i="19"/>
  <c r="E197" i="19"/>
  <c r="I197" i="19"/>
  <c r="J197" i="19" s="1"/>
  <c r="K197" i="19" a="1"/>
  <c r="K197" i="19" s="1"/>
  <c r="L197" i="19" s="1"/>
  <c r="N197" i="19"/>
  <c r="O197" i="19"/>
  <c r="P197" i="19"/>
  <c r="Q197" i="19" s="1"/>
  <c r="U197" i="19"/>
  <c r="T197" i="19"/>
  <c r="W197" i="19"/>
  <c r="X197" i="19"/>
  <c r="Z197" i="19"/>
  <c r="AA197" i="19"/>
  <c r="AB197" i="19" s="1"/>
  <c r="A198" i="19"/>
  <c r="C198" i="19"/>
  <c r="D198" i="19"/>
  <c r="E198" i="19"/>
  <c r="I198" i="19"/>
  <c r="J198" i="19" s="1"/>
  <c r="K198" i="19" a="1"/>
  <c r="K198" i="19" s="1"/>
  <c r="L198" i="19" s="1"/>
  <c r="N198" i="19"/>
  <c r="O198" i="19"/>
  <c r="P198" i="19"/>
  <c r="Q198" i="19" s="1"/>
  <c r="U198" i="19"/>
  <c r="T198" i="19"/>
  <c r="W198" i="19"/>
  <c r="X198" i="19"/>
  <c r="Z198" i="19" s="1"/>
  <c r="AA198" i="19"/>
  <c r="AB198" i="19" s="1"/>
  <c r="A199" i="19"/>
  <c r="C199" i="19"/>
  <c r="D199" i="19"/>
  <c r="E199" i="19"/>
  <c r="I199" i="19"/>
  <c r="J199" i="19" s="1"/>
  <c r="AG199" i="19" s="1"/>
  <c r="K199" i="19" a="1"/>
  <c r="K199" i="19" s="1"/>
  <c r="L199" i="19" s="1"/>
  <c r="N199" i="19"/>
  <c r="O199" i="19"/>
  <c r="P199" i="19"/>
  <c r="Q199" i="19" s="1"/>
  <c r="T199" i="19"/>
  <c r="W199" i="19"/>
  <c r="X199" i="19"/>
  <c r="Z199" i="19"/>
  <c r="AA199" i="19"/>
  <c r="AB199" i="19" s="1"/>
  <c r="A200" i="19"/>
  <c r="C200" i="19"/>
  <c r="D200" i="19"/>
  <c r="E200" i="19"/>
  <c r="I200" i="19"/>
  <c r="J200" i="19" s="1"/>
  <c r="AG200" i="19" s="1"/>
  <c r="K200" i="19" a="1"/>
  <c r="K200" i="19" s="1"/>
  <c r="L200" i="19" s="1"/>
  <c r="N200" i="19"/>
  <c r="O200" i="19"/>
  <c r="P200" i="19"/>
  <c r="Q200" i="19" s="1"/>
  <c r="U200" i="19"/>
  <c r="T200" i="19"/>
  <c r="W200" i="19"/>
  <c r="X200" i="19"/>
  <c r="Z200" i="19"/>
  <c r="AA200" i="19"/>
  <c r="AB200" i="19" s="1"/>
  <c r="A201" i="19"/>
  <c r="C201" i="19"/>
  <c r="D201" i="19"/>
  <c r="E201" i="19"/>
  <c r="I201" i="19"/>
  <c r="J201" i="19" s="1"/>
  <c r="K201" i="19" a="1"/>
  <c r="K201" i="19" s="1"/>
  <c r="L201" i="19" s="1"/>
  <c r="N201" i="19"/>
  <c r="O201" i="19"/>
  <c r="P201" i="19"/>
  <c r="Q201" i="19" s="1"/>
  <c r="T201" i="19"/>
  <c r="W201" i="19"/>
  <c r="X201" i="19"/>
  <c r="Z201" i="19"/>
  <c r="AA201" i="19"/>
  <c r="AB201" i="19" s="1"/>
  <c r="A202" i="19"/>
  <c r="C202" i="19"/>
  <c r="D202" i="19"/>
  <c r="E202" i="19"/>
  <c r="I202" i="19"/>
  <c r="J202" i="19" s="1"/>
  <c r="K202" i="19" a="1"/>
  <c r="K202" i="19" s="1"/>
  <c r="L202" i="19" s="1"/>
  <c r="N202" i="19"/>
  <c r="O202" i="19"/>
  <c r="P202" i="19"/>
  <c r="Q202" i="19" s="1"/>
  <c r="U202" i="19"/>
  <c r="T202" i="19"/>
  <c r="W202" i="19"/>
  <c r="X202" i="19"/>
  <c r="Z202" i="19"/>
  <c r="AA202" i="19"/>
  <c r="AB202" i="19" s="1"/>
  <c r="A203" i="19"/>
  <c r="C203" i="19"/>
  <c r="D203" i="19"/>
  <c r="E203" i="19"/>
  <c r="I203" i="19"/>
  <c r="J203" i="19" s="1"/>
  <c r="K203" i="19" a="1"/>
  <c r="K203" i="19" s="1"/>
  <c r="L203" i="19" s="1"/>
  <c r="N203" i="19"/>
  <c r="O203" i="19"/>
  <c r="P203" i="19"/>
  <c r="Q203" i="19" s="1"/>
  <c r="T203" i="19"/>
  <c r="W203" i="19"/>
  <c r="X203" i="19"/>
  <c r="Z203" i="19"/>
  <c r="AA203" i="19"/>
  <c r="AB203" i="19" s="1"/>
  <c r="A204" i="19"/>
  <c r="C204" i="19"/>
  <c r="D204" i="19"/>
  <c r="E204" i="19"/>
  <c r="I204" i="19"/>
  <c r="J204" i="19" s="1"/>
  <c r="AG204" i="19" s="1"/>
  <c r="K204" i="19" a="1"/>
  <c r="K204" i="19" s="1"/>
  <c r="L204" i="19" s="1"/>
  <c r="N204" i="19"/>
  <c r="O204" i="19"/>
  <c r="P204" i="19"/>
  <c r="Q204" i="19" s="1"/>
  <c r="T204" i="19"/>
  <c r="W204" i="19"/>
  <c r="X204" i="19"/>
  <c r="Z204" i="19"/>
  <c r="AA204" i="19"/>
  <c r="AB204" i="19" s="1"/>
  <c r="A205" i="19"/>
  <c r="C205" i="19"/>
  <c r="D205" i="19"/>
  <c r="E205" i="19"/>
  <c r="I205" i="19"/>
  <c r="J205" i="19" s="1"/>
  <c r="AG205" i="19" s="1"/>
  <c r="K205" i="19" a="1"/>
  <c r="K205" i="19" s="1"/>
  <c r="L205" i="19" s="1"/>
  <c r="N205" i="19"/>
  <c r="O205" i="19"/>
  <c r="P205" i="19"/>
  <c r="Q205" i="19" s="1"/>
  <c r="U205" i="19"/>
  <c r="T205" i="19"/>
  <c r="W205" i="19"/>
  <c r="X205" i="19"/>
  <c r="Z205" i="19"/>
  <c r="AA205" i="19"/>
  <c r="AB205" i="19" s="1"/>
  <c r="A206" i="19"/>
  <c r="C206" i="19"/>
  <c r="D206" i="19"/>
  <c r="E206" i="19"/>
  <c r="I206" i="19"/>
  <c r="J206" i="19" s="1"/>
  <c r="K206" i="19" a="1"/>
  <c r="K206" i="19" s="1"/>
  <c r="L206" i="19" s="1"/>
  <c r="N206" i="19"/>
  <c r="O206" i="19"/>
  <c r="P206" i="19"/>
  <c r="Q206" i="19" s="1"/>
  <c r="T206" i="19"/>
  <c r="W206" i="19"/>
  <c r="X206" i="19"/>
  <c r="Z206" i="19"/>
  <c r="AA206" i="19"/>
  <c r="AB206" i="19" s="1"/>
  <c r="A207" i="19"/>
  <c r="C207" i="19"/>
  <c r="D207" i="19"/>
  <c r="E207" i="19"/>
  <c r="I207" i="19"/>
  <c r="J207" i="19" s="1"/>
  <c r="AG207" i="19" s="1"/>
  <c r="K207" i="19" a="1"/>
  <c r="K207" i="19" s="1"/>
  <c r="L207" i="19" s="1"/>
  <c r="N207" i="19"/>
  <c r="O207" i="19"/>
  <c r="P207" i="19"/>
  <c r="Q207" i="19" s="1"/>
  <c r="U207" i="19"/>
  <c r="T207" i="19"/>
  <c r="W207" i="19"/>
  <c r="X207" i="19"/>
  <c r="Z207" i="19"/>
  <c r="AA207" i="19"/>
  <c r="AB207" i="19" s="1"/>
  <c r="A208" i="19"/>
  <c r="C208" i="19"/>
  <c r="D208" i="19"/>
  <c r="E208" i="19"/>
  <c r="I208" i="19"/>
  <c r="J208" i="19" s="1"/>
  <c r="AG208" i="19" s="1"/>
  <c r="K208" i="19" a="1"/>
  <c r="K208" i="19" s="1"/>
  <c r="L208" i="19" s="1"/>
  <c r="N208" i="19"/>
  <c r="O208" i="19"/>
  <c r="P208" i="19"/>
  <c r="Q208" i="19" s="1"/>
  <c r="U208" i="19"/>
  <c r="T208" i="19"/>
  <c r="W208" i="19"/>
  <c r="X208" i="19"/>
  <c r="Z208" i="19"/>
  <c r="AA208" i="19"/>
  <c r="AB208" i="19" s="1"/>
  <c r="A209" i="19"/>
  <c r="C209" i="19"/>
  <c r="D209" i="19"/>
  <c r="E209" i="19"/>
  <c r="I209" i="19"/>
  <c r="J209" i="19" s="1"/>
  <c r="K209" i="19" a="1"/>
  <c r="K209" i="19" s="1"/>
  <c r="L209" i="19" s="1"/>
  <c r="N209" i="19"/>
  <c r="O209" i="19"/>
  <c r="P209" i="19"/>
  <c r="Q209" i="19" s="1"/>
  <c r="U209" i="19"/>
  <c r="T209" i="19"/>
  <c r="W209" i="19"/>
  <c r="X209" i="19"/>
  <c r="Z209" i="19" s="1"/>
  <c r="AA209" i="19"/>
  <c r="AB209" i="19" s="1"/>
  <c r="A210" i="19"/>
  <c r="C210" i="19"/>
  <c r="D210" i="19"/>
  <c r="E210" i="19"/>
  <c r="I210" i="19"/>
  <c r="J210" i="19" s="1"/>
  <c r="K210" i="19" a="1"/>
  <c r="K210" i="19" s="1"/>
  <c r="L210" i="19" s="1"/>
  <c r="N210" i="19"/>
  <c r="O210" i="19"/>
  <c r="P210" i="19"/>
  <c r="Q210" i="19" s="1"/>
  <c r="T210" i="19"/>
  <c r="W210" i="19"/>
  <c r="X210" i="19"/>
  <c r="Z210" i="19" s="1"/>
  <c r="AA210" i="19"/>
  <c r="AB210" i="19" s="1"/>
  <c r="A211" i="19"/>
  <c r="C211" i="19"/>
  <c r="D211" i="19"/>
  <c r="E211" i="19"/>
  <c r="I211" i="19"/>
  <c r="J211" i="19" s="1"/>
  <c r="K211" i="19" a="1"/>
  <c r="K211" i="19" s="1"/>
  <c r="L211" i="19" s="1"/>
  <c r="N211" i="19"/>
  <c r="O211" i="19"/>
  <c r="P211" i="19"/>
  <c r="Q211" i="19" s="1"/>
  <c r="U211" i="19"/>
  <c r="T211" i="19"/>
  <c r="W211" i="19"/>
  <c r="X211" i="19"/>
  <c r="Z211" i="19"/>
  <c r="AA211" i="19"/>
  <c r="AB211" i="19" s="1"/>
  <c r="A212" i="19"/>
  <c r="C212" i="19"/>
  <c r="D212" i="19"/>
  <c r="E212" i="19"/>
  <c r="I212" i="19"/>
  <c r="J212" i="19" s="1"/>
  <c r="K212" i="19" a="1"/>
  <c r="K212" i="19" s="1"/>
  <c r="L212" i="19" s="1"/>
  <c r="N212" i="19"/>
  <c r="O212" i="19"/>
  <c r="P212" i="19"/>
  <c r="Q212" i="19" s="1"/>
  <c r="U212" i="19"/>
  <c r="T212" i="19"/>
  <c r="W212" i="19"/>
  <c r="X212" i="19"/>
  <c r="Z212" i="19"/>
  <c r="AA212" i="19"/>
  <c r="AB212" i="19" s="1"/>
  <c r="A213" i="19"/>
  <c r="C213" i="19"/>
  <c r="D213" i="19"/>
  <c r="E213" i="19"/>
  <c r="I213" i="19"/>
  <c r="J213" i="19" s="1"/>
  <c r="K213" i="19" a="1"/>
  <c r="K213" i="19" s="1"/>
  <c r="N213" i="19"/>
  <c r="O213" i="19"/>
  <c r="P213" i="19"/>
  <c r="Q213" i="19" s="1"/>
  <c r="T213" i="19"/>
  <c r="W213" i="19"/>
  <c r="X213" i="19"/>
  <c r="Z213" i="19"/>
  <c r="AA213" i="19"/>
  <c r="AB213" i="19" s="1"/>
  <c r="A214" i="19"/>
  <c r="C214" i="19"/>
  <c r="D214" i="19"/>
  <c r="E214" i="19"/>
  <c r="I214" i="19"/>
  <c r="J214" i="19" s="1"/>
  <c r="AG214" i="19" s="1"/>
  <c r="K214" i="19" a="1"/>
  <c r="K214" i="19" s="1"/>
  <c r="L214" i="19" s="1"/>
  <c r="N214" i="19"/>
  <c r="O214" i="19"/>
  <c r="P214" i="19"/>
  <c r="Q214" i="19" s="1"/>
  <c r="U214" i="19"/>
  <c r="T214" i="19"/>
  <c r="W214" i="19"/>
  <c r="X214" i="19"/>
  <c r="Z214" i="19"/>
  <c r="AA214" i="19"/>
  <c r="AB214" i="19" s="1"/>
  <c r="A215" i="19"/>
  <c r="C215" i="19"/>
  <c r="D215" i="19"/>
  <c r="E215" i="19"/>
  <c r="I215" i="19"/>
  <c r="J215" i="19" s="1"/>
  <c r="K215" i="19" a="1"/>
  <c r="K215" i="19" s="1"/>
  <c r="L215" i="19" s="1"/>
  <c r="N215" i="19"/>
  <c r="O215" i="19"/>
  <c r="P215" i="19"/>
  <c r="Q215" i="19" s="1"/>
  <c r="T215" i="19"/>
  <c r="W215" i="19"/>
  <c r="X215" i="19"/>
  <c r="Z215" i="19"/>
  <c r="AA215" i="19"/>
  <c r="AB215" i="19" s="1"/>
  <c r="A216" i="19"/>
  <c r="C216" i="19"/>
  <c r="D216" i="19"/>
  <c r="E216" i="19"/>
  <c r="I216" i="19"/>
  <c r="J216" i="19" s="1"/>
  <c r="AG216" i="19" s="1"/>
  <c r="K216" i="19" a="1"/>
  <c r="K216" i="19" s="1"/>
  <c r="L216" i="19" s="1"/>
  <c r="N216" i="19"/>
  <c r="O216" i="19"/>
  <c r="P216" i="19"/>
  <c r="Q216" i="19" s="1"/>
  <c r="T216" i="19"/>
  <c r="W216" i="19"/>
  <c r="X216" i="19"/>
  <c r="Z216" i="19"/>
  <c r="AA216" i="19"/>
  <c r="AB216" i="19" s="1"/>
  <c r="A217" i="19"/>
  <c r="C217" i="19"/>
  <c r="D217" i="19"/>
  <c r="E217" i="19"/>
  <c r="I217" i="19"/>
  <c r="J217" i="19" s="1"/>
  <c r="K217" i="19" a="1"/>
  <c r="K217" i="19" s="1"/>
  <c r="L217" i="19" s="1"/>
  <c r="N217" i="19"/>
  <c r="O217" i="19"/>
  <c r="P217" i="19"/>
  <c r="Q217" i="19" s="1"/>
  <c r="T217" i="19"/>
  <c r="W217" i="19"/>
  <c r="X217" i="19"/>
  <c r="Z217" i="19"/>
  <c r="Y217" i="19" s="1"/>
  <c r="AA217" i="19"/>
  <c r="AB217" i="19" s="1"/>
  <c r="A218" i="19"/>
  <c r="C218" i="19"/>
  <c r="D218" i="19"/>
  <c r="E218" i="19"/>
  <c r="I218" i="19"/>
  <c r="J218" i="19" s="1"/>
  <c r="K218" i="19" a="1"/>
  <c r="K218" i="19" s="1"/>
  <c r="L218" i="19" s="1"/>
  <c r="N218" i="19"/>
  <c r="O218" i="19"/>
  <c r="P218" i="19"/>
  <c r="Q218" i="19" s="1"/>
  <c r="U218" i="19"/>
  <c r="T218" i="19"/>
  <c r="W218" i="19"/>
  <c r="X218" i="19"/>
  <c r="Z218" i="19"/>
  <c r="AA218" i="19"/>
  <c r="AB218" i="19" s="1"/>
  <c r="A219" i="19"/>
  <c r="C219" i="19"/>
  <c r="D219" i="19"/>
  <c r="E219" i="19"/>
  <c r="I219" i="19"/>
  <c r="J219" i="19" s="1"/>
  <c r="K219" i="19" a="1"/>
  <c r="K219" i="19" s="1"/>
  <c r="L219" i="19" s="1"/>
  <c r="N219" i="19"/>
  <c r="O219" i="19"/>
  <c r="P219" i="19"/>
  <c r="Q219" i="19" s="1"/>
  <c r="U219" i="19"/>
  <c r="T219" i="19"/>
  <c r="W219" i="19"/>
  <c r="X219" i="19"/>
  <c r="Z219" i="19"/>
  <c r="AA219" i="19"/>
  <c r="AB219" i="19" s="1"/>
  <c r="A220" i="19"/>
  <c r="C220" i="19"/>
  <c r="D220" i="19"/>
  <c r="E220" i="19"/>
  <c r="I220" i="19"/>
  <c r="J220" i="19" s="1"/>
  <c r="K220" i="19" a="1"/>
  <c r="K220" i="19" s="1"/>
  <c r="L220" i="19" s="1"/>
  <c r="N220" i="19"/>
  <c r="O220" i="19"/>
  <c r="P220" i="19"/>
  <c r="Q220" i="19" s="1"/>
  <c r="U220" i="19"/>
  <c r="T220" i="19"/>
  <c r="W220" i="19"/>
  <c r="X220" i="19"/>
  <c r="Z220" i="19" s="1"/>
  <c r="AA220" i="19"/>
  <c r="AB220" i="19" s="1"/>
  <c r="A221" i="19"/>
  <c r="C221" i="19"/>
  <c r="D221" i="19"/>
  <c r="E221" i="19"/>
  <c r="I221" i="19"/>
  <c r="J221" i="19" s="1"/>
  <c r="K221" i="19" a="1"/>
  <c r="K221" i="19" s="1"/>
  <c r="L221" i="19" s="1"/>
  <c r="N221" i="19"/>
  <c r="O221" i="19"/>
  <c r="P221" i="19"/>
  <c r="Q221" i="19" s="1"/>
  <c r="U221" i="19"/>
  <c r="T221" i="19"/>
  <c r="W221" i="19"/>
  <c r="X221" i="19"/>
  <c r="Z221" i="19"/>
  <c r="AA221" i="19"/>
  <c r="AB221" i="19" s="1"/>
  <c r="A222" i="19"/>
  <c r="C222" i="19"/>
  <c r="D222" i="19"/>
  <c r="E222" i="19"/>
  <c r="I222" i="19"/>
  <c r="J222" i="19" s="1"/>
  <c r="K222" i="19" a="1"/>
  <c r="K222" i="19" s="1"/>
  <c r="L222" i="19" s="1"/>
  <c r="N222" i="19"/>
  <c r="O222" i="19"/>
  <c r="P222" i="19"/>
  <c r="Q222" i="19" s="1"/>
  <c r="U222" i="19"/>
  <c r="T222" i="19"/>
  <c r="W222" i="19"/>
  <c r="X222" i="19"/>
  <c r="Z222" i="19"/>
  <c r="AA222" i="19"/>
  <c r="AB222" i="19" s="1"/>
  <c r="A223" i="19"/>
  <c r="C223" i="19"/>
  <c r="D223" i="19"/>
  <c r="E223" i="19"/>
  <c r="I223" i="19"/>
  <c r="J223" i="19" s="1"/>
  <c r="K223" i="19" a="1"/>
  <c r="K223" i="19" s="1"/>
  <c r="L223" i="19" s="1"/>
  <c r="N223" i="19"/>
  <c r="O223" i="19"/>
  <c r="P223" i="19"/>
  <c r="Q223" i="19" s="1"/>
  <c r="U223" i="19"/>
  <c r="T223" i="19"/>
  <c r="W223" i="19"/>
  <c r="X223" i="19"/>
  <c r="Z223" i="19"/>
  <c r="AA223" i="19"/>
  <c r="AB223" i="19" s="1"/>
  <c r="A224" i="19"/>
  <c r="C224" i="19"/>
  <c r="D224" i="19"/>
  <c r="E224" i="19"/>
  <c r="I224" i="19"/>
  <c r="J224" i="19" s="1"/>
  <c r="K224" i="19" a="1"/>
  <c r="K224" i="19" s="1"/>
  <c r="L224" i="19" s="1"/>
  <c r="N224" i="19"/>
  <c r="O224" i="19"/>
  <c r="P224" i="19"/>
  <c r="Q224" i="19" s="1"/>
  <c r="T224" i="19"/>
  <c r="W224" i="19"/>
  <c r="X224" i="19"/>
  <c r="Z224" i="19" s="1"/>
  <c r="Y224" i="19" s="1"/>
  <c r="AA224" i="19"/>
  <c r="AB224" i="19" s="1"/>
  <c r="I3" i="19"/>
  <c r="J3" i="19" s="1"/>
  <c r="AR197" i="19" l="1"/>
  <c r="AR175" i="19"/>
  <c r="AR149" i="19"/>
  <c r="AR146" i="19"/>
  <c r="AR139" i="19"/>
  <c r="AR126" i="19"/>
  <c r="AR121" i="19"/>
  <c r="AR111" i="19"/>
  <c r="AR90" i="19"/>
  <c r="AR49" i="19"/>
  <c r="AR18" i="19"/>
  <c r="AR7" i="19"/>
  <c r="AR35" i="19"/>
  <c r="AR215" i="19"/>
  <c r="AR104" i="19"/>
  <c r="AR73" i="19"/>
  <c r="AR108" i="19"/>
  <c r="AR161" i="19"/>
  <c r="AS161" i="19"/>
  <c r="AR157" i="19"/>
  <c r="AS157" i="19"/>
  <c r="AR153" i="19"/>
  <c r="AQ153" i="19"/>
  <c r="AR222" i="19"/>
  <c r="AR182" i="19"/>
  <c r="AR32" i="19"/>
  <c r="AQ204" i="19"/>
  <c r="AR204" i="19"/>
  <c r="AR193" i="19"/>
  <c r="AR14" i="19"/>
  <c r="AR164" i="19"/>
  <c r="AR97" i="19"/>
  <c r="AR63" i="19"/>
  <c r="AR25" i="19"/>
  <c r="AR21" i="19"/>
  <c r="AR101" i="19"/>
  <c r="AR179" i="19"/>
  <c r="AR94" i="19"/>
  <c r="AR11" i="19"/>
  <c r="AR198" i="19"/>
  <c r="AR98" i="19"/>
  <c r="AR43" i="19"/>
  <c r="AR26" i="19"/>
  <c r="AQ176" i="19"/>
  <c r="AR176" i="19"/>
  <c r="AR50" i="19"/>
  <c r="AR66" i="19"/>
  <c r="AR83" i="19"/>
  <c r="AR70" i="19"/>
  <c r="AQ53" i="19"/>
  <c r="AR53" i="19"/>
  <c r="AR80" i="19"/>
  <c r="AR60" i="19"/>
  <c r="AR39" i="19"/>
  <c r="AQ136" i="19"/>
  <c r="AR136" i="19"/>
  <c r="AR118" i="19"/>
  <c r="AR67" i="19"/>
  <c r="AQ216" i="19"/>
  <c r="AR216" i="19"/>
  <c r="AR209" i="19"/>
  <c r="AQ133" i="19"/>
  <c r="AR133" i="19"/>
  <c r="AR74" i="19"/>
  <c r="AR8" i="19"/>
  <c r="AS150" i="19"/>
  <c r="AR150" i="19"/>
  <c r="AR140" i="19"/>
  <c r="AQ127" i="19"/>
  <c r="AR127" i="19"/>
  <c r="AR112" i="19"/>
  <c r="AR202" i="19"/>
  <c r="AQ191" i="19"/>
  <c r="AR191" i="19"/>
  <c r="AR154" i="19"/>
  <c r="AR115" i="19"/>
  <c r="AR109" i="19"/>
  <c r="AR84" i="19"/>
  <c r="AR71" i="19"/>
  <c r="AR224" i="19"/>
  <c r="AR213" i="19"/>
  <c r="AQ144" i="19"/>
  <c r="AR144" i="19"/>
  <c r="AS144" i="19"/>
  <c r="AR125" i="19"/>
  <c r="AR88" i="19"/>
  <c r="AR37" i="19"/>
  <c r="AR23" i="19"/>
  <c r="AR141" i="19"/>
  <c r="AR128" i="19"/>
  <c r="AS128" i="19"/>
  <c r="AR106" i="19"/>
  <c r="AR92" i="19"/>
  <c r="AR203" i="19"/>
  <c r="AQ131" i="19"/>
  <c r="AR131" i="19"/>
  <c r="AR214" i="19"/>
  <c r="AQ214" i="19"/>
  <c r="AR96" i="19"/>
  <c r="AR89" i="19"/>
  <c r="AR82" i="19"/>
  <c r="AR17" i="19"/>
  <c r="AQ100" i="19"/>
  <c r="AR100" i="19"/>
  <c r="AR69" i="19"/>
  <c r="AR48" i="19"/>
  <c r="AR38" i="19"/>
  <c r="AR211" i="19"/>
  <c r="AR42" i="19"/>
  <c r="AR132" i="19"/>
  <c r="AS132" i="19"/>
  <c r="AR117" i="19"/>
  <c r="AS117" i="19"/>
  <c r="AR56" i="19"/>
  <c r="AQ208" i="19"/>
  <c r="AR208" i="19"/>
  <c r="AR201" i="19"/>
  <c r="AR190" i="19"/>
  <c r="AR186" i="19"/>
  <c r="AR219" i="19"/>
  <c r="AR168" i="19"/>
  <c r="AQ168" i="19"/>
  <c r="AR143" i="19"/>
  <c r="AR223" i="19"/>
  <c r="AS212" i="19"/>
  <c r="AR212" i="19"/>
  <c r="AR194" i="19"/>
  <c r="AR172" i="19"/>
  <c r="AR87" i="19"/>
  <c r="AR46" i="19"/>
  <c r="AR29" i="19"/>
  <c r="AQ205" i="19"/>
  <c r="AR205" i="19"/>
  <c r="AR183" i="19"/>
  <c r="AS183" i="19"/>
  <c r="AQ57" i="19"/>
  <c r="AR57" i="19"/>
  <c r="AR22" i="19"/>
  <c r="AR15" i="19"/>
  <c r="AR4" i="19"/>
  <c r="AR165" i="19"/>
  <c r="AQ122" i="19"/>
  <c r="AR122" i="19"/>
  <c r="AQ187" i="19"/>
  <c r="AR187" i="19"/>
  <c r="AR91" i="19"/>
  <c r="AR64" i="19"/>
  <c r="AR54" i="19"/>
  <c r="AR33" i="19"/>
  <c r="AR19" i="19"/>
  <c r="AR220" i="19"/>
  <c r="AS220" i="19"/>
  <c r="AR180" i="19"/>
  <c r="AR173" i="19"/>
  <c r="AS173" i="19"/>
  <c r="AS137" i="19"/>
  <c r="AR137" i="19"/>
  <c r="AQ137" i="19"/>
  <c r="AQ130" i="19"/>
  <c r="AR130" i="19"/>
  <c r="AR119" i="19"/>
  <c r="AR95" i="19"/>
  <c r="AR81" i="19"/>
  <c r="AS81" i="19"/>
  <c r="AR12" i="19"/>
  <c r="AR206" i="19"/>
  <c r="AR78" i="19"/>
  <c r="AR30" i="19"/>
  <c r="AR99" i="19"/>
  <c r="AR47" i="19"/>
  <c r="AR44" i="19"/>
  <c r="AR188" i="19"/>
  <c r="AR177" i="19"/>
  <c r="AR113" i="19"/>
  <c r="AQ113" i="19"/>
  <c r="AR51" i="19"/>
  <c r="AR5" i="19"/>
  <c r="AR163" i="19"/>
  <c r="AR155" i="19"/>
  <c r="AQ155" i="19"/>
  <c r="AR41" i="19"/>
  <c r="AR34" i="19"/>
  <c r="AR181" i="19"/>
  <c r="AS148" i="19"/>
  <c r="AR148" i="19"/>
  <c r="AR120" i="19"/>
  <c r="AR110" i="19"/>
  <c r="AR85" i="19"/>
  <c r="AR65" i="19"/>
  <c r="AR62" i="19"/>
  <c r="AR138" i="19"/>
  <c r="AR116" i="19"/>
  <c r="AR24" i="19"/>
  <c r="AQ200" i="19"/>
  <c r="AR200" i="19"/>
  <c r="AR189" i="19"/>
  <c r="AS189" i="19"/>
  <c r="AQ185" i="19"/>
  <c r="AR185" i="19"/>
  <c r="AR167" i="19"/>
  <c r="AQ126" i="19"/>
  <c r="AR124" i="19"/>
  <c r="AQ124" i="19"/>
  <c r="AR114" i="19"/>
  <c r="AR107" i="19"/>
  <c r="AR79" i="19"/>
  <c r="AR59" i="19"/>
  <c r="AR52" i="19"/>
  <c r="AR31" i="19"/>
  <c r="AR6" i="19"/>
  <c r="AR171" i="19"/>
  <c r="AQ86" i="19"/>
  <c r="AR86" i="19"/>
  <c r="AQ77" i="19"/>
  <c r="AR77" i="19"/>
  <c r="AR105" i="19"/>
  <c r="AR36" i="19"/>
  <c r="AR169" i="19"/>
  <c r="AQ162" i="19"/>
  <c r="AR162" i="19"/>
  <c r="AR158" i="19"/>
  <c r="AR147" i="19"/>
  <c r="AS102" i="19"/>
  <c r="AR102" i="19"/>
  <c r="AR40" i="19"/>
  <c r="AR195" i="19"/>
  <c r="AQ61" i="19"/>
  <c r="AR61" i="19"/>
  <c r="AR68" i="19"/>
  <c r="AR58" i="19"/>
  <c r="AR16" i="19"/>
  <c r="AQ199" i="19"/>
  <c r="AR199" i="19"/>
  <c r="AQ184" i="19"/>
  <c r="AR184" i="19"/>
  <c r="AQ123" i="19"/>
  <c r="AR123" i="19"/>
  <c r="AR9" i="19"/>
  <c r="AR217" i="19"/>
  <c r="AR210" i="19"/>
  <c r="AS166" i="19"/>
  <c r="AR166" i="19"/>
  <c r="AR151" i="19"/>
  <c r="AQ151" i="19"/>
  <c r="AR27" i="19"/>
  <c r="AR192" i="19"/>
  <c r="AR159" i="19"/>
  <c r="AR134" i="19"/>
  <c r="AQ134" i="19"/>
  <c r="AQ75" i="19"/>
  <c r="AR75" i="19"/>
  <c r="AQ72" i="19"/>
  <c r="AR72" i="19"/>
  <c r="AR221" i="19"/>
  <c r="AR196" i="19"/>
  <c r="AR170" i="19"/>
  <c r="AR103" i="19"/>
  <c r="AR55" i="19"/>
  <c r="AR20" i="19"/>
  <c r="AR13" i="19"/>
  <c r="AR174" i="19"/>
  <c r="AQ174" i="19"/>
  <c r="AR145" i="19"/>
  <c r="AS145" i="19"/>
  <c r="AQ207" i="19"/>
  <c r="AR207" i="19"/>
  <c r="AR218" i="19"/>
  <c r="AS218" i="19"/>
  <c r="AR178" i="19"/>
  <c r="AR160" i="19"/>
  <c r="AQ156" i="19"/>
  <c r="AR156" i="19"/>
  <c r="AR152" i="19"/>
  <c r="AR142" i="19"/>
  <c r="AR135" i="19"/>
  <c r="AQ135" i="19"/>
  <c r="AR129" i="19"/>
  <c r="AQ129" i="19"/>
  <c r="AQ93" i="19"/>
  <c r="AR93" i="19"/>
  <c r="AR76" i="19"/>
  <c r="AR45" i="19"/>
  <c r="AR28" i="19"/>
  <c r="AR10" i="19"/>
  <c r="AS242" i="19"/>
  <c r="AS227" i="19"/>
  <c r="AS291" i="19"/>
  <c r="AS239" i="19"/>
  <c r="AS255" i="19"/>
  <c r="AS248" i="19"/>
  <c r="AS260" i="19"/>
  <c r="AS259" i="19"/>
  <c r="AQ65" i="19"/>
  <c r="V216" i="19"/>
  <c r="U216" i="19"/>
  <c r="V148" i="19"/>
  <c r="U148" i="19"/>
  <c r="V201" i="19"/>
  <c r="U201" i="19"/>
  <c r="V9" i="19"/>
  <c r="U9" i="19"/>
  <c r="V203" i="19"/>
  <c r="U203" i="19"/>
  <c r="V177" i="19"/>
  <c r="U177" i="19"/>
  <c r="V82" i="19"/>
  <c r="U82" i="19"/>
  <c r="V111" i="19"/>
  <c r="U111" i="19"/>
  <c r="V74" i="19"/>
  <c r="U74" i="19"/>
  <c r="V63" i="19"/>
  <c r="U63" i="19"/>
  <c r="U30" i="19"/>
  <c r="V30" i="19" s="1"/>
  <c r="V77" i="19"/>
  <c r="U77" i="19"/>
  <c r="V70" i="19"/>
  <c r="U70" i="19"/>
  <c r="V105" i="19"/>
  <c r="U105" i="19"/>
  <c r="V93" i="19"/>
  <c r="U93" i="19"/>
  <c r="V64" i="19"/>
  <c r="U64" i="19"/>
  <c r="V217" i="19"/>
  <c r="U217" i="19"/>
  <c r="V213" i="19"/>
  <c r="U213" i="19"/>
  <c r="V78" i="19"/>
  <c r="U78" i="19"/>
  <c r="V58" i="19"/>
  <c r="U58" i="19"/>
  <c r="V50" i="19"/>
  <c r="U50" i="19"/>
  <c r="V20" i="19"/>
  <c r="U20" i="19"/>
  <c r="V60" i="19"/>
  <c r="U60" i="19"/>
  <c r="V192" i="19"/>
  <c r="U192" i="19"/>
  <c r="V184" i="19"/>
  <c r="U184" i="19"/>
  <c r="V69" i="19"/>
  <c r="U69" i="19"/>
  <c r="V204" i="19"/>
  <c r="U204" i="19"/>
  <c r="V206" i="19"/>
  <c r="U206" i="19"/>
  <c r="V72" i="19"/>
  <c r="U72" i="19"/>
  <c r="V176" i="19"/>
  <c r="U176" i="19"/>
  <c r="V38" i="19"/>
  <c r="U38" i="19"/>
  <c r="V92" i="19"/>
  <c r="U92" i="19"/>
  <c r="V164" i="19"/>
  <c r="U164" i="19"/>
  <c r="U183" i="19"/>
  <c r="V183" i="19" s="1"/>
  <c r="V120" i="19"/>
  <c r="U120" i="19"/>
  <c r="V167" i="19"/>
  <c r="U167" i="19"/>
  <c r="V179" i="19"/>
  <c r="U179" i="19"/>
  <c r="V215" i="19"/>
  <c r="U215" i="19"/>
  <c r="V174" i="19"/>
  <c r="U174" i="19"/>
  <c r="V14" i="19"/>
  <c r="U14" i="19"/>
  <c r="V165" i="19"/>
  <c r="U165" i="19"/>
  <c r="V144" i="19"/>
  <c r="U144" i="19"/>
  <c r="V76" i="19"/>
  <c r="U76" i="19"/>
  <c r="V196" i="19"/>
  <c r="U196" i="19"/>
  <c r="AG146" i="19"/>
  <c r="AG167" i="19"/>
  <c r="AG145" i="19"/>
  <c r="AG78" i="19"/>
  <c r="AG175" i="19"/>
  <c r="AQ175" i="19" s="1"/>
  <c r="AG81" i="19"/>
  <c r="AG121" i="19"/>
  <c r="AG193" i="19"/>
  <c r="AQ193" i="19" s="1"/>
  <c r="AG194" i="19"/>
  <c r="V32" i="19"/>
  <c r="AG68" i="19"/>
  <c r="AG79" i="19"/>
  <c r="V55" i="19"/>
  <c r="V109" i="19"/>
  <c r="AG163" i="19"/>
  <c r="AG148" i="19"/>
  <c r="AG201" i="19"/>
  <c r="AQ201" i="19" s="1"/>
  <c r="V150" i="19"/>
  <c r="AG181" i="19"/>
  <c r="R221" i="19" a="1"/>
  <c r="R221" i="19" s="1"/>
  <c r="AF221" i="19" s="1"/>
  <c r="R219" i="19" a="1"/>
  <c r="R219" i="19" s="1"/>
  <c r="R177" i="19" a="1"/>
  <c r="R177" i="19" s="1"/>
  <c r="AF177" i="19" s="1"/>
  <c r="R218" i="19" a="1"/>
  <c r="R218" i="19" s="1"/>
  <c r="R23" i="19" a="1"/>
  <c r="R23" i="19" s="1"/>
  <c r="R17" i="19" a="1"/>
  <c r="R17" i="19" s="1"/>
  <c r="R194" i="19" a="1"/>
  <c r="R194" i="19" s="1"/>
  <c r="R193" i="19" a="1"/>
  <c r="R193" i="19" s="1"/>
  <c r="R176" i="19" a="1"/>
  <c r="R176" i="19" s="1"/>
  <c r="R158" i="19" a="1"/>
  <c r="R158" i="19" s="1"/>
  <c r="R157" i="19" a="1"/>
  <c r="R157" i="19" s="1"/>
  <c r="R26" i="19" a="1"/>
  <c r="R26" i="19" s="1"/>
  <c r="R24" i="19" a="1"/>
  <c r="R24" i="19" s="1"/>
  <c r="R18" i="19" a="1"/>
  <c r="R18" i="19" s="1"/>
  <c r="R21" i="19" a="1"/>
  <c r="R21" i="19" s="1"/>
  <c r="R19" i="19" a="1"/>
  <c r="R19" i="19" s="1"/>
  <c r="R14" i="19" a="1"/>
  <c r="R14" i="19" s="1"/>
  <c r="R13" i="19" a="1"/>
  <c r="R13" i="19" s="1"/>
  <c r="R12" i="19" a="1"/>
  <c r="R12" i="19" s="1"/>
  <c r="R119" i="19" a="1"/>
  <c r="R119" i="19" s="1"/>
  <c r="R118" i="19" a="1"/>
  <c r="R118" i="19" s="1"/>
  <c r="AF118" i="19" s="1"/>
  <c r="R27" i="19" a="1"/>
  <c r="R27" i="19" s="1"/>
  <c r="R20" i="19" a="1"/>
  <c r="R20" i="19" s="1"/>
  <c r="R11" i="19" a="1"/>
  <c r="R11" i="19" s="1"/>
  <c r="R9" i="19" a="1"/>
  <c r="R9" i="19" s="1"/>
  <c r="R215" i="19" a="1"/>
  <c r="R215" i="19" s="1"/>
  <c r="AF215" i="19" s="1"/>
  <c r="R214" i="19" a="1"/>
  <c r="R214" i="19" s="1"/>
  <c r="AF214" i="19" s="1"/>
  <c r="AP214" i="19" s="1"/>
  <c r="R213" i="19" a="1"/>
  <c r="R213" i="19" s="1"/>
  <c r="R212" i="19" a="1"/>
  <c r="R212" i="19" s="1"/>
  <c r="AF212" i="19" s="1"/>
  <c r="AP212" i="19" s="1"/>
  <c r="R211" i="19" a="1"/>
  <c r="R211" i="19" s="1"/>
  <c r="R172" i="19" a="1"/>
  <c r="R172" i="19" s="1"/>
  <c r="R155" i="19" a="1"/>
  <c r="R155" i="19" s="1"/>
  <c r="R120" i="19" a="1"/>
  <c r="R120" i="19" s="1"/>
  <c r="R28" i="19" a="1"/>
  <c r="R28" i="19" s="1"/>
  <c r="R171" i="19" a="1"/>
  <c r="R171" i="19" s="1"/>
  <c r="R170" i="19" a="1"/>
  <c r="R170" i="19" s="1"/>
  <c r="AF170" i="19" s="1"/>
  <c r="R147" i="19" a="1"/>
  <c r="R147" i="19" s="1"/>
  <c r="R146" i="19" a="1"/>
  <c r="R146" i="19" s="1"/>
  <c r="R89" i="19" a="1"/>
  <c r="R89" i="19" s="1"/>
  <c r="AF89" i="19" s="1"/>
  <c r="R208" i="19" a="1"/>
  <c r="R208" i="19" s="1"/>
  <c r="R148" i="19" a="1"/>
  <c r="R148" i="19" s="1"/>
  <c r="R145" i="19" a="1"/>
  <c r="R145" i="19" s="1"/>
  <c r="AF145" i="19" s="1"/>
  <c r="V129" i="19"/>
  <c r="R123" i="19" a="1"/>
  <c r="R123" i="19" s="1"/>
  <c r="R116" i="19" a="1"/>
  <c r="R116" i="19" s="1"/>
  <c r="AF116" i="19" s="1"/>
  <c r="R90" i="19" a="1"/>
  <c r="R90" i="19" s="1"/>
  <c r="AF90" i="19" s="1"/>
  <c r="AP90" i="19" s="1"/>
  <c r="R88" i="19" a="1"/>
  <c r="R88" i="19" s="1"/>
  <c r="R78" i="19" a="1"/>
  <c r="R78" i="19" s="1"/>
  <c r="R152" i="19" a="1"/>
  <c r="R152" i="19" s="1"/>
  <c r="AF152" i="19" s="1"/>
  <c r="R149" i="19" a="1"/>
  <c r="R149" i="19" s="1"/>
  <c r="R134" i="19" a="1"/>
  <c r="R134" i="19" s="1"/>
  <c r="R129" i="19" a="1"/>
  <c r="R129" i="19" s="1"/>
  <c r="R128" i="19" a="1"/>
  <c r="R128" i="19" s="1"/>
  <c r="R126" i="19" a="1"/>
  <c r="R126" i="19" s="1"/>
  <c r="R124" i="19" a="1"/>
  <c r="R124" i="19" s="1"/>
  <c r="AF124" i="19" s="1"/>
  <c r="R96" i="19" a="1"/>
  <c r="R96" i="19" s="1"/>
  <c r="R95" i="19" a="1"/>
  <c r="R95" i="19" s="1"/>
  <c r="R92" i="19" a="1"/>
  <c r="R92" i="19" s="1"/>
  <c r="R91" i="19" a="1"/>
  <c r="R91" i="19" s="1"/>
  <c r="R77" i="19" a="1"/>
  <c r="R77" i="19" s="1"/>
  <c r="R37" i="19" a="1"/>
  <c r="R37" i="19" s="1"/>
  <c r="R186" i="19" a="1"/>
  <c r="R186" i="19" s="1"/>
  <c r="R185" i="19" a="1"/>
  <c r="R185" i="19" s="1"/>
  <c r="R169" i="19" a="1"/>
  <c r="R169" i="19" s="1"/>
  <c r="AF169" i="19" s="1"/>
  <c r="R168" i="19" a="1"/>
  <c r="R168" i="19" s="1"/>
  <c r="R167" i="19" a="1"/>
  <c r="R167" i="19" s="1"/>
  <c r="R166" i="19" a="1"/>
  <c r="R166" i="19" s="1"/>
  <c r="AF166" i="19" s="1"/>
  <c r="R141" i="19" a="1"/>
  <c r="R141" i="19" s="1"/>
  <c r="R140" i="19" a="1"/>
  <c r="R140" i="19" s="1"/>
  <c r="R136" i="19" a="1"/>
  <c r="R136" i="19" s="1"/>
  <c r="R80" i="19" a="1"/>
  <c r="R80" i="19" s="1"/>
  <c r="R76" i="19" a="1"/>
  <c r="R76" i="19" s="1"/>
  <c r="AF76" i="19" s="1"/>
  <c r="R73" i="19" a="1"/>
  <c r="R73" i="19" s="1"/>
  <c r="AF73" i="19" s="1"/>
  <c r="R62" i="19" a="1"/>
  <c r="R62" i="19" s="1"/>
  <c r="R49" i="19" a="1"/>
  <c r="R49" i="19" s="1"/>
  <c r="R125" i="19" a="1"/>
  <c r="R125" i="19" s="1"/>
  <c r="R87" i="19" a="1"/>
  <c r="R87" i="19" s="1"/>
  <c r="R83" i="19" a="1"/>
  <c r="R83" i="19" s="1"/>
  <c r="AF83" i="19" s="1"/>
  <c r="R82" i="19" a="1"/>
  <c r="R82" i="19" s="1"/>
  <c r="R81" i="19" a="1"/>
  <c r="R81" i="19" s="1"/>
  <c r="AF81" i="19" s="1"/>
  <c r="R74" i="19" a="1"/>
  <c r="R74" i="19" s="1"/>
  <c r="R72" i="19" a="1"/>
  <c r="R72" i="19" s="1"/>
  <c r="AF72" i="19" s="1"/>
  <c r="R67" i="19" a="1"/>
  <c r="R67" i="19" s="1"/>
  <c r="R41" i="19" a="1"/>
  <c r="R41" i="19" s="1"/>
  <c r="R40" i="19" a="1"/>
  <c r="R40" i="19" s="1"/>
  <c r="R183" i="19" a="1"/>
  <c r="R183" i="19" s="1"/>
  <c r="R84" i="19" a="1"/>
  <c r="R84" i="19" s="1"/>
  <c r="AF84" i="19" s="1"/>
  <c r="AP84" i="19" s="1"/>
  <c r="R65" i="19" a="1"/>
  <c r="R65" i="19" s="1"/>
  <c r="AF65" i="19" s="1"/>
  <c r="AP65" i="19" s="1"/>
  <c r="R48" i="19" a="1"/>
  <c r="R48" i="19" s="1"/>
  <c r="R43" i="19" a="1"/>
  <c r="R43" i="19" s="1"/>
  <c r="R42" i="19" a="1"/>
  <c r="R42" i="19" s="1"/>
  <c r="R39" i="19" a="1"/>
  <c r="R39" i="19" s="1"/>
  <c r="R203" i="19" a="1"/>
  <c r="R203" i="19" s="1"/>
  <c r="R85" i="19" a="1"/>
  <c r="R85" i="19" s="1"/>
  <c r="R46" i="19" a="1"/>
  <c r="R46" i="19" s="1"/>
  <c r="R201" i="19" a="1"/>
  <c r="R201" i="19" s="1"/>
  <c r="R163" i="19" a="1"/>
  <c r="R163" i="19" s="1"/>
  <c r="R164" i="19" a="1"/>
  <c r="R164" i="19" s="1"/>
  <c r="AF164" i="19" s="1"/>
  <c r="AP164" i="19" s="1"/>
  <c r="R162" i="19" a="1"/>
  <c r="R162" i="19" s="1"/>
  <c r="AF162" i="19" s="1"/>
  <c r="R180" i="19" a="1"/>
  <c r="R180" i="19" s="1"/>
  <c r="R196" i="19" a="1"/>
  <c r="R196" i="19" s="1"/>
  <c r="R160" i="19" a="1"/>
  <c r="R160" i="19" s="1"/>
  <c r="R224" i="19" a="1"/>
  <c r="R224" i="19" s="1"/>
  <c r="R223" i="19" a="1"/>
  <c r="R223" i="19" s="1"/>
  <c r="R195" i="19" a="1"/>
  <c r="R195" i="19" s="1"/>
  <c r="AF195" i="19" s="1"/>
  <c r="V194" i="19"/>
  <c r="R179" i="19" a="1"/>
  <c r="R179" i="19" s="1"/>
  <c r="R159" i="19" a="1"/>
  <c r="R159" i="19" s="1"/>
  <c r="AF159" i="19" s="1"/>
  <c r="V158" i="19"/>
  <c r="R25" i="19" a="1"/>
  <c r="R25" i="19" s="1"/>
  <c r="R217" i="19" a="1"/>
  <c r="R217" i="19" s="1"/>
  <c r="AF217" i="19" s="1"/>
  <c r="AP217" i="19" s="1"/>
  <c r="R22" i="19" a="1"/>
  <c r="R22" i="19" s="1"/>
  <c r="R16" i="19" a="1"/>
  <c r="R16" i="19" s="1"/>
  <c r="R15" i="19" a="1"/>
  <c r="R15" i="19" s="1"/>
  <c r="R216" i="19" a="1"/>
  <c r="R216" i="19" s="1"/>
  <c r="R175" i="19" a="1"/>
  <c r="R175" i="19" s="1"/>
  <c r="R210" i="19" a="1"/>
  <c r="R210" i="19" s="1"/>
  <c r="AF210" i="19" s="1"/>
  <c r="R209" i="19" a="1"/>
  <c r="R209" i="19" s="1"/>
  <c r="AF209" i="19" s="1"/>
  <c r="AP209" i="19" s="1"/>
  <c r="R192" i="19" a="1"/>
  <c r="R192" i="19" s="1"/>
  <c r="R190" i="19" a="1"/>
  <c r="R190" i="19" s="1"/>
  <c r="R174" i="19" a="1"/>
  <c r="R174" i="19" s="1"/>
  <c r="R156" i="19" a="1"/>
  <c r="R156" i="19" s="1"/>
  <c r="AF156" i="19" s="1"/>
  <c r="AP156" i="19" s="1"/>
  <c r="R98" i="19" a="1"/>
  <c r="R98" i="19" s="1"/>
  <c r="AF98" i="19" s="1"/>
  <c r="R10" i="19" a="1"/>
  <c r="R10" i="19" s="1"/>
  <c r="R173" i="19" a="1"/>
  <c r="R173" i="19" s="1"/>
  <c r="R130" i="19" a="1"/>
  <c r="R130" i="19" s="1"/>
  <c r="AF130" i="19" s="1"/>
  <c r="R100" i="19" a="1"/>
  <c r="R100" i="19" s="1"/>
  <c r="R33" i="19" a="1"/>
  <c r="R33" i="19" s="1"/>
  <c r="R8" i="19" a="1"/>
  <c r="R8" i="19" s="1"/>
  <c r="R7" i="19" a="1"/>
  <c r="R7" i="19" s="1"/>
  <c r="R191" i="19" a="1"/>
  <c r="R191" i="19" s="1"/>
  <c r="R189" i="19" a="1"/>
  <c r="R189" i="19" s="1"/>
  <c r="R154" i="19" a="1"/>
  <c r="R154" i="19" s="1"/>
  <c r="R153" i="19" a="1"/>
  <c r="R153" i="19" s="1"/>
  <c r="R132" i="19" a="1"/>
  <c r="R132" i="19" s="1"/>
  <c r="R131" i="19" a="1"/>
  <c r="R131" i="19" s="1"/>
  <c r="R122" i="19" a="1"/>
  <c r="R122" i="19" s="1"/>
  <c r="AF122" i="19" s="1"/>
  <c r="R121" i="19" a="1"/>
  <c r="R121" i="19" s="1"/>
  <c r="AF121" i="19" s="1"/>
  <c r="R117" i="19" a="1"/>
  <c r="R117" i="19" s="1"/>
  <c r="AF117" i="19" s="1"/>
  <c r="R101" i="19" a="1"/>
  <c r="R101" i="19" s="1"/>
  <c r="R99" i="19" a="1"/>
  <c r="R99" i="19" s="1"/>
  <c r="AF99" i="19" s="1"/>
  <c r="R97" i="19" a="1"/>
  <c r="R97" i="19" s="1"/>
  <c r="R94" i="19" a="1"/>
  <c r="R94" i="19" s="1"/>
  <c r="R93" i="19" a="1"/>
  <c r="R93" i="19" s="1"/>
  <c r="R53" i="19" a="1"/>
  <c r="R53" i="19" s="1"/>
  <c r="R6" i="19" a="1"/>
  <c r="R6" i="19" s="1"/>
  <c r="R4" i="19" a="1"/>
  <c r="R4" i="19" s="1"/>
  <c r="R188" i="19" a="1"/>
  <c r="R188" i="19" s="1"/>
  <c r="AF188" i="19" s="1"/>
  <c r="R151" i="19" a="1"/>
  <c r="R151" i="19" s="1"/>
  <c r="AF151" i="19" s="1"/>
  <c r="R133" i="19" a="1"/>
  <c r="R133" i="19" s="1"/>
  <c r="R54" i="19" a="1"/>
  <c r="R54" i="19" s="1"/>
  <c r="R52" i="19" a="1"/>
  <c r="R52" i="19" s="1"/>
  <c r="R51" i="19" a="1"/>
  <c r="R51" i="19" s="1"/>
  <c r="R35" i="19" a="1"/>
  <c r="R35" i="19" s="1"/>
  <c r="R34" i="19" a="1"/>
  <c r="R34" i="19" s="1"/>
  <c r="R32" i="19" a="1"/>
  <c r="R32" i="19" s="1"/>
  <c r="R30" i="19" a="1"/>
  <c r="R30" i="19" s="1"/>
  <c r="R29" i="19" a="1"/>
  <c r="R29" i="19" s="1"/>
  <c r="R5" i="19" a="1"/>
  <c r="R5" i="19" s="1"/>
  <c r="R207" i="19" a="1"/>
  <c r="R207" i="19" s="1"/>
  <c r="R206" i="19" a="1"/>
  <c r="R206" i="19" s="1"/>
  <c r="AF206" i="19" s="1"/>
  <c r="R205" i="19" a="1"/>
  <c r="R205" i="19" s="1"/>
  <c r="R187" i="19" a="1"/>
  <c r="R187" i="19" s="1"/>
  <c r="R143" i="19" a="1"/>
  <c r="R143" i="19" s="1"/>
  <c r="AF143" i="19" s="1"/>
  <c r="R139" i="19" a="1"/>
  <c r="R139" i="19" s="1"/>
  <c r="R138" i="19" a="1"/>
  <c r="R138" i="19" s="1"/>
  <c r="AF138" i="19" s="1"/>
  <c r="R137" i="19" a="1"/>
  <c r="R137" i="19" s="1"/>
  <c r="R135" i="19" a="1"/>
  <c r="R135" i="19" s="1"/>
  <c r="R127" i="19" a="1"/>
  <c r="R127" i="19" s="1"/>
  <c r="R114" i="19" a="1"/>
  <c r="R114" i="19" s="1"/>
  <c r="R103" i="19" a="1"/>
  <c r="R103" i="19" s="1"/>
  <c r="R102" i="19" a="1"/>
  <c r="R102" i="19" s="1"/>
  <c r="R58" i="19" a="1"/>
  <c r="R58" i="19" s="1"/>
  <c r="R55" i="19" a="1"/>
  <c r="R55" i="19" s="1"/>
  <c r="AF55" i="19" s="1"/>
  <c r="R31" i="19" a="1"/>
  <c r="R31" i="19" s="1"/>
  <c r="R204" i="19" a="1"/>
  <c r="R204" i="19" s="1"/>
  <c r="R150" i="19" a="1"/>
  <c r="R150" i="19" s="1"/>
  <c r="R115" i="19" a="1"/>
  <c r="R115" i="19" s="1"/>
  <c r="R79" i="19" a="1"/>
  <c r="R79" i="19" s="1"/>
  <c r="AF79" i="19" s="1"/>
  <c r="AP79" i="19" s="1"/>
  <c r="R63" i="19" a="1"/>
  <c r="R63" i="19" s="1"/>
  <c r="R61" i="19" a="1"/>
  <c r="R61" i="19" s="1"/>
  <c r="R57" i="19" a="1"/>
  <c r="R57" i="19" s="1"/>
  <c r="R56" i="19" a="1"/>
  <c r="R56" i="19" s="1"/>
  <c r="R50" i="19" a="1"/>
  <c r="R50" i="19" s="1"/>
  <c r="R36" i="19" a="1"/>
  <c r="R36" i="19" s="1"/>
  <c r="R184" i="19" a="1"/>
  <c r="R184" i="19" s="1"/>
  <c r="R182" i="19" a="1"/>
  <c r="R182" i="19" s="1"/>
  <c r="AF182" i="19" s="1"/>
  <c r="R144" i="19" a="1"/>
  <c r="R144" i="19" s="1"/>
  <c r="R142" i="19" a="1"/>
  <c r="R142" i="19" s="1"/>
  <c r="AF142" i="19" s="1"/>
  <c r="AP142" i="19" s="1"/>
  <c r="R113" i="19" a="1"/>
  <c r="R113" i="19" s="1"/>
  <c r="AF113" i="19" s="1"/>
  <c r="R104" i="19" a="1"/>
  <c r="R104" i="19" s="1"/>
  <c r="AF104" i="19" s="1"/>
  <c r="R60" i="19" a="1"/>
  <c r="R60" i="19" s="1"/>
  <c r="R59" i="19" a="1"/>
  <c r="R59" i="19" s="1"/>
  <c r="R38" i="19" a="1"/>
  <c r="R38" i="19" s="1"/>
  <c r="R165" i="19" a="1"/>
  <c r="R165" i="19" s="1"/>
  <c r="AF165" i="19" s="1"/>
  <c r="R112" i="19" a="1"/>
  <c r="R112" i="19" s="1"/>
  <c r="R107" i="19" a="1"/>
  <c r="R107" i="19" s="1"/>
  <c r="R105" i="19" a="1"/>
  <c r="R105" i="19" s="1"/>
  <c r="R75" i="19" a="1"/>
  <c r="R75" i="19" s="1"/>
  <c r="R68" i="19" a="1"/>
  <c r="R68" i="19" s="1"/>
  <c r="R66" i="19" a="1"/>
  <c r="R66" i="19" s="1"/>
  <c r="R64" i="19" a="1"/>
  <c r="R64" i="19" s="1"/>
  <c r="R110" i="19" a="1"/>
  <c r="R110" i="19" s="1"/>
  <c r="AF110" i="19" s="1"/>
  <c r="R108" i="19" a="1"/>
  <c r="R108" i="19" s="1"/>
  <c r="R106" i="19" a="1"/>
  <c r="R106" i="19" s="1"/>
  <c r="R86" i="19" a="1"/>
  <c r="R86" i="19" s="1"/>
  <c r="AF86" i="19" s="1"/>
  <c r="R71" i="19" a="1"/>
  <c r="R71" i="19" s="1"/>
  <c r="AF71" i="19" s="1"/>
  <c r="R70" i="19" a="1"/>
  <c r="R70" i="19" s="1"/>
  <c r="AF70" i="19" s="1"/>
  <c r="R69" i="19" a="1"/>
  <c r="R69" i="19" s="1"/>
  <c r="R47" i="19" a="1"/>
  <c r="R47" i="19" s="1"/>
  <c r="R45" i="19" a="1"/>
  <c r="R45" i="19" s="1"/>
  <c r="R202" i="19" a="1"/>
  <c r="R202" i="19" s="1"/>
  <c r="R200" i="19" a="1"/>
  <c r="R200" i="19" s="1"/>
  <c r="R111" i="19" a="1"/>
  <c r="R111" i="19" s="1"/>
  <c r="AF111" i="19" s="1"/>
  <c r="R109" i="19" a="1"/>
  <c r="R109" i="19" s="1"/>
  <c r="R44" i="19" a="1"/>
  <c r="R44" i="19" s="1"/>
  <c r="R199" i="19" a="1"/>
  <c r="R199" i="19" s="1"/>
  <c r="R198" i="19" a="1"/>
  <c r="R198" i="19" s="1"/>
  <c r="R197" i="19" a="1"/>
  <c r="R197" i="19" s="1"/>
  <c r="AF197" i="19" s="1"/>
  <c r="AP197" i="19" s="1"/>
  <c r="R181" i="19" a="1"/>
  <c r="R181" i="19" s="1"/>
  <c r="R161" i="19" a="1"/>
  <c r="R161" i="19" s="1"/>
  <c r="AF161" i="19" s="1"/>
  <c r="AP161" i="19" s="1"/>
  <c r="R222" i="19" a="1"/>
  <c r="R222" i="19" s="1"/>
  <c r="R220" i="19" a="1"/>
  <c r="R220" i="19" s="1"/>
  <c r="R178" i="19" a="1"/>
  <c r="R178" i="19" s="1"/>
  <c r="V157" i="19"/>
  <c r="L184" i="19"/>
  <c r="M184" i="19" s="1" a="1"/>
  <c r="M184" i="19" s="1"/>
  <c r="V4" i="19"/>
  <c r="L84" i="19"/>
  <c r="M84" i="19" s="1" a="1"/>
  <c r="M84" i="19" s="1"/>
  <c r="F84" i="19" s="1"/>
  <c r="V149" i="19"/>
  <c r="L114" i="19"/>
  <c r="M114" i="19" s="1" a="1"/>
  <c r="M114" i="19" s="1"/>
  <c r="F114" i="19" s="1"/>
  <c r="L113" i="19"/>
  <c r="M113" i="19" s="1" a="1"/>
  <c r="M113" i="19" s="1"/>
  <c r="F113" i="19" s="1"/>
  <c r="L112" i="19"/>
  <c r="M112" i="19" s="1" a="1"/>
  <c r="M112" i="19" s="1"/>
  <c r="F112" i="19" s="1"/>
  <c r="L48" i="19"/>
  <c r="M48" i="19" s="1" a="1"/>
  <c r="M48" i="19" s="1"/>
  <c r="F48" i="19" s="1"/>
  <c r="L213" i="19"/>
  <c r="M213" i="19" s="1" a="1"/>
  <c r="M213" i="19" s="1"/>
  <c r="V5" i="19"/>
  <c r="V189" i="19"/>
  <c r="V140" i="19"/>
  <c r="AG74" i="19"/>
  <c r="V39" i="19"/>
  <c r="V154" i="19"/>
  <c r="AG139" i="19"/>
  <c r="AQ139" i="19" s="1"/>
  <c r="V211" i="19"/>
  <c r="AG202" i="19"/>
  <c r="AG152" i="19"/>
  <c r="AG125" i="19"/>
  <c r="V168" i="19"/>
  <c r="V10" i="19"/>
  <c r="V223" i="19"/>
  <c r="V89" i="19"/>
  <c r="M144" i="19" a="1"/>
  <c r="M144" i="19" s="1"/>
  <c r="M212" i="19" a="1"/>
  <c r="M212" i="19" s="1"/>
  <c r="F212" i="19" s="1"/>
  <c r="M138" i="19" a="1"/>
  <c r="M138" i="19" s="1"/>
  <c r="F138" i="19" s="1"/>
  <c r="M47" i="19" a="1"/>
  <c r="M47" i="19" s="1"/>
  <c r="F47" i="19" s="1"/>
  <c r="M211" i="19" a="1"/>
  <c r="M211" i="19" s="1"/>
  <c r="M186" i="19" a="1"/>
  <c r="M186" i="19" s="1"/>
  <c r="F186" i="19" s="1"/>
  <c r="M167" i="19" a="1"/>
  <c r="M167" i="19" s="1"/>
  <c r="M157" i="19" a="1"/>
  <c r="M157" i="19" s="1"/>
  <c r="M200" i="19" a="1"/>
  <c r="M200" i="19" s="1"/>
  <c r="F200" i="19" s="1"/>
  <c r="M166" i="19" a="1"/>
  <c r="M166" i="19" s="1"/>
  <c r="F166" i="19" s="1"/>
  <c r="M87" i="19" a="1"/>
  <c r="M87" i="19" s="1"/>
  <c r="M155" i="19" a="1"/>
  <c r="M155" i="19" s="1"/>
  <c r="M132" i="19" a="1"/>
  <c r="M132" i="19" s="1"/>
  <c r="M85" i="19" a="1"/>
  <c r="M85" i="19" s="1"/>
  <c r="F85" i="19" s="1"/>
  <c r="M135" i="19" a="1"/>
  <c r="M135" i="19" s="1"/>
  <c r="F135" i="19" s="1"/>
  <c r="M98" i="19" a="1"/>
  <c r="M98" i="19" s="1"/>
  <c r="F98" i="19" s="1"/>
  <c r="V22" i="19"/>
  <c r="M37" i="19" a="1"/>
  <c r="M37" i="19" s="1"/>
  <c r="F37" i="19" s="1"/>
  <c r="M208" i="19" a="1"/>
  <c r="M208" i="19" s="1"/>
  <c r="F208" i="19" s="1"/>
  <c r="M195" i="19" a="1"/>
  <c r="M195" i="19" s="1"/>
  <c r="F195" i="19" s="1"/>
  <c r="M163" i="19" a="1"/>
  <c r="M163" i="19" s="1"/>
  <c r="F163" i="19" s="1"/>
  <c r="M151" i="19" a="1"/>
  <c r="M151" i="19" s="1"/>
  <c r="F151" i="19" s="1"/>
  <c r="M38" i="19" a="1"/>
  <c r="M38" i="19" s="1"/>
  <c r="F38" i="19" s="1"/>
  <c r="M34" i="19" a="1"/>
  <c r="M34" i="19" s="1"/>
  <c r="F34" i="19" s="1"/>
  <c r="M28" i="19" a="1"/>
  <c r="M28" i="19" s="1"/>
  <c r="F28" i="19" s="1"/>
  <c r="M222" i="19" a="1"/>
  <c r="M222" i="19" s="1"/>
  <c r="F222" i="19" s="1"/>
  <c r="M182" i="19" a="1"/>
  <c r="M182" i="19" s="1"/>
  <c r="F182" i="19" s="1"/>
  <c r="M94" i="19" a="1"/>
  <c r="M94" i="19" s="1"/>
  <c r="F94" i="19" s="1"/>
  <c r="M57" i="19" a="1"/>
  <c r="M57" i="19" s="1"/>
  <c r="F57" i="19" s="1"/>
  <c r="M15" i="19" a="1"/>
  <c r="M15" i="19" s="1"/>
  <c r="F15" i="19" s="1"/>
  <c r="M162" i="19" a="1"/>
  <c r="M162" i="19" s="1"/>
  <c r="F162" i="19" s="1"/>
  <c r="M147" i="19" a="1"/>
  <c r="M147" i="19" s="1"/>
  <c r="F147" i="19" s="1"/>
  <c r="M129" i="19" a="1"/>
  <c r="M129" i="19" s="1"/>
  <c r="M54" i="19" a="1"/>
  <c r="M54" i="19" s="1"/>
  <c r="F54" i="19" s="1"/>
  <c r="M53" i="19" a="1"/>
  <c r="M53" i="19" s="1"/>
  <c r="F53" i="19" s="1"/>
  <c r="M20" i="19" a="1"/>
  <c r="M20" i="19" s="1"/>
  <c r="F20" i="19" s="1"/>
  <c r="M194" i="19" a="1"/>
  <c r="M194" i="19" s="1"/>
  <c r="M146" i="19" a="1"/>
  <c r="M146" i="19" s="1"/>
  <c r="M218" i="19" a="1"/>
  <c r="M218" i="19" s="1"/>
  <c r="F218" i="19" s="1"/>
  <c r="M171" i="19" a="1"/>
  <c r="M171" i="19" s="1"/>
  <c r="F171" i="19" s="1"/>
  <c r="M192" i="19" a="1"/>
  <c r="M192" i="19" s="1"/>
  <c r="M181" i="19" a="1"/>
  <c r="M181" i="19" s="1"/>
  <c r="F181" i="19" s="1"/>
  <c r="M160" i="19" a="1"/>
  <c r="M160" i="19" s="1"/>
  <c r="F160" i="19" s="1"/>
  <c r="M125" i="19" a="1"/>
  <c r="M125" i="19" s="1"/>
  <c r="F125" i="19" s="1"/>
  <c r="AG76" i="19"/>
  <c r="M204" i="19" a="1"/>
  <c r="M204" i="19" s="1"/>
  <c r="F204" i="19" s="1"/>
  <c r="M189" i="19" a="1"/>
  <c r="M189" i="19" s="1"/>
  <c r="M142" i="19" a="1"/>
  <c r="M142" i="19" s="1"/>
  <c r="F142" i="19" s="1"/>
  <c r="M141" i="19" a="1"/>
  <c r="M141" i="19" s="1"/>
  <c r="F141" i="19" s="1"/>
  <c r="M122" i="19" a="1"/>
  <c r="M122" i="19" s="1"/>
  <c r="F122" i="19" s="1"/>
  <c r="M88" i="19" a="1"/>
  <c r="M88" i="19" s="1"/>
  <c r="F88" i="19" s="1"/>
  <c r="M71" i="19" a="1"/>
  <c r="M71" i="19" s="1"/>
  <c r="F71" i="19" s="1"/>
  <c r="V65" i="19"/>
  <c r="M215" i="19" a="1"/>
  <c r="M215" i="19" s="1"/>
  <c r="M202" i="19" a="1"/>
  <c r="M202" i="19" s="1"/>
  <c r="F202" i="19" s="1"/>
  <c r="AG189" i="19"/>
  <c r="M140" i="19" a="1"/>
  <c r="M140" i="19" s="1"/>
  <c r="M187" i="19" a="1"/>
  <c r="M187" i="19" s="1"/>
  <c r="F187" i="19" s="1"/>
  <c r="M68" i="19" a="1"/>
  <c r="M68" i="19" s="1"/>
  <c r="F68" i="19" s="1"/>
  <c r="M116" i="19" a="1"/>
  <c r="M116" i="19" s="1"/>
  <c r="F116" i="19" s="1"/>
  <c r="M4" i="19" a="1"/>
  <c r="M4" i="19" s="1"/>
  <c r="F4" i="19" s="1"/>
  <c r="M210" i="19" a="1"/>
  <c r="M210" i="19" s="1"/>
  <c r="F210" i="19" s="1"/>
  <c r="M45" i="19" a="1"/>
  <c r="M45" i="19" s="1"/>
  <c r="F45" i="19" s="1"/>
  <c r="M198" i="19" a="1"/>
  <c r="M198" i="19" s="1"/>
  <c r="F198" i="19" s="1"/>
  <c r="M133" i="19" a="1"/>
  <c r="M133" i="19" s="1"/>
  <c r="F133" i="19" s="1"/>
  <c r="M43" i="19" a="1"/>
  <c r="M43" i="19" s="1"/>
  <c r="F43" i="19" s="1"/>
  <c r="M41" i="19" a="1"/>
  <c r="M41" i="19" s="1"/>
  <c r="F41" i="19" s="1"/>
  <c r="M65" i="19" a="1"/>
  <c r="M65" i="19" s="1"/>
  <c r="F65" i="19" s="1"/>
  <c r="M154" i="19" a="1"/>
  <c r="M154" i="19" s="1"/>
  <c r="M153" i="19" a="1"/>
  <c r="M153" i="19" s="1"/>
  <c r="F153" i="19" s="1"/>
  <c r="M81" i="19" a="1"/>
  <c r="M81" i="19" s="1"/>
  <c r="F81" i="19" s="1"/>
  <c r="M63" i="19" a="1"/>
  <c r="M63" i="19" s="1"/>
  <c r="F63" i="19" s="1"/>
  <c r="M61" i="19" a="1"/>
  <c r="M61" i="19" s="1"/>
  <c r="F61" i="19" s="1"/>
  <c r="M175" i="19" a="1"/>
  <c r="M175" i="19" s="1"/>
  <c r="F175" i="19" s="1"/>
  <c r="M107" i="19" a="1"/>
  <c r="M107" i="19" s="1"/>
  <c r="F107" i="19" s="1"/>
  <c r="M101" i="19" a="1"/>
  <c r="M101" i="19" s="1"/>
  <c r="M79" i="19" a="1"/>
  <c r="M79" i="19" s="1"/>
  <c r="F79" i="19" s="1"/>
  <c r="M78" i="19" a="1"/>
  <c r="M78" i="19" s="1"/>
  <c r="M77" i="19" a="1"/>
  <c r="M77" i="19" s="1"/>
  <c r="M173" i="19" a="1"/>
  <c r="M173" i="19" s="1"/>
  <c r="F173" i="19" s="1"/>
  <c r="M172" i="19" a="1"/>
  <c r="M172" i="19" s="1"/>
  <c r="F172" i="19" s="1"/>
  <c r="M150" i="19" a="1"/>
  <c r="M150" i="19" s="1"/>
  <c r="M148" i="19" a="1"/>
  <c r="M148" i="19" s="1"/>
  <c r="M127" i="19" a="1"/>
  <c r="M127" i="19" s="1"/>
  <c r="F127" i="19" s="1"/>
  <c r="M126" i="19" a="1"/>
  <c r="M126" i="19" s="1"/>
  <c r="F126" i="19" s="1"/>
  <c r="M93" i="19" a="1"/>
  <c r="M93" i="19" s="1"/>
  <c r="M205" i="19" a="1"/>
  <c r="M205" i="19" s="1"/>
  <c r="F205" i="19" s="1"/>
  <c r="M190" i="19" a="1"/>
  <c r="M190" i="19" s="1"/>
  <c r="F190" i="19" s="1"/>
  <c r="M51" i="19" a="1"/>
  <c r="M51" i="19" s="1"/>
  <c r="F51" i="19" s="1"/>
  <c r="M216" i="19" a="1"/>
  <c r="M216" i="19" s="1"/>
  <c r="M73" i="19" a="1"/>
  <c r="M73" i="19" s="1"/>
  <c r="F73" i="19" s="1"/>
  <c r="M8" i="19" a="1"/>
  <c r="M8" i="19" s="1"/>
  <c r="F8" i="19" s="1"/>
  <c r="M7" i="19" a="1"/>
  <c r="M7" i="19" s="1"/>
  <c r="F7" i="19" s="1"/>
  <c r="V139" i="19"/>
  <c r="V137" i="19"/>
  <c r="M119" i="19" a="1"/>
  <c r="M119" i="19" s="1"/>
  <c r="F119" i="19" s="1"/>
  <c r="V153" i="19"/>
  <c r="V208" i="19"/>
  <c r="V220" i="19"/>
  <c r="V102" i="19"/>
  <c r="V56" i="19"/>
  <c r="V169" i="19"/>
  <c r="V100" i="19"/>
  <c r="V106" i="19"/>
  <c r="V87" i="19"/>
  <c r="V40" i="19"/>
  <c r="V42" i="19"/>
  <c r="AG73" i="19"/>
  <c r="V163" i="19"/>
  <c r="V214" i="19"/>
  <c r="V49" i="19"/>
  <c r="AG117" i="19"/>
  <c r="AQ117" i="19" s="1"/>
  <c r="V115" i="19"/>
  <c r="AS179" i="19"/>
  <c r="AG83" i="19"/>
  <c r="V198" i="19"/>
  <c r="V13" i="19"/>
  <c r="V195" i="19"/>
  <c r="V90" i="19"/>
  <c r="V103" i="19"/>
  <c r="V182" i="19"/>
  <c r="V33" i="19"/>
  <c r="V34" i="19"/>
  <c r="V125" i="19"/>
  <c r="V147" i="19"/>
  <c r="V43" i="19"/>
  <c r="V219" i="19"/>
  <c r="V155" i="19"/>
  <c r="V145" i="19"/>
  <c r="V132" i="19"/>
  <c r="V44" i="19"/>
  <c r="V187" i="19"/>
  <c r="V79" i="19"/>
  <c r="V151" i="19"/>
  <c r="AG178" i="19"/>
  <c r="V212" i="19"/>
  <c r="V146" i="19"/>
  <c r="AG212" i="19"/>
  <c r="AQ212" i="19" s="1"/>
  <c r="V73" i="19"/>
  <c r="V80" i="19"/>
  <c r="AG62" i="19"/>
  <c r="AQ62" i="19" s="1"/>
  <c r="M161" i="19" a="1"/>
  <c r="M161" i="19" s="1"/>
  <c r="F161" i="19" s="1"/>
  <c r="AG190" i="19"/>
  <c r="V21" i="19"/>
  <c r="M221" i="19" a="1"/>
  <c r="M221" i="19" s="1"/>
  <c r="F221" i="19" s="1"/>
  <c r="AS136" i="19"/>
  <c r="V24" i="19"/>
  <c r="V97" i="19"/>
  <c r="V180" i="19"/>
  <c r="V108" i="19"/>
  <c r="M106" i="19" a="1"/>
  <c r="M106" i="19" s="1"/>
  <c r="V221" i="19"/>
  <c r="V142" i="19"/>
  <c r="V84" i="19"/>
  <c r="M220" i="19" a="1"/>
  <c r="M220" i="19" s="1"/>
  <c r="F220" i="19" s="1"/>
  <c r="AS94" i="19"/>
  <c r="V166" i="19"/>
  <c r="V107" i="19"/>
  <c r="V185" i="19"/>
  <c r="V59" i="19"/>
  <c r="V83" i="19"/>
  <c r="V171" i="19"/>
  <c r="V35" i="19"/>
  <c r="V200" i="19"/>
  <c r="V193" i="19"/>
  <c r="V104" i="19"/>
  <c r="V68" i="19"/>
  <c r="V48" i="19"/>
  <c r="V15" i="19"/>
  <c r="V178" i="19"/>
  <c r="V126" i="19"/>
  <c r="V122" i="19"/>
  <c r="V199" i="19"/>
  <c r="V127" i="19"/>
  <c r="V152" i="19"/>
  <c r="AS106" i="19"/>
  <c r="M199" i="19" a="1"/>
  <c r="M199" i="19" s="1"/>
  <c r="F199" i="19" s="1"/>
  <c r="V134" i="19"/>
  <c r="V25" i="19"/>
  <c r="V12" i="19"/>
  <c r="V54" i="19"/>
  <c r="V46" i="19"/>
  <c r="V52" i="19"/>
  <c r="AG224" i="19"/>
  <c r="AQ224" i="19" s="1"/>
  <c r="V143" i="19"/>
  <c r="V135" i="19"/>
  <c r="M224" i="19" a="1"/>
  <c r="M224" i="19" s="1"/>
  <c r="F224" i="19" s="1"/>
  <c r="V75" i="19"/>
  <c r="V218" i="19"/>
  <c r="V28" i="19"/>
  <c r="V156" i="19"/>
  <c r="V112" i="19"/>
  <c r="M203" i="19" a="1"/>
  <c r="M203" i="19" s="1"/>
  <c r="M5" i="19" a="1"/>
  <c r="M5" i="19" s="1"/>
  <c r="F5" i="19" s="1"/>
  <c r="M66" i="19" a="1"/>
  <c r="M66" i="19" s="1"/>
  <c r="F66" i="19" s="1"/>
  <c r="M139" i="19" a="1"/>
  <c r="M139" i="19" s="1"/>
  <c r="F139" i="19" s="1"/>
  <c r="M123" i="19" a="1"/>
  <c r="M123" i="19" s="1"/>
  <c r="F123" i="19" s="1"/>
  <c r="M24" i="19" a="1"/>
  <c r="M24" i="19" s="1"/>
  <c r="F24" i="19" s="1"/>
  <c r="M201" i="19" a="1"/>
  <c r="M201" i="19" s="1"/>
  <c r="F201" i="19" s="1"/>
  <c r="M183" i="19" a="1"/>
  <c r="M183" i="19" s="1"/>
  <c r="F183" i="19" s="1"/>
  <c r="M108" i="19" a="1"/>
  <c r="M108" i="19" s="1"/>
  <c r="F108" i="19" s="1"/>
  <c r="M104" i="19" a="1"/>
  <c r="M104" i="19" s="1"/>
  <c r="F104" i="19" s="1"/>
  <c r="M67" i="19" a="1"/>
  <c r="M67" i="19" s="1"/>
  <c r="F67" i="19" s="1"/>
  <c r="M26" i="19" a="1"/>
  <c r="M26" i="19" s="1"/>
  <c r="F26" i="19" s="1"/>
  <c r="M124" i="19" a="1"/>
  <c r="M124" i="19" s="1"/>
  <c r="F124" i="19" s="1"/>
  <c r="M44" i="19" a="1"/>
  <c r="M44" i="19" s="1"/>
  <c r="F44" i="19" s="1"/>
  <c r="M11" i="19" a="1"/>
  <c r="M11" i="19" s="1"/>
  <c r="F11" i="19" s="1"/>
  <c r="M6" i="19" a="1"/>
  <c r="M6" i="19" s="1"/>
  <c r="F6" i="19" s="1"/>
  <c r="M179" i="19" a="1"/>
  <c r="M179" i="19" s="1"/>
  <c r="M64" i="19" a="1"/>
  <c r="M64" i="19" s="1"/>
  <c r="M25" i="19" a="1"/>
  <c r="M25" i="19" s="1"/>
  <c r="F25" i="19" s="1"/>
  <c r="M30" i="19" a="1"/>
  <c r="M30" i="19" s="1"/>
  <c r="F30" i="19" s="1"/>
  <c r="M10" i="19" a="1"/>
  <c r="M10" i="19" s="1"/>
  <c r="F10" i="19" s="1"/>
  <c r="M29" i="19" a="1"/>
  <c r="M29" i="19" s="1"/>
  <c r="F29" i="19" s="1"/>
  <c r="M9" i="19" a="1"/>
  <c r="M9" i="19" s="1"/>
  <c r="F9" i="19" s="1"/>
  <c r="M86" i="19" a="1"/>
  <c r="M86" i="19" s="1"/>
  <c r="F86" i="19" s="1"/>
  <c r="M219" i="19" a="1"/>
  <c r="M219" i="19" s="1"/>
  <c r="M180" i="19" a="1"/>
  <c r="M180" i="19" s="1"/>
  <c r="M159" i="19" a="1"/>
  <c r="M159" i="19" s="1"/>
  <c r="F159" i="19" s="1"/>
  <c r="M145" i="19" a="1"/>
  <c r="M145" i="19" s="1"/>
  <c r="F145" i="19" s="1"/>
  <c r="M105" i="19" a="1"/>
  <c r="M105" i="19" s="1"/>
  <c r="F105" i="19" s="1"/>
  <c r="M46" i="19" a="1"/>
  <c r="M46" i="19" s="1"/>
  <c r="F46" i="19" s="1"/>
  <c r="M59" i="19" a="1"/>
  <c r="M59" i="19" s="1"/>
  <c r="F59" i="19" s="1"/>
  <c r="M131" i="19" a="1"/>
  <c r="M131" i="19" s="1"/>
  <c r="M96" i="19" a="1"/>
  <c r="M96" i="19" s="1"/>
  <c r="F96" i="19" s="1"/>
  <c r="M89" i="19" a="1"/>
  <c r="M89" i="19" s="1"/>
  <c r="M143" i="19" a="1"/>
  <c r="M143" i="19" s="1"/>
  <c r="F143" i="19" s="1"/>
  <c r="M49" i="19" a="1"/>
  <c r="M49" i="19" s="1"/>
  <c r="F49" i="19" s="1"/>
  <c r="M223" i="19" a="1"/>
  <c r="M223" i="19" s="1"/>
  <c r="F223" i="19" s="1"/>
  <c r="M16" i="19" a="1"/>
  <c r="M16" i="19" s="1"/>
  <c r="F16" i="19" s="1"/>
  <c r="M97" i="19" a="1"/>
  <c r="M97" i="19" s="1"/>
  <c r="F97" i="19" s="1"/>
  <c r="M214" i="19" a="1"/>
  <c r="M214" i="19" s="1"/>
  <c r="M176" i="19" a="1"/>
  <c r="M176" i="19" s="1"/>
  <c r="F176" i="19" s="1"/>
  <c r="M100" i="19" a="1"/>
  <c r="M100" i="19" s="1"/>
  <c r="M196" i="19" a="1"/>
  <c r="M196" i="19" s="1"/>
  <c r="F196" i="19" s="1"/>
  <c r="M193" i="19" a="1"/>
  <c r="M193" i="19" s="1"/>
  <c r="F193" i="19" s="1"/>
  <c r="M39" i="19" a="1"/>
  <c r="M39" i="19" s="1"/>
  <c r="F39" i="19" s="1"/>
  <c r="M118" i="19" a="1"/>
  <c r="M118" i="19" s="1"/>
  <c r="F118" i="19" s="1"/>
  <c r="M115" i="19" a="1"/>
  <c r="M115" i="19" s="1"/>
  <c r="F115" i="19" s="1"/>
  <c r="M99" i="19" a="1"/>
  <c r="M99" i="19" s="1"/>
  <c r="F99" i="19" s="1"/>
  <c r="M149" i="19" a="1"/>
  <c r="M149" i="19" s="1"/>
  <c r="M158" i="19" a="1"/>
  <c r="M158" i="19" s="1"/>
  <c r="M42" i="19" a="1"/>
  <c r="M42" i="19" s="1"/>
  <c r="F42" i="19" s="1"/>
  <c r="M19" i="19" a="1"/>
  <c r="M19" i="19" s="1"/>
  <c r="F19" i="19" s="1"/>
  <c r="M76" i="19" a="1"/>
  <c r="M76" i="19" s="1"/>
  <c r="M164" i="19" a="1"/>
  <c r="M164" i="19" s="1"/>
  <c r="F164" i="19" s="1"/>
  <c r="M152" i="19" a="1"/>
  <c r="M152" i="19" s="1"/>
  <c r="F152" i="19" s="1"/>
  <c r="M117" i="19" a="1"/>
  <c r="M117" i="19" s="1"/>
  <c r="F117" i="19" s="1"/>
  <c r="M23" i="19" a="1"/>
  <c r="M23" i="19" s="1"/>
  <c r="F23" i="19" s="1"/>
  <c r="M174" i="19" a="1"/>
  <c r="M174" i="19" s="1"/>
  <c r="M91" i="19" a="1"/>
  <c r="M91" i="19" s="1"/>
  <c r="F91" i="19" s="1"/>
  <c r="M60" i="19" a="1"/>
  <c r="M60" i="19" s="1"/>
  <c r="M177" i="19" a="1"/>
  <c r="M177" i="19" s="1"/>
  <c r="F177" i="19" s="1"/>
  <c r="M136" i="19" a="1"/>
  <c r="M136" i="19" s="1"/>
  <c r="F136" i="19" s="1"/>
  <c r="M82" i="19" a="1"/>
  <c r="M82" i="19" s="1"/>
  <c r="F82" i="19" s="1"/>
  <c r="M56" i="19" a="1"/>
  <c r="M56" i="19" s="1"/>
  <c r="F56" i="19" s="1"/>
  <c r="M170" i="19" a="1"/>
  <c r="M170" i="19" s="1"/>
  <c r="F170" i="19" s="1"/>
  <c r="M75" i="19" a="1"/>
  <c r="M75" i="19" s="1"/>
  <c r="F75" i="19" s="1"/>
  <c r="M209" i="19" a="1"/>
  <c r="M209" i="19" s="1"/>
  <c r="M90" i="19" a="1"/>
  <c r="M90" i="19" s="1"/>
  <c r="M33" i="19" a="1"/>
  <c r="M33" i="19" s="1"/>
  <c r="F33" i="19" s="1"/>
  <c r="M14" i="19" a="1"/>
  <c r="M14" i="19" s="1"/>
  <c r="F14" i="19" s="1"/>
  <c r="M169" i="19" a="1"/>
  <c r="M169" i="19" s="1"/>
  <c r="F169" i="19" s="1"/>
  <c r="M70" i="19" a="1"/>
  <c r="M70" i="19" s="1"/>
  <c r="M52" i="19" a="1"/>
  <c r="M52" i="19" s="1"/>
  <c r="F52" i="19" s="1"/>
  <c r="M206" i="19" a="1"/>
  <c r="M206" i="19" s="1"/>
  <c r="F206" i="19" s="1"/>
  <c r="M74" i="19" a="1"/>
  <c r="M74" i="19" s="1"/>
  <c r="M95" i="19" a="1"/>
  <c r="M95" i="19" s="1"/>
  <c r="F95" i="19" s="1"/>
  <c r="M92" i="19" a="1"/>
  <c r="M92" i="19" s="1"/>
  <c r="M121" i="19" a="1"/>
  <c r="M121" i="19" s="1"/>
  <c r="M111" i="19" a="1"/>
  <c r="M111" i="19" s="1"/>
  <c r="M103" i="19" a="1"/>
  <c r="M103" i="19" s="1"/>
  <c r="F103" i="19" s="1"/>
  <c r="M185" i="19" a="1"/>
  <c r="M185" i="19" s="1"/>
  <c r="F185" i="19" s="1"/>
  <c r="M31" i="19" a="1"/>
  <c r="M31" i="19" s="1"/>
  <c r="F31" i="19" s="1"/>
  <c r="M12" i="19" a="1"/>
  <c r="M12" i="19" s="1"/>
  <c r="F12" i="19" s="1"/>
  <c r="M130" i="19" a="1"/>
  <c r="M130" i="19" s="1"/>
  <c r="AE130" i="19" s="1" a="1"/>
  <c r="AE130" i="19" s="1"/>
  <c r="M110" i="19" a="1"/>
  <c r="M110" i="19" s="1"/>
  <c r="M21" i="19" a="1"/>
  <c r="M21" i="19" s="1"/>
  <c r="F21" i="19" s="1"/>
  <c r="M217" i="19" a="1"/>
  <c r="M217" i="19" s="1"/>
  <c r="F217" i="19" s="1"/>
  <c r="M50" i="19" a="1"/>
  <c r="M50" i="19" s="1"/>
  <c r="F50" i="19" s="1"/>
  <c r="M35" i="19" a="1"/>
  <c r="M35" i="19" s="1"/>
  <c r="F35" i="19" s="1"/>
  <c r="M134" i="19" a="1"/>
  <c r="M134" i="19" s="1"/>
  <c r="M188" i="19" a="1"/>
  <c r="M188" i="19" s="1"/>
  <c r="F188" i="19" s="1"/>
  <c r="M120" i="19" a="1"/>
  <c r="M120" i="19" s="1"/>
  <c r="F120" i="19" s="1"/>
  <c r="M69" i="19" a="1"/>
  <c r="M69" i="19" s="1"/>
  <c r="M13" i="19" a="1"/>
  <c r="M13" i="19" s="1"/>
  <c r="F13" i="19" s="1"/>
  <c r="M207" i="19" a="1"/>
  <c r="M207" i="19" s="1"/>
  <c r="M165" i="19" a="1"/>
  <c r="M165" i="19" s="1"/>
  <c r="F165" i="19" s="1"/>
  <c r="M80" i="19" a="1"/>
  <c r="M80" i="19" s="1"/>
  <c r="F80" i="19" s="1"/>
  <c r="M62" i="19" a="1"/>
  <c r="M62" i="19" s="1"/>
  <c r="F62" i="19" s="1"/>
  <c r="M55" i="19" a="1"/>
  <c r="M55" i="19" s="1"/>
  <c r="F55" i="19" s="1"/>
  <c r="M18" i="19" a="1"/>
  <c r="M18" i="19" s="1"/>
  <c r="F18" i="19" s="1"/>
  <c r="M102" i="19" a="1"/>
  <c r="M102" i="19" s="1"/>
  <c r="F102" i="19" s="1"/>
  <c r="M40" i="19" a="1"/>
  <c r="M40" i="19" s="1"/>
  <c r="F40" i="19" s="1"/>
  <c r="M32" i="19" a="1"/>
  <c r="M32" i="19" s="1"/>
  <c r="F32" i="19" s="1"/>
  <c r="M27" i="19" a="1"/>
  <c r="M27" i="19" s="1"/>
  <c r="F27" i="19" s="1"/>
  <c r="M22" i="19" a="1"/>
  <c r="M22" i="19" s="1"/>
  <c r="F22" i="19" s="1"/>
  <c r="M191" i="19" a="1"/>
  <c r="M191" i="19" s="1"/>
  <c r="F191" i="19" s="1"/>
  <c r="M178" i="19" a="1"/>
  <c r="M178" i="19" s="1"/>
  <c r="M168" i="19" a="1"/>
  <c r="M168" i="19" s="1"/>
  <c r="F168" i="19" s="1"/>
  <c r="M156" i="19" a="1"/>
  <c r="M156" i="19" s="1"/>
  <c r="M128" i="19" a="1"/>
  <c r="M128" i="19" s="1"/>
  <c r="M36" i="19" a="1"/>
  <c r="M36" i="19" s="1"/>
  <c r="F36" i="19" s="1"/>
  <c r="M17" i="19" a="1"/>
  <c r="M17" i="19" s="1"/>
  <c r="F17" i="19" s="1"/>
  <c r="M197" i="19" a="1"/>
  <c r="M197" i="19" s="1"/>
  <c r="F197" i="19" s="1"/>
  <c r="M137" i="19" a="1"/>
  <c r="M137" i="19" s="1"/>
  <c r="F137" i="19" s="1"/>
  <c r="M109" i="19" a="1"/>
  <c r="M109" i="19" s="1"/>
  <c r="F109" i="19" s="1"/>
  <c r="M83" i="19" a="1"/>
  <c r="M83" i="19" s="1"/>
  <c r="F83" i="19" s="1"/>
  <c r="M72" i="19" a="1"/>
  <c r="M72" i="19" s="1"/>
  <c r="M58" i="19" a="1"/>
  <c r="M58" i="19" s="1"/>
  <c r="F58" i="19" s="1"/>
  <c r="AG142" i="19"/>
  <c r="AG140" i="19"/>
  <c r="V114" i="19"/>
  <c r="AG70" i="19"/>
  <c r="AQ70" i="19" s="1"/>
  <c r="V173" i="19"/>
  <c r="V96" i="19"/>
  <c r="AS160" i="19"/>
  <c r="AG213" i="19"/>
  <c r="AQ213" i="19" s="1"/>
  <c r="V205" i="19"/>
  <c r="AS188" i="19"/>
  <c r="V175" i="19"/>
  <c r="V133" i="19"/>
  <c r="V117" i="19"/>
  <c r="V207" i="19"/>
  <c r="AG195" i="19"/>
  <c r="V170" i="19"/>
  <c r="V160" i="19"/>
  <c r="V99" i="19"/>
  <c r="AG60" i="19"/>
  <c r="V210" i="19"/>
  <c r="V181" i="19"/>
  <c r="V119" i="19"/>
  <c r="AG172" i="19"/>
  <c r="AQ172" i="19" s="1"/>
  <c r="AG154" i="19"/>
  <c r="AG170" i="19"/>
  <c r="AG177" i="19"/>
  <c r="AG138" i="19"/>
  <c r="AG210" i="19"/>
  <c r="V188" i="19"/>
  <c r="AG171" i="19"/>
  <c r="AQ171" i="19" s="1"/>
  <c r="V141" i="19"/>
  <c r="V116" i="19"/>
  <c r="V209" i="19"/>
  <c r="V190" i="19"/>
  <c r="V29" i="19"/>
  <c r="V118" i="19"/>
  <c r="V113" i="19"/>
  <c r="V138" i="19"/>
  <c r="V94" i="19"/>
  <c r="V197" i="19"/>
  <c r="V191" i="19"/>
  <c r="V162" i="19"/>
  <c r="V222" i="19"/>
  <c r="AS149" i="19"/>
  <c r="V224" i="19"/>
  <c r="V202" i="19"/>
  <c r="V123" i="19"/>
  <c r="V88" i="19"/>
  <c r="V53" i="19"/>
  <c r="V85" i="19"/>
  <c r="V45" i="19"/>
  <c r="V161" i="19"/>
  <c r="V159" i="19"/>
  <c r="V71" i="19"/>
  <c r="V62" i="19"/>
  <c r="V186" i="19"/>
  <c r="V172" i="19"/>
  <c r="V128" i="19"/>
  <c r="V110" i="19"/>
  <c r="V98" i="19"/>
  <c r="V41" i="19"/>
  <c r="V124" i="19"/>
  <c r="V101" i="19"/>
  <c r="V61" i="19"/>
  <c r="V136" i="19"/>
  <c r="V95" i="19"/>
  <c r="V81" i="19"/>
  <c r="V31" i="19"/>
  <c r="V18" i="19"/>
  <c r="V66" i="19"/>
  <c r="V26" i="19"/>
  <c r="V86" i="19"/>
  <c r="V121" i="19"/>
  <c r="V23" i="19"/>
  <c r="V36" i="19"/>
  <c r="V19" i="19"/>
  <c r="V6" i="19"/>
  <c r="V8" i="19"/>
  <c r="V51" i="19"/>
  <c r="V16" i="19"/>
  <c r="V11" i="19"/>
  <c r="V91" i="19"/>
  <c r="V67" i="19"/>
  <c r="V57" i="19"/>
  <c r="V47" i="19"/>
  <c r="V37" i="19"/>
  <c r="V27" i="19"/>
  <c r="V17" i="19"/>
  <c r="V7" i="19"/>
  <c r="AG183" i="19"/>
  <c r="AQ183" i="19" s="1"/>
  <c r="AG217" i="19"/>
  <c r="AG180" i="19"/>
  <c r="AG203" i="19"/>
  <c r="AG219" i="19"/>
  <c r="AG220" i="19"/>
  <c r="AG104" i="19"/>
  <c r="AG222" i="19"/>
  <c r="AG128" i="19"/>
  <c r="AG196" i="19"/>
  <c r="AG169" i="19"/>
  <c r="AG215" i="19"/>
  <c r="AQ215" i="19" s="1"/>
  <c r="AG107" i="19"/>
  <c r="AG67" i="19"/>
  <c r="AG206" i="19"/>
  <c r="AQ206" i="19" s="1"/>
  <c r="AG103" i="19"/>
  <c r="AQ103" i="19" s="1"/>
  <c r="AG211" i="19"/>
  <c r="AG164" i="19"/>
  <c r="AG95" i="19"/>
  <c r="AQ95" i="19" s="1"/>
  <c r="AG87" i="19"/>
  <c r="AQ87" i="19" s="1"/>
  <c r="AS118" i="19"/>
  <c r="AG108" i="19"/>
  <c r="AG209" i="19"/>
  <c r="AQ209" i="19" s="1"/>
  <c r="AG158" i="19"/>
  <c r="AG97" i="19"/>
  <c r="AG54" i="19"/>
  <c r="AG192" i="19"/>
  <c r="AG147" i="19"/>
  <c r="AG179" i="19"/>
  <c r="AG66" i="19"/>
  <c r="AQ66" i="19" s="1"/>
  <c r="AG98" i="19"/>
  <c r="AG197" i="19"/>
  <c r="AG63" i="19"/>
  <c r="AG173" i="19"/>
  <c r="AQ173" i="19" s="1"/>
  <c r="AG109" i="19"/>
  <c r="AG165" i="19"/>
  <c r="AG58" i="19"/>
  <c r="AG141" i="19"/>
  <c r="AQ141" i="19" s="1"/>
  <c r="AG166" i="19"/>
  <c r="AG132" i="19"/>
  <c r="AQ132" i="19" s="1"/>
  <c r="AG188" i="19"/>
  <c r="AQ188" i="19" s="1"/>
  <c r="AG120" i="19"/>
  <c r="AG88" i="19"/>
  <c r="AG114" i="19"/>
  <c r="AG64" i="19"/>
  <c r="AG160" i="19"/>
  <c r="AG223" i="19"/>
  <c r="AS207" i="19"/>
  <c r="AG118" i="19"/>
  <c r="AG150" i="19"/>
  <c r="AQ150" i="19" s="1"/>
  <c r="AG198" i="19"/>
  <c r="AG221" i="19"/>
  <c r="AQ221" i="19" s="1"/>
  <c r="AG218" i="19"/>
  <c r="AQ218" i="19" s="1"/>
  <c r="AG90" i="19"/>
  <c r="AQ90" i="19" s="1"/>
  <c r="AG59" i="19"/>
  <c r="AQ59" i="19" s="1"/>
  <c r="AG116" i="19"/>
  <c r="AG119" i="19"/>
  <c r="AQ119" i="19" s="1"/>
  <c r="AG110" i="19"/>
  <c r="AQ110" i="19" s="1"/>
  <c r="AG91" i="19"/>
  <c r="AQ91" i="19" s="1"/>
  <c r="AG84" i="19"/>
  <c r="AQ84" i="19" s="1"/>
  <c r="AG186" i="19"/>
  <c r="AG182" i="19"/>
  <c r="AG115" i="19"/>
  <c r="AG80" i="19"/>
  <c r="AG89" i="19"/>
  <c r="AG105" i="19"/>
  <c r="AS216" i="19"/>
  <c r="AG99" i="19"/>
  <c r="AS182" i="19"/>
  <c r="AG71" i="19"/>
  <c r="AG55" i="19"/>
  <c r="AG96" i="19"/>
  <c r="AG56" i="19"/>
  <c r="AG157" i="19"/>
  <c r="AQ157" i="19" s="1"/>
  <c r="AG159" i="19"/>
  <c r="AQ159" i="19" s="1"/>
  <c r="AG149" i="19"/>
  <c r="AQ149" i="19" s="1"/>
  <c r="AG102" i="19"/>
  <c r="AQ102" i="19" s="1"/>
  <c r="AG143" i="19"/>
  <c r="AG92" i="19"/>
  <c r="AG82" i="19"/>
  <c r="AG101" i="19"/>
  <c r="AG106" i="19"/>
  <c r="AG111" i="19"/>
  <c r="AG161" i="19"/>
  <c r="AG94" i="19"/>
  <c r="AQ94" i="19" s="1"/>
  <c r="AG69" i="19"/>
  <c r="AG85" i="19"/>
  <c r="AG112" i="19"/>
  <c r="AQ112" i="19" s="1"/>
  <c r="AP113" i="19" l="1"/>
  <c r="AP166" i="19"/>
  <c r="AP130" i="19"/>
  <c r="AQ107" i="19"/>
  <c r="AP116" i="19"/>
  <c r="AP70" i="19"/>
  <c r="AQ55" i="19"/>
  <c r="AQ116" i="19"/>
  <c r="AQ165" i="19"/>
  <c r="AQ177" i="19"/>
  <c r="AP72" i="19"/>
  <c r="AQ69" i="19"/>
  <c r="AQ99" i="19"/>
  <c r="AQ128" i="19"/>
  <c r="AP206" i="19"/>
  <c r="AP99" i="19"/>
  <c r="AP118" i="19"/>
  <c r="AP159" i="19"/>
  <c r="AQ163" i="19"/>
  <c r="AQ73" i="19"/>
  <c r="AQ88" i="19"/>
  <c r="AE138" i="19" a="1"/>
  <c r="AE138" i="19" s="1"/>
  <c r="AQ160" i="19"/>
  <c r="AQ220" i="19"/>
  <c r="AP55" i="19"/>
  <c r="AQ166" i="19"/>
  <c r="AQ97" i="19"/>
  <c r="AQ186" i="19"/>
  <c r="AQ56" i="19"/>
  <c r="AQ76" i="19"/>
  <c r="AQ96" i="19"/>
  <c r="AQ109" i="19"/>
  <c r="AQ211" i="19"/>
  <c r="AQ138" i="19"/>
  <c r="AP165" i="19"/>
  <c r="AQ194" i="19"/>
  <c r="AQ210" i="19"/>
  <c r="AP104" i="19"/>
  <c r="AQ178" i="19"/>
  <c r="AP151" i="19"/>
  <c r="AQ161" i="19"/>
  <c r="AQ105" i="19"/>
  <c r="AQ179" i="19"/>
  <c r="AP188" i="19"/>
  <c r="AP182" i="19"/>
  <c r="AQ106" i="19"/>
  <c r="AQ104" i="19"/>
  <c r="AP138" i="19"/>
  <c r="AQ223" i="19"/>
  <c r="AQ80" i="19"/>
  <c r="AQ64" i="19"/>
  <c r="AP195" i="19"/>
  <c r="AQ169" i="19"/>
  <c r="AQ142" i="19"/>
  <c r="AQ121" i="19"/>
  <c r="AP86" i="19"/>
  <c r="AQ125" i="19"/>
  <c r="AQ82" i="19"/>
  <c r="AQ195" i="19"/>
  <c r="AP143" i="19"/>
  <c r="AP89" i="19"/>
  <c r="AP152" i="19"/>
  <c r="AQ189" i="19"/>
  <c r="AQ92" i="19"/>
  <c r="AQ182" i="19"/>
  <c r="AP98" i="19"/>
  <c r="AQ81" i="19"/>
  <c r="AE207" i="19" a="1"/>
  <c r="AE207" i="19" s="1"/>
  <c r="AO207" i="19" s="1"/>
  <c r="AE135" i="19" a="1"/>
  <c r="AE135" i="19" s="1"/>
  <c r="AO135" i="19" s="1"/>
  <c r="AQ152" i="19"/>
  <c r="AP110" i="19"/>
  <c r="AE208" i="19" a="1"/>
  <c r="AE208" i="19" s="1"/>
  <c r="AO208" i="19" s="1"/>
  <c r="AE53" i="19" a="1"/>
  <c r="AE53" i="19" s="1"/>
  <c r="AO53" i="19" s="1"/>
  <c r="AP81" i="19"/>
  <c r="AQ181" i="19"/>
  <c r="AP83" i="19"/>
  <c r="AE147" i="19" a="1"/>
  <c r="AE147" i="19" s="1"/>
  <c r="AO147" i="19" s="1"/>
  <c r="AP170" i="19"/>
  <c r="AP124" i="19"/>
  <c r="AP111" i="19"/>
  <c r="AQ67" i="19"/>
  <c r="AQ154" i="19"/>
  <c r="AP73" i="19"/>
  <c r="AQ71" i="19"/>
  <c r="AQ198" i="19"/>
  <c r="AQ118" i="19"/>
  <c r="AE41" i="19" a="1"/>
  <c r="AE41" i="19" s="1"/>
  <c r="AE127" i="19" a="1"/>
  <c r="AE127" i="19" s="1"/>
  <c r="AO127" i="19" s="1"/>
  <c r="AQ68" i="19"/>
  <c r="AE7" i="19" a="1"/>
  <c r="AE7" i="19" s="1"/>
  <c r="AE175" i="19" a="1"/>
  <c r="AE175" i="19" s="1"/>
  <c r="AO175" i="19" s="1"/>
  <c r="AQ79" i="19"/>
  <c r="AE79" i="19" a="1"/>
  <c r="AE79" i="19" s="1"/>
  <c r="AO79" i="19" s="1"/>
  <c r="AE124" i="19" a="1"/>
  <c r="AE124" i="19" s="1"/>
  <c r="AO124" i="19" s="1"/>
  <c r="AQ78" i="19"/>
  <c r="AE34" i="19" a="1"/>
  <c r="AE34" i="19" s="1"/>
  <c r="AE16" i="19" a="1"/>
  <c r="AE16" i="19" s="1"/>
  <c r="AE181" i="19" a="1"/>
  <c r="AE181" i="19" s="1"/>
  <c r="AO181" i="19" s="1"/>
  <c r="AE114" i="19" a="1"/>
  <c r="AE114" i="19" s="1"/>
  <c r="AE185" i="19" a="1"/>
  <c r="AE185" i="19" s="1"/>
  <c r="AO185" i="19" s="1"/>
  <c r="AE106" i="19" a="1"/>
  <c r="AE106" i="19" s="1"/>
  <c r="AO106" i="19" s="1"/>
  <c r="AP117" i="19"/>
  <c r="AP177" i="19"/>
  <c r="AQ145" i="19"/>
  <c r="AP121" i="19"/>
  <c r="AP162" i="19"/>
  <c r="AP145" i="19"/>
  <c r="AQ167" i="19"/>
  <c r="AP221" i="19"/>
  <c r="AQ146" i="19"/>
  <c r="AE104" i="19" a="1"/>
  <c r="AE104" i="19" s="1"/>
  <c r="AE108" i="19" a="1"/>
  <c r="AE108" i="19" s="1"/>
  <c r="AE6" i="19" a="1"/>
  <c r="AE6" i="19" s="1"/>
  <c r="AE112" i="19" a="1"/>
  <c r="AE112" i="19" s="1"/>
  <c r="AO112" i="19" s="1"/>
  <c r="AE212" i="19" a="1"/>
  <c r="AE212" i="19" s="1"/>
  <c r="AO212" i="19" s="1"/>
  <c r="AQ148" i="19"/>
  <c r="AP76" i="19"/>
  <c r="AE152" i="19" a="1"/>
  <c r="AE152" i="19" s="1"/>
  <c r="AO152" i="19" s="1"/>
  <c r="AE128" i="19" a="1"/>
  <c r="AE128" i="19" s="1"/>
  <c r="AO128" i="19" s="1"/>
  <c r="AE146" i="19" a="1"/>
  <c r="AE146" i="19" s="1"/>
  <c r="AO146" i="19" s="1"/>
  <c r="AE11" i="19" a="1"/>
  <c r="AE11" i="19" s="1"/>
  <c r="AE187" i="19" a="1"/>
  <c r="AE187" i="19" s="1"/>
  <c r="AO187" i="19" s="1"/>
  <c r="AE182" i="19" a="1"/>
  <c r="AE182" i="19" s="1"/>
  <c r="AO182" i="19" s="1"/>
  <c r="AE173" i="19" a="1"/>
  <c r="AE173" i="19" s="1"/>
  <c r="AO173" i="19" s="1"/>
  <c r="AE125" i="19" a="1"/>
  <c r="AE125" i="19" s="1"/>
  <c r="AO125" i="19" s="1"/>
  <c r="AE69" i="19" a="1"/>
  <c r="AE69" i="19" s="1"/>
  <c r="AO69" i="19" s="1"/>
  <c r="AE64" i="19" a="1"/>
  <c r="AE64" i="19" s="1"/>
  <c r="AO64" i="19" s="1"/>
  <c r="AE13" i="19" a="1"/>
  <c r="AE13" i="19" s="1"/>
  <c r="AE218" i="19" a="1"/>
  <c r="AE218" i="19" s="1"/>
  <c r="AO218" i="19" s="1"/>
  <c r="AE222" i="19" a="1"/>
  <c r="AE222" i="19" s="1"/>
  <c r="AO222" i="19" s="1"/>
  <c r="AE40" i="19" a="1"/>
  <c r="AE40" i="19" s="1"/>
  <c r="AE113" i="19" a="1"/>
  <c r="AE113" i="19" s="1"/>
  <c r="AO113" i="19" s="1"/>
  <c r="AE68" i="19" a="1"/>
  <c r="AE68" i="19" s="1"/>
  <c r="AO68" i="19" s="1"/>
  <c r="AE67" i="19" a="1"/>
  <c r="AE67" i="19" s="1"/>
  <c r="AO67" i="19" s="1"/>
  <c r="AE61" i="19" a="1"/>
  <c r="AE61" i="19" s="1"/>
  <c r="AO61" i="19" s="1"/>
  <c r="AE25" i="19" a="1"/>
  <c r="AE25" i="19" s="1"/>
  <c r="AE83" i="19" a="1"/>
  <c r="AE83" i="19" s="1"/>
  <c r="AO83" i="19" s="1"/>
  <c r="AE42" i="19" a="1"/>
  <c r="AE42" i="19" s="1"/>
  <c r="AE204" i="19" a="1"/>
  <c r="AE204" i="19" s="1"/>
  <c r="AO204" i="19" s="1"/>
  <c r="AE179" i="19" a="1"/>
  <c r="AE179" i="19" s="1"/>
  <c r="AO179" i="19" s="1"/>
  <c r="AE177" i="19" a="1"/>
  <c r="AE177" i="19" s="1"/>
  <c r="AO177" i="19" s="1"/>
  <c r="AE119" i="19" a="1"/>
  <c r="AE119" i="19" s="1"/>
  <c r="AO119" i="19" s="1"/>
  <c r="AE91" i="19" a="1"/>
  <c r="AE91" i="19" s="1"/>
  <c r="AO91" i="19" s="1"/>
  <c r="AE101" i="19" a="1"/>
  <c r="AE101" i="19" s="1"/>
  <c r="AO101" i="19" s="1"/>
  <c r="AE134" i="19" a="1"/>
  <c r="AE134" i="19" s="1"/>
  <c r="AO134" i="19" s="1"/>
  <c r="AE59" i="19" a="1"/>
  <c r="AE59" i="19" s="1"/>
  <c r="AO59" i="19" s="1"/>
  <c r="AE33" i="19" a="1"/>
  <c r="AE33" i="19" s="1"/>
  <c r="AE167" i="19" a="1"/>
  <c r="AE167" i="19" s="1"/>
  <c r="AO167" i="19" s="1"/>
  <c r="AE203" i="19" a="1"/>
  <c r="AE203" i="19" s="1"/>
  <c r="AO203" i="19" s="1"/>
  <c r="AE80" i="19" a="1"/>
  <c r="AE80" i="19" s="1"/>
  <c r="AO80" i="19" s="1"/>
  <c r="AE98" i="19" a="1"/>
  <c r="AE98" i="19" s="1"/>
  <c r="AO98" i="19" s="1"/>
  <c r="AE197" i="19" a="1"/>
  <c r="AE197" i="19" s="1"/>
  <c r="AO197" i="19" s="1"/>
  <c r="AE210" i="19" a="1"/>
  <c r="AE210" i="19" s="1"/>
  <c r="AO210" i="19" s="1"/>
  <c r="AE107" i="19" a="1"/>
  <c r="AE107" i="19" s="1"/>
  <c r="AO107" i="19" s="1"/>
  <c r="AE140" i="19" a="1"/>
  <c r="AE140" i="19" s="1"/>
  <c r="AO140" i="19" s="1"/>
  <c r="AE184" i="19" a="1"/>
  <c r="AE184" i="19" s="1"/>
  <c r="AO184" i="19" s="1"/>
  <c r="AE120" i="19" a="1"/>
  <c r="AE120" i="19" s="1"/>
  <c r="AO120" i="19" s="1"/>
  <c r="AI65" i="19"/>
  <c r="AS65" i="19" s="1"/>
  <c r="AE192" i="19" a="1"/>
  <c r="AE192" i="19" s="1"/>
  <c r="AO192" i="19" s="1"/>
  <c r="AE105" i="19" a="1"/>
  <c r="AE105" i="19" s="1"/>
  <c r="AO105" i="19" s="1"/>
  <c r="AE19" i="19" a="1"/>
  <c r="AE19" i="19" s="1"/>
  <c r="AE172" i="19" a="1"/>
  <c r="AE172" i="19" s="1"/>
  <c r="AO172" i="19" s="1"/>
  <c r="AE160" i="19" a="1"/>
  <c r="AE160" i="19" s="1"/>
  <c r="AO160" i="19" s="1"/>
  <c r="AE156" i="19" a="1"/>
  <c r="AE156" i="19" s="1"/>
  <c r="AO156" i="19" s="1"/>
  <c r="AE195" i="19" a="1"/>
  <c r="AE195" i="19" s="1"/>
  <c r="AO195" i="19" s="1"/>
  <c r="AE169" i="19" a="1"/>
  <c r="AE169" i="19" s="1"/>
  <c r="AO169" i="19" s="1"/>
  <c r="AE164" i="19" a="1"/>
  <c r="AE164" i="19" s="1"/>
  <c r="AO164" i="19" s="1"/>
  <c r="AE70" i="19" a="1"/>
  <c r="AE70" i="19" s="1"/>
  <c r="AO70" i="19" s="1"/>
  <c r="AE84" i="19" a="1"/>
  <c r="AE84" i="19" s="1"/>
  <c r="AO84" i="19" s="1"/>
  <c r="AE76" i="19" a="1"/>
  <c r="AE76" i="19" s="1"/>
  <c r="AO76" i="19" s="1"/>
  <c r="AE20" i="19" a="1"/>
  <c r="AE20" i="19" s="1"/>
  <c r="AE36" i="19" a="1"/>
  <c r="AE36" i="19" s="1"/>
  <c r="AE26" i="19" a="1"/>
  <c r="AE26" i="19" s="1"/>
  <c r="AE149" i="19" a="1"/>
  <c r="AE149" i="19" s="1"/>
  <c r="AO149" i="19" s="1"/>
  <c r="AE35" i="19" a="1"/>
  <c r="AE35" i="19" s="1"/>
  <c r="AE202" i="19" a="1"/>
  <c r="AE202" i="19" s="1"/>
  <c r="AO202" i="19" s="1"/>
  <c r="AE57" i="19" a="1"/>
  <c r="AE57" i="19" s="1"/>
  <c r="AO57" i="19" s="1"/>
  <c r="AE224" i="19" a="1"/>
  <c r="AE224" i="19" s="1"/>
  <c r="AO224" i="19" s="1"/>
  <c r="AE96" i="19" a="1"/>
  <c r="AE96" i="19" s="1"/>
  <c r="AO96" i="19" s="1"/>
  <c r="AE12" i="19" a="1"/>
  <c r="AE12" i="19" s="1"/>
  <c r="AE171" i="19" a="1"/>
  <c r="AE171" i="19" s="1"/>
  <c r="AO171" i="19" s="1"/>
  <c r="AE211" i="19" a="1"/>
  <c r="AE211" i="19" s="1"/>
  <c r="AO211" i="19" s="1"/>
  <c r="AE82" i="19" a="1"/>
  <c r="AE82" i="19" s="1"/>
  <c r="AO82" i="19" s="1"/>
  <c r="AE21" i="19" a="1"/>
  <c r="AE21" i="19" s="1"/>
  <c r="AE188" i="19" a="1"/>
  <c r="AE188" i="19" s="1"/>
  <c r="AO188" i="19" s="1"/>
  <c r="AE37" i="19" a="1"/>
  <c r="AE37" i="19" s="1"/>
  <c r="AE95" i="19" a="1"/>
  <c r="AE95" i="19" s="1"/>
  <c r="AO95" i="19" s="1"/>
  <c r="AE123" i="19" a="1"/>
  <c r="AE123" i="19" s="1"/>
  <c r="AO123" i="19" s="1"/>
  <c r="AE46" i="19" a="1"/>
  <c r="AE46" i="19" s="1"/>
  <c r="AE219" i="19" a="1"/>
  <c r="AE219" i="19" s="1"/>
  <c r="AO219" i="19" s="1"/>
  <c r="AE214" i="19" a="1"/>
  <c r="AE214" i="19" s="1"/>
  <c r="AO214" i="19" s="1"/>
  <c r="AE194" i="19" a="1"/>
  <c r="AE194" i="19" s="1"/>
  <c r="AO194" i="19" s="1"/>
  <c r="AE174" i="19" a="1"/>
  <c r="AE174" i="19" s="1"/>
  <c r="AO174" i="19" s="1"/>
  <c r="AE111" i="19" a="1"/>
  <c r="AE111" i="19" s="1"/>
  <c r="AO111" i="19" s="1"/>
  <c r="AE47" i="19" a="1"/>
  <c r="AE47" i="19" s="1"/>
  <c r="AE136" i="19" a="1"/>
  <c r="AE136" i="19" s="1"/>
  <c r="AO136" i="19" s="1"/>
  <c r="AE43" i="19" a="1"/>
  <c r="AE43" i="19" s="1"/>
  <c r="AE163" i="19" a="1"/>
  <c r="AE163" i="19" s="1"/>
  <c r="AO163" i="19" s="1"/>
  <c r="AE65" i="19" a="1"/>
  <c r="AE65" i="19" s="1"/>
  <c r="AO65" i="19" s="1"/>
  <c r="AE206" i="19" a="1"/>
  <c r="AE206" i="19" s="1"/>
  <c r="AO206" i="19" s="1"/>
  <c r="AE213" i="19" a="1"/>
  <c r="AE213" i="19" s="1"/>
  <c r="AO213" i="19" s="1"/>
  <c r="AP215" i="19"/>
  <c r="AI215" i="19"/>
  <c r="AE217" i="19" a="1"/>
  <c r="AE217" i="19" s="1"/>
  <c r="AO217" i="19" s="1"/>
  <c r="AE162" i="19" a="1"/>
  <c r="AE162" i="19" s="1"/>
  <c r="AO162" i="19" s="1"/>
  <c r="AE39" i="19" a="1"/>
  <c r="AE39" i="19" s="1"/>
  <c r="AI72" i="19"/>
  <c r="AE73" i="19" a="1"/>
  <c r="AE73" i="19" s="1"/>
  <c r="AO73" i="19" s="1"/>
  <c r="AP122" i="19"/>
  <c r="AI122" i="19"/>
  <c r="AE122" i="19" a="1"/>
  <c r="AE122" i="19" s="1"/>
  <c r="AO122" i="19" s="1"/>
  <c r="AE196" i="19" a="1"/>
  <c r="AE196" i="19" s="1"/>
  <c r="AO196" i="19" s="1"/>
  <c r="AE201" i="19" a="1"/>
  <c r="AE201" i="19" s="1"/>
  <c r="AO201" i="19" s="1"/>
  <c r="AE186" i="19" a="1"/>
  <c r="AE186" i="19" s="1"/>
  <c r="AO186" i="19" s="1"/>
  <c r="AE118" i="19" a="1"/>
  <c r="AE118" i="19" s="1"/>
  <c r="AO118" i="19" s="1"/>
  <c r="AE28" i="19" a="1"/>
  <c r="AE28" i="19" s="1"/>
  <c r="AE150" i="19" a="1"/>
  <c r="AE150" i="19" s="1"/>
  <c r="AO150" i="19" s="1"/>
  <c r="AE29" i="19" a="1"/>
  <c r="AE29" i="19" s="1"/>
  <c r="AE178" i="19" a="1"/>
  <c r="AE178" i="19" s="1"/>
  <c r="AO178" i="19" s="1"/>
  <c r="AE102" i="19" a="1"/>
  <c r="AE102" i="19" s="1"/>
  <c r="AO102" i="19" s="1"/>
  <c r="AE148" i="19" a="1"/>
  <c r="AE148" i="19" s="1"/>
  <c r="AO148" i="19" s="1"/>
  <c r="AE121" i="19" a="1"/>
  <c r="AE121" i="19" s="1"/>
  <c r="AO121" i="19" s="1"/>
  <c r="AE71" i="19" a="1"/>
  <c r="AE71" i="19" s="1"/>
  <c r="AO71" i="19" s="1"/>
  <c r="AE190" i="19" a="1"/>
  <c r="AE190" i="19" s="1"/>
  <c r="AO190" i="19" s="1"/>
  <c r="AE75" i="19" a="1"/>
  <c r="AE75" i="19" s="1"/>
  <c r="AO75" i="19" s="1"/>
  <c r="AE15" i="19" a="1"/>
  <c r="AE15" i="19" s="1"/>
  <c r="AE142" i="19" a="1"/>
  <c r="AE142" i="19" s="1"/>
  <c r="AO142" i="19" s="1"/>
  <c r="AE151" i="19" a="1"/>
  <c r="AE151" i="19" s="1"/>
  <c r="AO151" i="19" s="1"/>
  <c r="AE198" i="19" a="1"/>
  <c r="AE198" i="19" s="1"/>
  <c r="AO198" i="19" s="1"/>
  <c r="AE220" i="19" a="1"/>
  <c r="AE220" i="19" s="1"/>
  <c r="AO220" i="19" s="1"/>
  <c r="AI124" i="19"/>
  <c r="AE144" i="19" a="1"/>
  <c r="AE144" i="19" s="1"/>
  <c r="AO144" i="19" s="1"/>
  <c r="AE216" i="19" a="1"/>
  <c r="AE216" i="19" s="1"/>
  <c r="AO216" i="19" s="1"/>
  <c r="AE109" i="19" a="1"/>
  <c r="AE109" i="19" s="1"/>
  <c r="AO109" i="19" s="1"/>
  <c r="AE50" i="19" a="1"/>
  <c r="AE50" i="19" s="1"/>
  <c r="AI113" i="19"/>
  <c r="AE66" i="19" a="1"/>
  <c r="AE66" i="19" s="1"/>
  <c r="AO66" i="19" s="1"/>
  <c r="AE133" i="19" a="1"/>
  <c r="AE133" i="19" s="1"/>
  <c r="AO133" i="19" s="1"/>
  <c r="AE223" i="19" a="1"/>
  <c r="AE223" i="19" s="1"/>
  <c r="AO223" i="19" s="1"/>
  <c r="AE55" i="19" a="1"/>
  <c r="AE55" i="19" s="1"/>
  <c r="AO55" i="19" s="1"/>
  <c r="AE165" i="19" a="1"/>
  <c r="AE165" i="19" s="1"/>
  <c r="AO165" i="19" s="1"/>
  <c r="AE63" i="19" a="1"/>
  <c r="AE63" i="19" s="1"/>
  <c r="AO63" i="19" s="1"/>
  <c r="AE18" i="19" a="1"/>
  <c r="AE18" i="19" s="1"/>
  <c r="AE85" i="19" a="1"/>
  <c r="AE85" i="19" s="1"/>
  <c r="AO85" i="19" s="1"/>
  <c r="AE143" i="19" a="1"/>
  <c r="AE143" i="19" s="1"/>
  <c r="AO143" i="19" s="1"/>
  <c r="AE193" i="19" a="1"/>
  <c r="AE193" i="19" s="1"/>
  <c r="AO193" i="19" s="1"/>
  <c r="AE180" i="19" a="1"/>
  <c r="AE180" i="19" s="1"/>
  <c r="AO180" i="19" s="1"/>
  <c r="AE132" i="19" a="1"/>
  <c r="AE132" i="19" s="1"/>
  <c r="AO132" i="19" s="1"/>
  <c r="AE115" i="19" a="1"/>
  <c r="AE115" i="19" s="1"/>
  <c r="AO115" i="19" s="1"/>
  <c r="AE137" i="19" a="1"/>
  <c r="AE137" i="19" s="1"/>
  <c r="AO137" i="19" s="1"/>
  <c r="AE22" i="19" a="1"/>
  <c r="AE22" i="19" s="1"/>
  <c r="AE10" i="19" a="1"/>
  <c r="AE10" i="19" s="1"/>
  <c r="AE4" i="19" a="1"/>
  <c r="AE4" i="19" s="1"/>
  <c r="AP71" i="19"/>
  <c r="AI71" i="19"/>
  <c r="AE158" i="19" a="1"/>
  <c r="AE158" i="19" s="1"/>
  <c r="AO158" i="19" s="1"/>
  <c r="AE176" i="19" a="1"/>
  <c r="AE176" i="19" s="1"/>
  <c r="AO176" i="19" s="1"/>
  <c r="AE58" i="19" a="1"/>
  <c r="AE58" i="19" s="1"/>
  <c r="AO58" i="19" s="1"/>
  <c r="AE154" i="19" a="1"/>
  <c r="AE154" i="19" s="1"/>
  <c r="AO154" i="19" s="1"/>
  <c r="AE110" i="19" a="1"/>
  <c r="AE110" i="19" s="1"/>
  <c r="AO110" i="19" s="1"/>
  <c r="AE100" i="19" a="1"/>
  <c r="AE100" i="19" s="1"/>
  <c r="AO100" i="19" s="1"/>
  <c r="AE9" i="19" a="1"/>
  <c r="AE9" i="19" s="1"/>
  <c r="AE99" i="19" a="1"/>
  <c r="AE99" i="19" s="1"/>
  <c r="AO99" i="19" s="1"/>
  <c r="AE199" i="19" a="1"/>
  <c r="AE199" i="19" s="1"/>
  <c r="AO199" i="19" s="1"/>
  <c r="AE90" i="19" a="1"/>
  <c r="AE90" i="19" s="1"/>
  <c r="AO90" i="19" s="1"/>
  <c r="AE5" i="19" a="1"/>
  <c r="AE5" i="19" s="1"/>
  <c r="AE183" i="19" a="1"/>
  <c r="AE183" i="19" s="1"/>
  <c r="AO183" i="19" s="1"/>
  <c r="AE126" i="19" a="1"/>
  <c r="AE126" i="19" s="1"/>
  <c r="AO126" i="19" s="1"/>
  <c r="AE56" i="19" a="1"/>
  <c r="AE56" i="19" s="1"/>
  <c r="AO56" i="19" s="1"/>
  <c r="AE48" i="19" a="1"/>
  <c r="AE48" i="19" s="1"/>
  <c r="AE221" i="19" a="1"/>
  <c r="AE221" i="19" s="1"/>
  <c r="AO221" i="19" s="1"/>
  <c r="AE31" i="19" a="1"/>
  <c r="AE31" i="19" s="1"/>
  <c r="AE200" i="19" a="1"/>
  <c r="AE200" i="19" s="1"/>
  <c r="AO200" i="19" s="1"/>
  <c r="AE97" i="19" a="1"/>
  <c r="AE97" i="19" s="1"/>
  <c r="AO97" i="19" s="1"/>
  <c r="AE145" i="19" a="1"/>
  <c r="AE145" i="19" s="1"/>
  <c r="AO145" i="19" s="1"/>
  <c r="AE139" i="19" a="1"/>
  <c r="AE139" i="19" s="1"/>
  <c r="AO139" i="19" s="1"/>
  <c r="AE168" i="19" a="1"/>
  <c r="AE168" i="19" s="1"/>
  <c r="AO168" i="19" s="1"/>
  <c r="AE14" i="19" a="1"/>
  <c r="AE14" i="19" s="1"/>
  <c r="AE74" i="19" a="1"/>
  <c r="AE74" i="19" s="1"/>
  <c r="AO74" i="19" s="1"/>
  <c r="AI151" i="19"/>
  <c r="AE131" i="19" a="1"/>
  <c r="AE131" i="19" s="1"/>
  <c r="AO131" i="19" s="1"/>
  <c r="AE54" i="19" a="1"/>
  <c r="AE54" i="19" s="1"/>
  <c r="AO54" i="19" s="1"/>
  <c r="AE215" i="19" a="1"/>
  <c r="AE215" i="19" s="1"/>
  <c r="AO215" i="19" s="1"/>
  <c r="AP169" i="19"/>
  <c r="AI169" i="19"/>
  <c r="AO130" i="19"/>
  <c r="AE87" i="19" a="1"/>
  <c r="AE87" i="19" s="1"/>
  <c r="AO87" i="19" s="1"/>
  <c r="AE191" i="19" a="1"/>
  <c r="AE191" i="19" s="1"/>
  <c r="AO191" i="19" s="1"/>
  <c r="AE129" i="19" a="1"/>
  <c r="AE129" i="19" s="1"/>
  <c r="AO129" i="19" s="1"/>
  <c r="AE51" i="19" a="1"/>
  <c r="AE51" i="19" s="1"/>
  <c r="AE93" i="19" a="1"/>
  <c r="AE93" i="19" s="1"/>
  <c r="AO93" i="19" s="1"/>
  <c r="AE8" i="19" a="1"/>
  <c r="AE8" i="19" s="1"/>
  <c r="AE94" i="19" a="1"/>
  <c r="AE94" i="19" s="1"/>
  <c r="AO94" i="19" s="1"/>
  <c r="AE103" i="19" a="1"/>
  <c r="AE103" i="19" s="1"/>
  <c r="AO103" i="19" s="1"/>
  <c r="AE189" i="19" a="1"/>
  <c r="AE189" i="19" s="1"/>
  <c r="AO189" i="19" s="1"/>
  <c r="AE166" i="19" a="1"/>
  <c r="AE166" i="19" s="1"/>
  <c r="AO166" i="19" s="1"/>
  <c r="AP210" i="19"/>
  <c r="AI210" i="19"/>
  <c r="AE170" i="19" a="1"/>
  <c r="AE170" i="19" s="1"/>
  <c r="AO170" i="19" s="1"/>
  <c r="AE60" i="19" a="1"/>
  <c r="AE60" i="19" s="1"/>
  <c r="AO60" i="19" s="1"/>
  <c r="AI156" i="19"/>
  <c r="AE23" i="19" a="1"/>
  <c r="AE23" i="19" s="1"/>
  <c r="AE62" i="19" a="1"/>
  <c r="AE62" i="19" s="1"/>
  <c r="AO62" i="19" s="1"/>
  <c r="AE92" i="19" a="1"/>
  <c r="AE92" i="19" s="1"/>
  <c r="AO92" i="19" s="1"/>
  <c r="AE77" i="19" a="1"/>
  <c r="AE77" i="19" s="1"/>
  <c r="AO77" i="19" s="1"/>
  <c r="AE86" i="19" a="1"/>
  <c r="AE86" i="19" s="1"/>
  <c r="AO86" i="19" s="1"/>
  <c r="AE159" i="19" a="1"/>
  <c r="AE159" i="19" s="1"/>
  <c r="AO159" i="19" s="1"/>
  <c r="AE209" i="19" a="1"/>
  <c r="AE209" i="19" s="1"/>
  <c r="AO209" i="19" s="1"/>
  <c r="AE89" i="19" a="1"/>
  <c r="AE89" i="19" s="1"/>
  <c r="AO89" i="19" s="1"/>
  <c r="AE30" i="19" a="1"/>
  <c r="AE30" i="19" s="1"/>
  <c r="AE161" i="19" a="1"/>
  <c r="AE161" i="19" s="1"/>
  <c r="AO161" i="19" s="1"/>
  <c r="AE116" i="19" a="1"/>
  <c r="AE116" i="19" s="1"/>
  <c r="AO116" i="19" s="1"/>
  <c r="AE117" i="19" a="1"/>
  <c r="AE117" i="19" s="1"/>
  <c r="AO117" i="19" s="1"/>
  <c r="AE153" i="19" a="1"/>
  <c r="AE153" i="19" s="1"/>
  <c r="AO153" i="19" s="1"/>
  <c r="AE38" i="19" a="1"/>
  <c r="AE38" i="19" s="1"/>
  <c r="AE45" i="19" a="1"/>
  <c r="AE45" i="19" s="1"/>
  <c r="AE141" i="19" a="1"/>
  <c r="AE141" i="19" s="1"/>
  <c r="AO141" i="19" s="1"/>
  <c r="AE44" i="19" a="1"/>
  <c r="AE44" i="19" s="1"/>
  <c r="AE17" i="19" a="1"/>
  <c r="AE17" i="19" s="1"/>
  <c r="AE27" i="19" a="1"/>
  <c r="AE27" i="19" s="1"/>
  <c r="AE81" i="19" a="1"/>
  <c r="AE81" i="19" s="1"/>
  <c r="AO81" i="19" s="1"/>
  <c r="AE88" i="19" a="1"/>
  <c r="AE88" i="19" s="1"/>
  <c r="AO88" i="19" s="1"/>
  <c r="AE205" i="19" a="1"/>
  <c r="AE205" i="19" s="1"/>
  <c r="AO205" i="19" s="1"/>
  <c r="AE52" i="19" a="1"/>
  <c r="AE52" i="19" s="1"/>
  <c r="AE24" i="19" a="1"/>
  <c r="AE24" i="19" s="1"/>
  <c r="AE155" i="19" a="1"/>
  <c r="AE155" i="19" s="1"/>
  <c r="AO155" i="19" s="1"/>
  <c r="AE49" i="19" a="1"/>
  <c r="AE49" i="19" s="1"/>
  <c r="AE157" i="19" a="1"/>
  <c r="AE157" i="19" s="1"/>
  <c r="AO157" i="19" s="1"/>
  <c r="AE32" i="19" a="1"/>
  <c r="AE32" i="19" s="1"/>
  <c r="AE72" i="19" a="1"/>
  <c r="AE72" i="19" s="1"/>
  <c r="AO72" i="19" s="1"/>
  <c r="AE78" i="19" a="1"/>
  <c r="AE78" i="19" s="1"/>
  <c r="AO78" i="19" s="1"/>
  <c r="AI162" i="19"/>
  <c r="AQ63" i="19"/>
  <c r="AQ190" i="19"/>
  <c r="AQ197" i="19"/>
  <c r="AI197" i="19"/>
  <c r="AI89" i="19"/>
  <c r="AQ89" i="19"/>
  <c r="AQ196" i="19"/>
  <c r="AQ74" i="19"/>
  <c r="AQ101" i="19"/>
  <c r="AQ140" i="19"/>
  <c r="AQ147" i="19"/>
  <c r="AQ222" i="19"/>
  <c r="AQ60" i="19"/>
  <c r="AQ115" i="19"/>
  <c r="AQ192" i="19"/>
  <c r="AQ114" i="19"/>
  <c r="AQ54" i="19"/>
  <c r="AQ143" i="19"/>
  <c r="AI143" i="19"/>
  <c r="AQ219" i="19"/>
  <c r="AQ158" i="19"/>
  <c r="AQ203" i="19"/>
  <c r="AQ120" i="19"/>
  <c r="AQ180" i="19"/>
  <c r="AQ108" i="19"/>
  <c r="AQ217" i="19"/>
  <c r="AI217" i="19"/>
  <c r="AQ83" i="19"/>
  <c r="AI83" i="19"/>
  <c r="AQ164" i="19"/>
  <c r="AI164" i="19"/>
  <c r="AQ58" i="19"/>
  <c r="AI170" i="19"/>
  <c r="AQ170" i="19"/>
  <c r="AQ85" i="19"/>
  <c r="AQ202" i="19"/>
  <c r="AI111" i="19"/>
  <c r="AQ111" i="19"/>
  <c r="AI98" i="19"/>
  <c r="AQ98" i="19"/>
  <c r="AS61" i="19"/>
  <c r="AF141" i="19"/>
  <c r="AP141" i="19" s="1"/>
  <c r="AF96" i="19"/>
  <c r="AP96" i="19" s="1"/>
  <c r="AF139" i="19"/>
  <c r="AP139" i="19" s="1"/>
  <c r="F213" i="19"/>
  <c r="F184" i="19"/>
  <c r="AO114" i="19"/>
  <c r="AF148" i="19"/>
  <c r="AP148" i="19" s="1"/>
  <c r="AF203" i="19"/>
  <c r="AP203" i="19" s="1"/>
  <c r="AF101" i="19"/>
  <c r="AP101" i="19" s="1"/>
  <c r="AF222" i="19"/>
  <c r="AP222" i="19" s="1"/>
  <c r="AF223" i="19"/>
  <c r="AP223" i="19" s="1"/>
  <c r="AF150" i="19"/>
  <c r="AP150" i="19" s="1"/>
  <c r="AF208" i="19"/>
  <c r="F194" i="19"/>
  <c r="F155" i="19"/>
  <c r="F77" i="19"/>
  <c r="F87" i="19"/>
  <c r="F154" i="19"/>
  <c r="AF132" i="19"/>
  <c r="AP132" i="19" s="1"/>
  <c r="AF157" i="19"/>
  <c r="AP157" i="19" s="1"/>
  <c r="F140" i="19"/>
  <c r="F189" i="19"/>
  <c r="F78" i="19"/>
  <c r="F150" i="19"/>
  <c r="AF128" i="19"/>
  <c r="AP128" i="19" s="1"/>
  <c r="F129" i="19"/>
  <c r="F167" i="19"/>
  <c r="AF102" i="19"/>
  <c r="AP102" i="19" s="1"/>
  <c r="AF92" i="19"/>
  <c r="AP92" i="19" s="1"/>
  <c r="AF115" i="19"/>
  <c r="AP115" i="19" s="1"/>
  <c r="F216" i="19"/>
  <c r="F132" i="19"/>
  <c r="F146" i="19"/>
  <c r="AF127" i="19"/>
  <c r="AP127" i="19" s="1"/>
  <c r="F157" i="19"/>
  <c r="AF199" i="19"/>
  <c r="AP199" i="19" s="1"/>
  <c r="F101" i="19"/>
  <c r="AF196" i="19"/>
  <c r="AP196" i="19" s="1"/>
  <c r="F93" i="19"/>
  <c r="F211" i="19"/>
  <c r="F192" i="19"/>
  <c r="AF103" i="19"/>
  <c r="AP103" i="19" s="1"/>
  <c r="F148" i="19"/>
  <c r="AF105" i="19"/>
  <c r="AP105" i="19" s="1"/>
  <c r="F144" i="19"/>
  <c r="AO138" i="19"/>
  <c r="F215" i="19"/>
  <c r="AF213" i="19"/>
  <c r="AP213" i="19" s="1"/>
  <c r="AF189" i="19"/>
  <c r="AP189" i="19" s="1"/>
  <c r="AF66" i="19"/>
  <c r="AP66" i="19" s="1"/>
  <c r="AF178" i="19"/>
  <c r="AP178" i="19" s="1"/>
  <c r="AF192" i="19"/>
  <c r="AP192" i="19" s="1"/>
  <c r="AF97" i="19"/>
  <c r="AP97" i="19" s="1"/>
  <c r="AF198" i="19"/>
  <c r="AP198" i="19" s="1"/>
  <c r="AF175" i="19"/>
  <c r="AP175" i="19" s="1"/>
  <c r="AF154" i="19"/>
  <c r="AP154" i="19" s="1"/>
  <c r="AF155" i="19"/>
  <c r="AF201" i="19"/>
  <c r="AP201" i="19" s="1"/>
  <c r="AF204" i="19"/>
  <c r="AP204" i="19" s="1"/>
  <c r="AF173" i="19"/>
  <c r="AP173" i="19" s="1"/>
  <c r="AF183" i="19"/>
  <c r="AP183" i="19" s="1"/>
  <c r="AF120" i="19"/>
  <c r="AP120" i="19" s="1"/>
  <c r="AF171" i="19"/>
  <c r="AP171" i="19" s="1"/>
  <c r="AF85" i="19"/>
  <c r="AP85" i="19" s="1"/>
  <c r="AF168" i="19"/>
  <c r="AP168" i="19" s="1"/>
  <c r="AF158" i="19"/>
  <c r="AP158" i="19" s="1"/>
  <c r="AF174" i="19"/>
  <c r="AP174" i="19" s="1"/>
  <c r="AF94" i="19"/>
  <c r="AP94" i="19" s="1"/>
  <c r="AF144" i="19"/>
  <c r="AP144" i="19" s="1"/>
  <c r="AF181" i="19"/>
  <c r="AP181" i="19" s="1"/>
  <c r="AF205" i="19"/>
  <c r="AP205" i="19" s="1"/>
  <c r="AF176" i="19"/>
  <c r="AF216" i="19"/>
  <c r="AP216" i="19" s="1"/>
  <c r="AF131" i="19"/>
  <c r="AF224" i="19"/>
  <c r="AP224" i="19" s="1"/>
  <c r="AF107" i="19"/>
  <c r="AP107" i="19" s="1"/>
  <c r="AF191" i="19"/>
  <c r="AP191" i="19" s="1"/>
  <c r="AF82" i="19"/>
  <c r="AP82" i="19" s="1"/>
  <c r="AF58" i="19"/>
  <c r="AP58" i="19" s="1"/>
  <c r="AF187" i="19"/>
  <c r="AF186" i="19"/>
  <c r="AP186" i="19" s="1"/>
  <c r="AF109" i="19"/>
  <c r="AP109" i="19" s="1"/>
  <c r="AF61" i="19"/>
  <c r="AP61" i="19" s="1"/>
  <c r="AF77" i="19"/>
  <c r="F203" i="19"/>
  <c r="F106" i="19"/>
  <c r="AF184" i="19"/>
  <c r="AP184" i="19" s="1"/>
  <c r="AF140" i="19"/>
  <c r="AP140" i="19" s="1"/>
  <c r="F214" i="19"/>
  <c r="AF193" i="19"/>
  <c r="AP193" i="19" s="1"/>
  <c r="AF172" i="19"/>
  <c r="AP172" i="19" s="1"/>
  <c r="AF95" i="19"/>
  <c r="AP95" i="19" s="1"/>
  <c r="AF59" i="19"/>
  <c r="AF57" i="19"/>
  <c r="AP57" i="19" s="1"/>
  <c r="AF87" i="19"/>
  <c r="AP87" i="19" s="1"/>
  <c r="AF54" i="19"/>
  <c r="AP54" i="19" s="1"/>
  <c r="AF74" i="19"/>
  <c r="AP74" i="19" s="1"/>
  <c r="AF53" i="19"/>
  <c r="AP53" i="19" s="1"/>
  <c r="AF63" i="19"/>
  <c r="AP63" i="19" s="1"/>
  <c r="AF93" i="19"/>
  <c r="AP93" i="19" s="1"/>
  <c r="F64" i="19"/>
  <c r="AO108" i="19"/>
  <c r="AO104" i="19"/>
  <c r="F179" i="19"/>
  <c r="F131" i="19"/>
  <c r="F130" i="19"/>
  <c r="F121" i="19"/>
  <c r="F180" i="19"/>
  <c r="F89" i="19"/>
  <c r="F111" i="19"/>
  <c r="F219" i="19"/>
  <c r="F90" i="19"/>
  <c r="F178" i="19"/>
  <c r="F76" i="19"/>
  <c r="F100" i="19"/>
  <c r="F174" i="19"/>
  <c r="F158" i="19"/>
  <c r="F60" i="19"/>
  <c r="F92" i="19"/>
  <c r="F74" i="19"/>
  <c r="F149" i="19"/>
  <c r="F207" i="19"/>
  <c r="F110" i="19"/>
  <c r="F128" i="19"/>
  <c r="F134" i="19"/>
  <c r="F156" i="19"/>
  <c r="F209" i="19"/>
  <c r="F69" i="19"/>
  <c r="F70" i="19"/>
  <c r="F72" i="19"/>
  <c r="AF88" i="19"/>
  <c r="AP88" i="19" s="1"/>
  <c r="AF202" i="19"/>
  <c r="AP202" i="19" s="1"/>
  <c r="AF160" i="19"/>
  <c r="AP160" i="19" s="1"/>
  <c r="AF167" i="19"/>
  <c r="AP167" i="19" s="1"/>
  <c r="AF91" i="19"/>
  <c r="AP91" i="19" s="1"/>
  <c r="AF149" i="19"/>
  <c r="AP149" i="19" s="1"/>
  <c r="AF114" i="19"/>
  <c r="AP114" i="19" s="1"/>
  <c r="AF163" i="19"/>
  <c r="AF64" i="19"/>
  <c r="AP64" i="19" s="1"/>
  <c r="AF123" i="19"/>
  <c r="AP123" i="19" s="1"/>
  <c r="AF179" i="19"/>
  <c r="AP179" i="19" s="1"/>
  <c r="AF219" i="19"/>
  <c r="AP219" i="19" s="1"/>
  <c r="AF185" i="19"/>
  <c r="AF146" i="19"/>
  <c r="AF147" i="19"/>
  <c r="AP147" i="19" s="1"/>
  <c r="AF180" i="19"/>
  <c r="AP180" i="19" s="1"/>
  <c r="AF200" i="19"/>
  <c r="AF220" i="19"/>
  <c r="AP220" i="19" s="1"/>
  <c r="AF126" i="19"/>
  <c r="AP126" i="19" s="1"/>
  <c r="AF67" i="19"/>
  <c r="AP67" i="19" s="1"/>
  <c r="AF136" i="19"/>
  <c r="AP136" i="19" s="1"/>
  <c r="AF135" i="19"/>
  <c r="AF100" i="19"/>
  <c r="AF69" i="19"/>
  <c r="AP69" i="19" s="1"/>
  <c r="AF60" i="19"/>
  <c r="AP60" i="19" s="1"/>
  <c r="AF190" i="19"/>
  <c r="AP190" i="19" s="1"/>
  <c r="AF218" i="19"/>
  <c r="AP218" i="19" s="1"/>
  <c r="AF125" i="19"/>
  <c r="AP125" i="19" s="1"/>
  <c r="AF68" i="19"/>
  <c r="AP68" i="19" s="1"/>
  <c r="AF137" i="19"/>
  <c r="AP137" i="19" s="1"/>
  <c r="AF129" i="19"/>
  <c r="AP129" i="19" s="1"/>
  <c r="AF75" i="19"/>
  <c r="AF56" i="19"/>
  <c r="AP56" i="19" s="1"/>
  <c r="AF106" i="19"/>
  <c r="AP106" i="19" s="1"/>
  <c r="AF62" i="19"/>
  <c r="AP62" i="19" s="1"/>
  <c r="AF134" i="19"/>
  <c r="AP134" i="19" s="1"/>
  <c r="AF108" i="19"/>
  <c r="AP108" i="19" s="1"/>
  <c r="AF207" i="19"/>
  <c r="AP207" i="19" s="1"/>
  <c r="AF211" i="19"/>
  <c r="AP211" i="19" s="1"/>
  <c r="AF133" i="19"/>
  <c r="AF194" i="19"/>
  <c r="AP194" i="19" s="1"/>
  <c r="AF153" i="19"/>
  <c r="AP153" i="19" s="1"/>
  <c r="AF78" i="19"/>
  <c r="AF80" i="19"/>
  <c r="AP80" i="19" s="1"/>
  <c r="AF119" i="19"/>
  <c r="AP119" i="19" s="1"/>
  <c r="AF112" i="19"/>
  <c r="AP112" i="19" s="1"/>
  <c r="AI180" i="19" l="1"/>
  <c r="AS180" i="19" s="1"/>
  <c r="AI85" i="19"/>
  <c r="AS85" i="19" s="1"/>
  <c r="AI202" i="19"/>
  <c r="AI190" i="19"/>
  <c r="AI115" i="19"/>
  <c r="AS115" i="19" s="1"/>
  <c r="AI108" i="19"/>
  <c r="AP146" i="19"/>
  <c r="AI146" i="19"/>
  <c r="AP78" i="19"/>
  <c r="AI78" i="19"/>
  <c r="AI120" i="19"/>
  <c r="AI222" i="19"/>
  <c r="AP155" i="19"/>
  <c r="AI155" i="19"/>
  <c r="AI203" i="19"/>
  <c r="AS203" i="19" s="1"/>
  <c r="AI147" i="19"/>
  <c r="AP163" i="19"/>
  <c r="AI163" i="19"/>
  <c r="AP59" i="19"/>
  <c r="AI59" i="19"/>
  <c r="AI158" i="19"/>
  <c r="AI140" i="19"/>
  <c r="AP100" i="19"/>
  <c r="AI100" i="19"/>
  <c r="AP135" i="19"/>
  <c r="AI135" i="19"/>
  <c r="AP133" i="19"/>
  <c r="AI133" i="19"/>
  <c r="AP131" i="19"/>
  <c r="AI131" i="19"/>
  <c r="AS131" i="19" s="1"/>
  <c r="AI101" i="19"/>
  <c r="AP176" i="19"/>
  <c r="AI176" i="19"/>
  <c r="AI219" i="19"/>
  <c r="AP185" i="19"/>
  <c r="AI185" i="19"/>
  <c r="AI63" i="19"/>
  <c r="AP187" i="19"/>
  <c r="AI187" i="19"/>
  <c r="AI58" i="19"/>
  <c r="AS58" i="19" s="1"/>
  <c r="AP75" i="19"/>
  <c r="AI75" i="19"/>
  <c r="AP77" i="19"/>
  <c r="AI77" i="19"/>
  <c r="AP200" i="19"/>
  <c r="AI200" i="19"/>
  <c r="AI60" i="19"/>
  <c r="AS60" i="19" s="1"/>
  <c r="AI74" i="19"/>
  <c r="AI196" i="19"/>
  <c r="AI54" i="19"/>
  <c r="AP208" i="19"/>
  <c r="AI208" i="19"/>
  <c r="AI114" i="19"/>
  <c r="AI192" i="19"/>
  <c r="AS83" i="19"/>
  <c r="AS108" i="19"/>
  <c r="AS223" i="19"/>
  <c r="AS56" i="19"/>
  <c r="AS72" i="19"/>
  <c r="AS66" i="19"/>
  <c r="AS127" i="19"/>
  <c r="AS121" i="19"/>
  <c r="AS122" i="19"/>
  <c r="AS57" i="19"/>
  <c r="AS198" i="19"/>
  <c r="AS142" i="19"/>
  <c r="AS86" i="19"/>
  <c r="AS224" i="19"/>
  <c r="AS79" i="19"/>
  <c r="AS95" i="19"/>
  <c r="AS119" i="19"/>
  <c r="AS116" i="19"/>
  <c r="AS71" i="19"/>
  <c r="AS70" i="19"/>
  <c r="AS130" i="19"/>
  <c r="AS99" i="19"/>
  <c r="AS97" i="19"/>
  <c r="AS195" i="19"/>
  <c r="AS214" i="19"/>
  <c r="AS215" i="19"/>
  <c r="AS96" i="19"/>
  <c r="AS138" i="19"/>
  <c r="AS171" i="19"/>
  <c r="AS168" i="19"/>
  <c r="AS90" i="19"/>
  <c r="AS129" i="19"/>
  <c r="AS162" i="19"/>
  <c r="AS139" i="19"/>
  <c r="AS84" i="19"/>
  <c r="AS89" i="19"/>
  <c r="AS68" i="19"/>
  <c r="AS109" i="19"/>
  <c r="AS164" i="19"/>
  <c r="AS156" i="19"/>
  <c r="AS181" i="19"/>
  <c r="AS174" i="19"/>
  <c r="AS202" i="19"/>
  <c r="AS55" i="19"/>
  <c r="AS178" i="19"/>
  <c r="AS177" i="19"/>
  <c r="AS159" i="19"/>
  <c r="AS107" i="19"/>
  <c r="AS111" i="19"/>
  <c r="AS113" i="19"/>
  <c r="AS92" i="19"/>
  <c r="AS170" i="19"/>
  <c r="AS209" i="19"/>
  <c r="AS103" i="19"/>
  <c r="AS73" i="19"/>
  <c r="AS221" i="19"/>
  <c r="AS154" i="19"/>
  <c r="AS213" i="19"/>
  <c r="AS201" i="19"/>
  <c r="AS186" i="19"/>
  <c r="AS124" i="19"/>
  <c r="AS87" i="19"/>
  <c r="AS69" i="19"/>
  <c r="AS110" i="19"/>
  <c r="AS123" i="19"/>
  <c r="AS152" i="19"/>
  <c r="AS194" i="19"/>
  <c r="AS104" i="19"/>
  <c r="AS98" i="19"/>
  <c r="AS62" i="19"/>
  <c r="AS191" i="19"/>
  <c r="AS217" i="19"/>
  <c r="AS199" i="19"/>
  <c r="AS134" i="19"/>
  <c r="AS126" i="19"/>
  <c r="AS143" i="19"/>
  <c r="AS165" i="19"/>
  <c r="AS211" i="19"/>
  <c r="AS125" i="19"/>
  <c r="AS151" i="19"/>
  <c r="AS105" i="19"/>
  <c r="AS197" i="19"/>
  <c r="AS184" i="19"/>
  <c r="AS67" i="19"/>
  <c r="AS205" i="19"/>
  <c r="AS175" i="19"/>
  <c r="AS210" i="19"/>
  <c r="AS76" i="19"/>
  <c r="AS82" i="19"/>
  <c r="AS193" i="19"/>
  <c r="AS206" i="19"/>
  <c r="AS80" i="19"/>
  <c r="AS204" i="19"/>
  <c r="AS167" i="19"/>
  <c r="AS172" i="19"/>
  <c r="AS91" i="19"/>
  <c r="AS141" i="19"/>
  <c r="AS169" i="19"/>
  <c r="AS93" i="19"/>
  <c r="E3" i="19"/>
  <c r="D3" i="19"/>
  <c r="C3" i="19"/>
  <c r="AS208" i="19" l="1"/>
  <c r="AS147" i="19"/>
  <c r="AS185" i="19"/>
  <c r="AS133" i="19"/>
  <c r="AS74" i="19"/>
  <c r="AS63" i="19"/>
  <c r="AS163" i="19"/>
  <c r="AS59" i="19"/>
  <c r="AS222" i="19"/>
  <c r="AS196" i="19"/>
  <c r="AS187" i="19"/>
  <c r="AS155" i="19"/>
  <c r="AS135" i="19"/>
  <c r="AS219" i="19"/>
  <c r="AS200" i="19"/>
  <c r="AS192" i="19"/>
  <c r="AS176" i="19"/>
  <c r="AS78" i="19"/>
  <c r="AS114" i="19"/>
  <c r="AS75" i="19"/>
  <c r="AS77" i="19"/>
  <c r="AS120" i="19"/>
  <c r="AS100" i="19"/>
  <c r="AS158" i="19"/>
  <c r="AS54" i="19"/>
  <c r="AS140" i="19"/>
  <c r="AS101" i="19"/>
  <c r="AS153" i="19"/>
  <c r="AS112" i="19"/>
  <c r="AS190" i="19"/>
  <c r="AS146" i="19"/>
  <c r="AS64" i="19"/>
  <c r="AS88" i="19"/>
  <c r="AS53" i="19"/>
  <c r="X3" i="19"/>
  <c r="Z3" i="19" s="1"/>
  <c r="Y3" i="19" s="1"/>
  <c r="AA3" i="19"/>
  <c r="AB3" i="19" s="1"/>
  <c r="W3" i="19"/>
  <c r="U3" i="19"/>
  <c r="T3" i="19"/>
  <c r="O3" i="19"/>
  <c r="P3" i="19"/>
  <c r="Q3" i="19" s="1"/>
  <c r="K3" i="19" a="1"/>
  <c r="K3" i="19" s="1"/>
  <c r="L3" i="19" s="1"/>
  <c r="N3" i="19"/>
  <c r="AG3" i="19"/>
  <c r="AG4" i="19"/>
  <c r="AG7" i="19"/>
  <c r="AQ7" i="19" s="1"/>
  <c r="AG8" i="19"/>
  <c r="AQ8" i="19" s="1"/>
  <c r="AG16" i="19"/>
  <c r="AQ16" i="19" s="1"/>
  <c r="AG17" i="19"/>
  <c r="AQ17" i="19" s="1"/>
  <c r="AG19" i="19"/>
  <c r="AQ19" i="19" s="1"/>
  <c r="AG21" i="19"/>
  <c r="AQ21" i="19" s="1"/>
  <c r="AG24" i="19"/>
  <c r="AG25" i="19"/>
  <c r="AQ25" i="19" s="1"/>
  <c r="AG26" i="19"/>
  <c r="AQ26" i="19" s="1"/>
  <c r="AG27" i="19"/>
  <c r="AG28" i="19"/>
  <c r="AG30" i="19"/>
  <c r="AQ30" i="19" s="1"/>
  <c r="AG31" i="19"/>
  <c r="AQ31" i="19" s="1"/>
  <c r="AG32" i="19"/>
  <c r="AQ32" i="19" s="1"/>
  <c r="AG33" i="19"/>
  <c r="AQ33" i="19" s="1"/>
  <c r="AG34" i="19"/>
  <c r="AQ34" i="19" s="1"/>
  <c r="AG35" i="19"/>
  <c r="AQ35" i="19" s="1"/>
  <c r="AG36" i="19"/>
  <c r="AQ36" i="19" s="1"/>
  <c r="AG37" i="19"/>
  <c r="AQ37" i="19" s="1"/>
  <c r="AG38" i="19"/>
  <c r="AQ38" i="19" s="1"/>
  <c r="AG39" i="19"/>
  <c r="AQ39" i="19" s="1"/>
  <c r="AG41" i="19"/>
  <c r="AQ41" i="19" s="1"/>
  <c r="AG43" i="19"/>
  <c r="AQ43" i="19" s="1"/>
  <c r="AG44" i="19"/>
  <c r="AQ44" i="19" s="1"/>
  <c r="AG45" i="19"/>
  <c r="AQ45" i="19" s="1"/>
  <c r="AG46" i="19"/>
  <c r="AQ46" i="19" s="1"/>
  <c r="AG47" i="19"/>
  <c r="AQ47" i="19" s="1"/>
  <c r="AG48" i="19"/>
  <c r="AG49" i="19"/>
  <c r="AQ49" i="19" s="1"/>
  <c r="AG50" i="19"/>
  <c r="AG51" i="19"/>
  <c r="AQ51" i="19" s="1"/>
  <c r="A3" i="19"/>
  <c r="AR3" i="19" l="1"/>
  <c r="AQ3" i="19"/>
  <c r="AQ27" i="19"/>
  <c r="AQ48" i="19"/>
  <c r="AQ24" i="19"/>
  <c r="AQ28" i="19"/>
  <c r="AQ50" i="19"/>
  <c r="AQ4" i="19"/>
  <c r="AF28" i="19"/>
  <c r="AP28" i="19" s="1"/>
  <c r="AF26" i="19"/>
  <c r="AP26" i="19" s="1"/>
  <c r="AF25" i="19"/>
  <c r="AP25" i="19" s="1"/>
  <c r="AF34" i="19"/>
  <c r="AP34" i="19" s="1"/>
  <c r="AF24" i="19"/>
  <c r="AP24" i="19" s="1"/>
  <c r="AF39" i="19"/>
  <c r="AP39" i="19" s="1"/>
  <c r="AF17" i="19"/>
  <c r="AP17" i="19" s="1"/>
  <c r="AF43" i="19"/>
  <c r="AP43" i="19" s="1"/>
  <c r="AF42" i="19"/>
  <c r="AP42" i="19" s="1"/>
  <c r="AF22" i="19"/>
  <c r="AP22" i="19" s="1"/>
  <c r="AF41" i="19"/>
  <c r="AP41" i="19" s="1"/>
  <c r="AF21" i="19"/>
  <c r="AP21" i="19" s="1"/>
  <c r="AF30" i="19"/>
  <c r="AP30" i="19" s="1"/>
  <c r="AG13" i="19"/>
  <c r="AQ13" i="19" s="1"/>
  <c r="AG11" i="19"/>
  <c r="AQ11" i="19" s="1"/>
  <c r="AG10" i="19"/>
  <c r="AG29" i="19"/>
  <c r="AQ29" i="19" s="1"/>
  <c r="AG9" i="19"/>
  <c r="AQ9" i="19" s="1"/>
  <c r="AG6" i="19"/>
  <c r="AG23" i="19"/>
  <c r="AQ23" i="19" s="1"/>
  <c r="AG15" i="19"/>
  <c r="AQ15" i="19" s="1"/>
  <c r="AG14" i="19"/>
  <c r="AG52" i="19"/>
  <c r="AQ52" i="19" s="1"/>
  <c r="AG12" i="19"/>
  <c r="AQ12" i="19" s="1"/>
  <c r="AG40" i="19"/>
  <c r="AQ40" i="19" s="1"/>
  <c r="M3" i="19" a="1"/>
  <c r="M3" i="19" s="1"/>
  <c r="F3" i="19" s="1"/>
  <c r="AG5" i="19"/>
  <c r="AG42" i="19"/>
  <c r="AQ42" i="19" s="1"/>
  <c r="AG18" i="19"/>
  <c r="AQ18" i="19" s="1"/>
  <c r="AG22" i="19"/>
  <c r="AQ22" i="19" s="1"/>
  <c r="AG20" i="19"/>
  <c r="AF45" i="19"/>
  <c r="AP45" i="19" s="1"/>
  <c r="AF5" i="19"/>
  <c r="AP5" i="19" s="1"/>
  <c r="AF4" i="19"/>
  <c r="AP4" i="19" s="1"/>
  <c r="AF51" i="19"/>
  <c r="AP51" i="19" s="1"/>
  <c r="AF11" i="19"/>
  <c r="AP11" i="19" s="1"/>
  <c r="AF46" i="19"/>
  <c r="AF48" i="19"/>
  <c r="AP48" i="19" s="1"/>
  <c r="AF8" i="19"/>
  <c r="AP8" i="19" s="1"/>
  <c r="AF47" i="19"/>
  <c r="AP47" i="19" s="1"/>
  <c r="AF7" i="19"/>
  <c r="AP7" i="19" s="1"/>
  <c r="R3" i="19" a="1"/>
  <c r="R3" i="19" s="1"/>
  <c r="AF52" i="19"/>
  <c r="AP52" i="19" s="1"/>
  <c r="AF12" i="19"/>
  <c r="AP12" i="19" s="1"/>
  <c r="AF10" i="19"/>
  <c r="AP10" i="19" s="1"/>
  <c r="AF49" i="19"/>
  <c r="AP49" i="19" s="1"/>
  <c r="AF9" i="19"/>
  <c r="AP9" i="19" s="1"/>
  <c r="AF13" i="19"/>
  <c r="AP13" i="19" s="1"/>
  <c r="AS22" i="19"/>
  <c r="V3" i="19"/>
  <c r="AI4" i="19" l="1"/>
  <c r="AI28" i="19"/>
  <c r="AS28" i="19" s="1"/>
  <c r="AP46" i="19"/>
  <c r="AI46" i="19"/>
  <c r="AS46" i="19" s="1"/>
  <c r="AI24" i="19"/>
  <c r="AI48" i="19"/>
  <c r="AS48" i="19" s="1"/>
  <c r="AE3" i="19" a="1"/>
  <c r="AE3" i="19" s="1"/>
  <c r="AO3" i="19" s="1"/>
  <c r="AI5" i="19"/>
  <c r="AS5" i="19" s="1"/>
  <c r="AQ5" i="19"/>
  <c r="AQ14" i="19"/>
  <c r="AQ6" i="19"/>
  <c r="AI10" i="19"/>
  <c r="AS10" i="19" s="1"/>
  <c r="AQ10" i="19"/>
  <c r="AQ20" i="19"/>
  <c r="AF44" i="19"/>
  <c r="AP44" i="19" s="1"/>
  <c r="AF23" i="19"/>
  <c r="AF29" i="19"/>
  <c r="AP29" i="19" s="1"/>
  <c r="AF31" i="19"/>
  <c r="AP31" i="19" s="1"/>
  <c r="AF36" i="19"/>
  <c r="AP36" i="19" s="1"/>
  <c r="AO15" i="19"/>
  <c r="AF3" i="19"/>
  <c r="AO18" i="19"/>
  <c r="AF32" i="19"/>
  <c r="AP32" i="19" s="1"/>
  <c r="AO22" i="19"/>
  <c r="AF20" i="19"/>
  <c r="AP20" i="19" s="1"/>
  <c r="AF40" i="19"/>
  <c r="AP40" i="19" s="1"/>
  <c r="AF37" i="19"/>
  <c r="AP37" i="19" s="1"/>
  <c r="AF27" i="19"/>
  <c r="AF6" i="19"/>
  <c r="AP6" i="19" s="1"/>
  <c r="AO7" i="19"/>
  <c r="AF18" i="19"/>
  <c r="AP18" i="19" s="1"/>
  <c r="AF38" i="19"/>
  <c r="AP38" i="19" s="1"/>
  <c r="AO40" i="19"/>
  <c r="AO32" i="19"/>
  <c r="AF50" i="19"/>
  <c r="AF33" i="19"/>
  <c r="AP33" i="19" s="1"/>
  <c r="AO38" i="19"/>
  <c r="AO37" i="19"/>
  <c r="AO49" i="19"/>
  <c r="AO29" i="19"/>
  <c r="AO12" i="19"/>
  <c r="AF15" i="19"/>
  <c r="AP15" i="19" s="1"/>
  <c r="AO46" i="19"/>
  <c r="AF35" i="19"/>
  <c r="AP35" i="19" s="1"/>
  <c r="AO48" i="19"/>
  <c r="AF19" i="19"/>
  <c r="AF16" i="19"/>
  <c r="AO20" i="19"/>
  <c r="AF14" i="19"/>
  <c r="AI14" i="19" s="1"/>
  <c r="AO17" i="19"/>
  <c r="AO41" i="19"/>
  <c r="AO36" i="19"/>
  <c r="AO31" i="19"/>
  <c r="AO43" i="19"/>
  <c r="AO51" i="19"/>
  <c r="AO24" i="19"/>
  <c r="AO23" i="19"/>
  <c r="AO21" i="19"/>
  <c r="AO6" i="19"/>
  <c r="AO39" i="19"/>
  <c r="AO25" i="19"/>
  <c r="AO5" i="19"/>
  <c r="AO33" i="19"/>
  <c r="AO11" i="19"/>
  <c r="AO14" i="19"/>
  <c r="AO10" i="19"/>
  <c r="AO30" i="19"/>
  <c r="AO50" i="19"/>
  <c r="AO27" i="19"/>
  <c r="AO34" i="19"/>
  <c r="AO42" i="19"/>
  <c r="AO47" i="19"/>
  <c r="AO26" i="19"/>
  <c r="AO52" i="19"/>
  <c r="AO8" i="19"/>
  <c r="AO35" i="19"/>
  <c r="AO9" i="19"/>
  <c r="AO16" i="19"/>
  <c r="AO4" i="19"/>
  <c r="AO19" i="19"/>
  <c r="AO44" i="19"/>
  <c r="AO45" i="19"/>
  <c r="AO13" i="19"/>
  <c r="AO28" i="19"/>
  <c r="AS32" i="19"/>
  <c r="AS24" i="19"/>
  <c r="AS45" i="19"/>
  <c r="AS35" i="19"/>
  <c r="AS34" i="19"/>
  <c r="AS38" i="19"/>
  <c r="AS21" i="19"/>
  <c r="AS30" i="19"/>
  <c r="AS51" i="19"/>
  <c r="AS42" i="19"/>
  <c r="AS52" i="19"/>
  <c r="AS39" i="19"/>
  <c r="AS7" i="19"/>
  <c r="AS11" i="19"/>
  <c r="AS33" i="19"/>
  <c r="AS49" i="19"/>
  <c r="AS26" i="19"/>
  <c r="AS29" i="19"/>
  <c r="AS43" i="19"/>
  <c r="AS13" i="19"/>
  <c r="AS31" i="19"/>
  <c r="AS40" i="19"/>
  <c r="AI6" i="19" l="1"/>
  <c r="AS6" i="19" s="1"/>
  <c r="AI20" i="19"/>
  <c r="AS20" i="19" s="1"/>
  <c r="AS23" i="19"/>
  <c r="AP23" i="19"/>
  <c r="AP50" i="19"/>
  <c r="AI50" i="19"/>
  <c r="AS50" i="19" s="1"/>
  <c r="AS14" i="19"/>
  <c r="AP14" i="19"/>
  <c r="AP27" i="19"/>
  <c r="AI27" i="19"/>
  <c r="AS27" i="19" s="1"/>
  <c r="AP19" i="19"/>
  <c r="AI19" i="19"/>
  <c r="AS19" i="19" s="1"/>
  <c r="AI16" i="19"/>
  <c r="AP16" i="19"/>
  <c r="AP3" i="19"/>
  <c r="AI3" i="19"/>
  <c r="AS9" i="19"/>
  <c r="AS41" i="19"/>
  <c r="AS37" i="19"/>
  <c r="AS18" i="19"/>
  <c r="AS12" i="19"/>
  <c r="AS47" i="19"/>
  <c r="AS8" i="19"/>
  <c r="AS15" i="19"/>
  <c r="AS4" i="19"/>
  <c r="AS25" i="19"/>
  <c r="AS3" i="19" l="1"/>
  <c r="AS36" i="19"/>
  <c r="AS17" i="19"/>
  <c r="AS44" i="19"/>
  <c r="AS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<sst xmlns="http://schemas.openxmlformats.org/spreadsheetml/2006/main" count="4695" uniqueCount="951">
  <si>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</si>
  <si>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</si>
  <si>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</si>
  <si>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</si>
  <si>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</si>
  <si>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</si>
  <si>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</si>
  <si>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</si>
  <si>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</si>
  <si>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</si>
  <si>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</si>
  <si>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</si>
  <si>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</si>
  <si>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</si>
  <si>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</si>
  <si>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</si>
  <si>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</si>
  <si>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</si>
  <si>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</si>
  <si>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</si>
  <si>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</si>
  <si>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MX</t>
  </si>
  <si>
    <t>N0</t>
  </si>
  <si>
    <t>T2</t>
  </si>
  <si>
    <t>3.5cm</t>
  </si>
  <si>
    <t>Absent</t>
  </si>
  <si>
    <t>Margins uninvolved by carcinoma</t>
  </si>
  <si>
    <t>M1</t>
  </si>
  <si>
    <t>Follicular</t>
  </si>
  <si>
    <t>2.8cm</t>
  </si>
  <si>
    <t>Present</t>
  </si>
  <si>
    <t>follicular variant</t>
  </si>
  <si>
    <t>1.3cm</t>
  </si>
  <si>
    <t>N1a</t>
  </si>
  <si>
    <t>T3</t>
  </si>
  <si>
    <t>tall cell variant</t>
  </si>
  <si>
    <t>2.4cm</t>
  </si>
  <si>
    <t>2.5cm</t>
  </si>
  <si>
    <t>Not identified</t>
  </si>
  <si>
    <t>T1</t>
  </si>
  <si>
    <t>Nx</t>
  </si>
  <si>
    <t>Papillary carcinoma, follicular variant</t>
  </si>
  <si>
    <t>Negative</t>
  </si>
  <si>
    <t>encapsulated follicular variant</t>
  </si>
  <si>
    <t>HRAS codon 61</t>
  </si>
  <si>
    <t>1.0cm</t>
  </si>
  <si>
    <t>T1b</t>
  </si>
  <si>
    <t>Not Identified</t>
  </si>
  <si>
    <t>classical type</t>
  </si>
  <si>
    <t>2.2cm</t>
  </si>
  <si>
    <t>Free of tumor</t>
  </si>
  <si>
    <t>T1a</t>
  </si>
  <si>
    <t>papillary</t>
  </si>
  <si>
    <t>Tumor is present at inked anterior margin</t>
  </si>
  <si>
    <t>Focal</t>
  </si>
  <si>
    <t>1.2cm</t>
  </si>
  <si>
    <t>Focal Invasion</t>
  </si>
  <si>
    <t>1cm</t>
  </si>
  <si>
    <t>1.8cm</t>
  </si>
  <si>
    <t>TCGA-EM-A22O</t>
  </si>
  <si>
    <t>focal extent (less than 4 vessels)</t>
  </si>
  <si>
    <t>2.6cm</t>
  </si>
  <si>
    <t>Margins are uninvolved</t>
  </si>
  <si>
    <t>TCGA-FY-A40N</t>
  </si>
  <si>
    <t>1.7cm</t>
  </si>
  <si>
    <t>Classical (usual)</t>
  </si>
  <si>
    <t>classical (usual)</t>
  </si>
  <si>
    <t>Present, minimal</t>
  </si>
  <si>
    <t>3.2cm</t>
  </si>
  <si>
    <t>I</t>
  </si>
  <si>
    <t>Focal invasion</t>
  </si>
  <si>
    <t>Present, extent widely invasive</t>
  </si>
  <si>
    <t>3.0cm</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</si>
  <si>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</si>
  <si>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</si>
  <si>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</si>
  <si>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</si>
  <si>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</si>
  <si>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</si>
  <si>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</si>
  <si>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</si>
  <si>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</si>
  <si>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</si>
  <si>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</si>
  <si>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</si>
  <si>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</si>
  <si>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</si>
  <si>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</si>
  <si>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</si>
  <si>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</si>
  <si>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</si>
  <si>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</si>
  <si>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</si>
  <si>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</si>
  <si>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</si>
  <si>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</si>
  <si>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</si>
  <si>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</si>
  <si>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</si>
  <si>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</si>
  <si>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</si>
  <si>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</si>
  <si>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</si>
  <si>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</si>
  <si>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pT1</t>
  </si>
  <si>
    <t>pN0</t>
  </si>
  <si>
    <t>Mx</t>
  </si>
  <si>
    <t>1.3 cm</t>
  </si>
  <si>
    <t>pT3</t>
  </si>
  <si>
    <t>pN1a</t>
  </si>
  <si>
    <t>6.0 cm</t>
  </si>
  <si>
    <t>2.4 cm</t>
  </si>
  <si>
    <t>pNX</t>
  </si>
  <si>
    <t>Papillary Thyroid Carcinoma</t>
  </si>
  <si>
    <t>2.5 cm</t>
  </si>
  <si>
    <t>0.7 cm</t>
  </si>
  <si>
    <t>Papillary carcinoma, encapsulated follicular variant</t>
  </si>
  <si>
    <t>Tall cell variant</t>
  </si>
  <si>
    <t>3 cm</t>
  </si>
  <si>
    <t>1.0 cm</t>
  </si>
  <si>
    <t>pT1b</t>
  </si>
  <si>
    <t>1.5 cm</t>
  </si>
  <si>
    <t>3.2 cm</t>
  </si>
  <si>
    <t>3.1 cm</t>
  </si>
  <si>
    <t>Not mentioned</t>
  </si>
  <si>
    <t>Not applicable</t>
  </si>
  <si>
    <t>Papillary carcinoma, classical type</t>
  </si>
  <si>
    <t>2.2 cm</t>
  </si>
  <si>
    <t>Partially surrounded</t>
  </si>
  <si>
    <t>3.0 cm</t>
  </si>
  <si>
    <t>0.6 cm</t>
  </si>
  <si>
    <t>None Identified</t>
  </si>
  <si>
    <t>Right paratracheal</t>
  </si>
  <si>
    <t>0.8cm</t>
  </si>
  <si>
    <t>0.8 cm</t>
  </si>
  <si>
    <t>2.1 cm</t>
  </si>
  <si>
    <t>Invades: perithyroidal fibroadipose tissue</t>
  </si>
  <si>
    <t>2.0 cm</t>
  </si>
  <si>
    <t>1.2 cm</t>
  </si>
  <si>
    <t>2 cm</t>
  </si>
  <si>
    <t>0.5 cm</t>
  </si>
  <si>
    <t>Papillary thyroid carcinoma</t>
  </si>
  <si>
    <t>1.8 cm</t>
  </si>
  <si>
    <t>1 cm</t>
  </si>
  <si>
    <t>Papillary carcinoma, classical (usual)</t>
  </si>
  <si>
    <t>Left paratracheal</t>
  </si>
  <si>
    <t>Present, extent minimal</t>
  </si>
  <si>
    <t>Minimal</t>
  </si>
  <si>
    <t>4.0 cm</t>
  </si>
  <si>
    <t>pN1b</t>
  </si>
  <si>
    <t>1.7 cm</t>
  </si>
  <si>
    <t>Multifocal</t>
  </si>
  <si>
    <t>Papillary carcinoma, Classical (usual)</t>
  </si>
  <si>
    <t>Present: Focal (less than 4 vessels)</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</si>
  <si>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</si>
  <si>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</si>
  <si>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</si>
  <si>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</si>
  <si>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</si>
  <si>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</si>
  <si>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</si>
  <si>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</si>
  <si>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</si>
  <si>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</si>
  <si>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</si>
  <si>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</si>
  <si>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</si>
  <si>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</si>
  <si>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</si>
  <si>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</si>
  <si>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</si>
  <si>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</si>
  <si>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</si>
  <si>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</si>
  <si>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</si>
  <si>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</si>
  <si>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</si>
  <si>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</si>
  <si>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Invades: peri-thyroid fibroadipose tissue</t>
  </si>
  <si>
    <t>Multiple</t>
  </si>
  <si>
    <t>pT1a</t>
  </si>
  <si>
    <t>None</t>
  </si>
  <si>
    <t>tall cell</t>
  </si>
  <si>
    <t>classical</t>
  </si>
  <si>
    <t>2.6 cm</t>
  </si>
  <si>
    <t>3.6 cm</t>
  </si>
  <si>
    <t>0.3 cm</t>
  </si>
  <si>
    <t>4.4cm</t>
  </si>
  <si>
    <t>Margins involved by carcinoma</t>
  </si>
  <si>
    <t>4.4 cm</t>
  </si>
  <si>
    <t>Not answered</t>
  </si>
  <si>
    <t>Identified</t>
  </si>
  <si>
    <t>Follicular Variant</t>
  </si>
  <si>
    <t>N1</t>
  </si>
  <si>
    <t>Uninvolved</t>
  </si>
  <si>
    <t>1 mm</t>
  </si>
  <si>
    <t>Positive</t>
  </si>
  <si>
    <t>1.4 cm</t>
  </si>
  <si>
    <t>T4</t>
  </si>
  <si>
    <t>TX</t>
  </si>
  <si>
    <t>pMx</t>
  </si>
  <si>
    <t>Classical</t>
  </si>
  <si>
    <t>Encapsulated follicular variant</t>
  </si>
  <si>
    <t>Partial encapsulated</t>
  </si>
  <si>
    <t>Minimal extrathyroidal extension</t>
  </si>
  <si>
    <t>Classical variant</t>
  </si>
  <si>
    <t>3.2 CM</t>
  </si>
  <si>
    <t>5.0 CM</t>
  </si>
  <si>
    <t>3.4 cm</t>
  </si>
  <si>
    <t>4.5 cm</t>
  </si>
  <si>
    <t>Oncocytic variant</t>
  </si>
  <si>
    <t>5.0 cm</t>
  </si>
  <si>
    <t>Extensive</t>
  </si>
  <si>
    <t>Multiple foci</t>
  </si>
  <si>
    <t>Conventional</t>
  </si>
  <si>
    <t>3.3 cm</t>
  </si>
  <si>
    <t>Three</t>
  </si>
  <si>
    <t>Isthmus</t>
  </si>
  <si>
    <t>2.3 cm</t>
  </si>
  <si>
    <t>BRAF p.V600E</t>
  </si>
  <si>
    <t>3.8 cm</t>
  </si>
  <si>
    <t>5 mm</t>
  </si>
  <si>
    <t>follicular</t>
  </si>
  <si>
    <t>2.9 cm</t>
  </si>
  <si>
    <t>Focally positive anterior margin (A9, 10); &lt;1mm to posterior margin (A18)</t>
  </si>
  <si>
    <t>4.2 cm</t>
  </si>
  <si>
    <t>Present, multifocal</t>
  </si>
  <si>
    <t>Focus suspicious for extra thyroidal involvement of adipose tissue</t>
  </si>
  <si>
    <t>Negative but close to black inked posterior (&lt;1 mm)</t>
  </si>
  <si>
    <t>7mm</t>
  </si>
  <si>
    <t>2.8 x 1.9 x 1.7 cm</t>
  </si>
  <si>
    <t>not encapsulated</t>
  </si>
  <si>
    <t>present (A1, A3)</t>
  </si>
  <si>
    <t>No definite extrathyroidal extension is noted</t>
  </si>
  <si>
    <t>1.1 cm</t>
  </si>
  <si>
    <t>5 cm</t>
  </si>
  <si>
    <t>Focal lymphovascular invasion is Identified</t>
  </si>
  <si>
    <t>Foci of tumor-capsule Invasion are noted</t>
  </si>
  <si>
    <t>Invades perithyroid fibroadipose tissue</t>
  </si>
  <si>
    <t>invades :the extrathyroidal adipose tissue</t>
  </si>
  <si>
    <t>Tumor is present at the inked anterior margin</t>
  </si>
  <si>
    <t>Extensive Invasion</t>
  </si>
  <si>
    <t>0.2cm</t>
  </si>
  <si>
    <t>0.3cm</t>
  </si>
  <si>
    <t>Invades:perithyroidal soft tissue</t>
  </si>
  <si>
    <t>No definite capsular invasion is noted</t>
  </si>
  <si>
    <t>4.9 cm</t>
  </si>
  <si>
    <t>0.55 cm</t>
  </si>
  <si>
    <t>Invades:perithyroidal soft tissue and focally skeletal muscle</t>
  </si>
  <si>
    <t>4 cm</t>
  </si>
  <si>
    <t>1.1cm</t>
  </si>
  <si>
    <t>microcarcinoma</t>
  </si>
  <si>
    <t>0.9 cm</t>
  </si>
  <si>
    <t>Follicular variant with oncocytic features</t>
  </si>
  <si>
    <t>Tumor is noted focally at the cauterized margin</t>
  </si>
  <si>
    <t>0.9cm</t>
  </si>
  <si>
    <t>Invades: perithyroid fibroadipose tissue</t>
  </si>
  <si>
    <t>Areas suggestive but not diagnostic</t>
  </si>
  <si>
    <t>Invades the extrathyroidal fibroadipose tissue</t>
  </si>
  <si>
    <t>Invades:perithyroidal adipose tissue and parathyroid gland</t>
  </si>
  <si>
    <t>Positive for tumor</t>
  </si>
  <si>
    <t>Numerous foci</t>
  </si>
  <si>
    <t>Invades: parathyroid fibroadipose tissue</t>
  </si>
  <si>
    <t>0.5cm</t>
  </si>
  <si>
    <t>5.2 cm</t>
  </si>
  <si>
    <t>Invades:peri-thyroid fibroadipose tissue</t>
  </si>
  <si>
    <t>Invades:perithyroidal fibroadipose tissue</t>
  </si>
  <si>
    <t>Focal extrathyroidal extension into the fibroadipose tissue of papillary microcarcinoma (left lobe, 0.8 cm)</t>
  </si>
  <si>
    <t>Invades:Perithyroidal adipose tissue</t>
  </si>
  <si>
    <t>Tumor is present focally at the inked posterior margin</t>
  </si>
  <si>
    <t>1.8 x 1.2 cm</t>
  </si>
  <si>
    <t>2.1 x 1.9 cm</t>
  </si>
  <si>
    <t>2.5x2x1cm</t>
  </si>
  <si>
    <t>Present, extending into fibroadipose tissue and abutting skeletal muscle</t>
  </si>
  <si>
    <t>Present, extending into skeletal muscle</t>
  </si>
  <si>
    <t>Present, extending into fibroadipose tissue</t>
  </si>
  <si>
    <t>favor into fibrous tissue</t>
  </si>
  <si>
    <t>3.7 cm</t>
  </si>
  <si>
    <t>oncocytic or oxyphilic variant</t>
  </si>
  <si>
    <t>pNO</t>
  </si>
  <si>
    <t>Present- extent minimal</t>
  </si>
  <si>
    <t>PN0</t>
  </si>
  <si>
    <t>2.0cm</t>
  </si>
  <si>
    <t>5.4cm</t>
  </si>
  <si>
    <t>2.3cm</t>
  </si>
  <si>
    <t>9.6cm</t>
  </si>
  <si>
    <t>Present, focal extent (less than 4 vessels)</t>
  </si>
  <si>
    <t>6.3cm</t>
  </si>
  <si>
    <t>4.0cm</t>
  </si>
  <si>
    <t>5.0cm</t>
  </si>
  <si>
    <t>1.4cm</t>
  </si>
  <si>
    <t>4.1cm</t>
  </si>
  <si>
    <t>1.9cm</t>
  </si>
  <si>
    <t>pNx</t>
  </si>
  <si>
    <t>N1A</t>
  </si>
  <si>
    <t>9.4 cm</t>
  </si>
  <si>
    <t>4.5 x 3.0 x 3.0 cm</t>
  </si>
  <si>
    <t>Partially encapsulated</t>
  </si>
  <si>
    <t>Negative (R0)</t>
  </si>
  <si>
    <t>Focal capsular invasion</t>
  </si>
  <si>
    <t>Present, widely invaded</t>
  </si>
  <si>
    <t>3.1 x 1.5 x 1.1 cm</t>
  </si>
  <si>
    <t>Less than 4 vessels</t>
  </si>
  <si>
    <t>3.5 mm</t>
  </si>
  <si>
    <t>2.7 cm</t>
  </si>
  <si>
    <t>Not definitively identified</t>
  </si>
  <si>
    <t>Focally present at the inked resection margins</t>
  </si>
  <si>
    <t>Classical (usual), Follicular variant</t>
  </si>
  <si>
    <t>1.9 cm</t>
  </si>
  <si>
    <t>8.2 cm</t>
  </si>
  <si>
    <t>Present (to soft tissue, minimal extent)</t>
  </si>
  <si>
    <t>1.5 x 2.2 x 5.0</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</si>
  <si>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</si>
  <si>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</si>
  <si>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</si>
  <si>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</si>
  <si>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</si>
  <si>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</si>
  <si>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</si>
  <si>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</si>
  <si>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</si>
  <si>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</si>
  <si>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</si>
  <si>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</si>
  <si>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</si>
  <si>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</si>
  <si>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</si>
  <si>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</si>
  <si>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</si>
  <si>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</si>
  <si>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</si>
  <si>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</si>
  <si>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</si>
  <si>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</si>
  <si>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</si>
  <si>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</si>
  <si>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</si>
  <si>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</si>
  <si>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</si>
  <si>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</si>
  <si>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</si>
  <si>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</si>
  <si>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</si>
  <si>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</si>
  <si>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</si>
  <si>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</si>
  <si>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</si>
  <si>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</si>
  <si>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</si>
  <si>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</si>
  <si>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</si>
  <si>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</si>
  <si>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</si>
  <si>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</si>
  <si>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</si>
  <si>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</si>
  <si>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</si>
  <si>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</si>
  <si>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</si>
  <si>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</si>
  <si>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</si>
  <si>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</si>
  <si>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</si>
  <si>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</si>
  <si>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</si>
  <si>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</si>
  <si>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</si>
  <si>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</si>
  <si>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</si>
  <si>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</si>
  <si>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</si>
  <si>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</si>
  <si>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</si>
  <si>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</si>
  <si>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</si>
  <si>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</si>
  <si>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</si>
  <si>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</si>
  <si>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</si>
  <si>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</si>
  <si>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</si>
  <si>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</si>
  <si>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</si>
  <si>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</si>
  <si>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</si>
  <si>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</si>
  <si>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</si>
  <si>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</si>
  <si>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</si>
  <si>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</si>
  <si>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</si>
  <si>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</si>
  <si>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</si>
  <si>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</si>
  <si>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</si>
  <si>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</si>
  <si>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</si>
  <si>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</si>
  <si>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</si>
  <si>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</si>
  <si>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</si>
  <si>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</si>
  <si>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</si>
  <si>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</si>
  <si>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</si>
  <si>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</si>
  <si>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</si>
  <si>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</si>
  <si>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</si>
  <si>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</si>
  <si>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</si>
  <si>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</si>
  <si>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</si>
  <si>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</si>
  <si>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</si>
  <si>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</si>
  <si>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</si>
  <si>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</si>
  <si>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</si>
  <si>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</si>
  <si>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</si>
  <si>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</si>
  <si>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</si>
  <si>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</si>
  <si>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</si>
  <si>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</si>
  <si>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</si>
  <si>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</si>
  <si>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</si>
  <si>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</si>
  <si>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</si>
  <si>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</si>
  <si>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</si>
  <si>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</si>
  <si>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</si>
  <si>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</si>
  <si>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</si>
  <si>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</si>
  <si>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</si>
  <si>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</si>
  <si>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</si>
  <si>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</si>
  <si>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</si>
  <si>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</si>
  <si>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</si>
  <si>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</si>
  <si>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</si>
  <si>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</si>
  <si>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</si>
  <si>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</si>
  <si>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</si>
  <si>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</si>
  <si>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</si>
  <si>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</si>
  <si>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</si>
  <si>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</si>
  <si>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</si>
  <si>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</si>
  <si>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</si>
  <si>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</si>
  <si>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</si>
  <si>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</si>
  <si>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</si>
  <si>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</si>
  <si>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</si>
  <si>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</si>
  <si>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</si>
  <si>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</si>
  <si>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</si>
  <si>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</si>
  <si>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</si>
  <si>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</si>
  <si>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</si>
  <si>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</si>
  <si>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</si>
  <si>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</si>
  <si>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</si>
  <si>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</si>
  <si>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</si>
  <si>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</si>
  <si>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</si>
  <si>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</si>
  <si>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</si>
  <si>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</si>
  <si>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</si>
  <si>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</si>
  <si>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</si>
  <si>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</si>
  <si>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</si>
  <si>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</si>
  <si>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</si>
  <si>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</si>
  <si>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</si>
  <si>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</si>
  <si>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</si>
  <si>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</si>
  <si>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</si>
  <si>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</si>
  <si>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</si>
  <si>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</si>
  <si>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</si>
  <si>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</si>
  <si>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</si>
  <si>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</si>
  <si>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</si>
  <si>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</si>
  <si>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</si>
  <si>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</si>
  <si>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</si>
  <si>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</si>
  <si>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</si>
  <si>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</si>
  <si>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</si>
  <si>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</si>
  <si>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</si>
  <si>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</si>
  <si>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</si>
  <si>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</si>
  <si>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</si>
  <si>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</si>
  <si>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</si>
  <si>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</si>
  <si>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</si>
  <si>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</si>
  <si>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</si>
  <si>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</si>
  <si>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</si>
  <si>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</si>
  <si>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</si>
  <si>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</si>
  <si>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</si>
  <si>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</si>
  <si>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</si>
  <si>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</si>
  <si>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</si>
  <si>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</si>
  <si>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</si>
  <si>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</si>
  <si>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</si>
  <si>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</si>
  <si>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</si>
  <si>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</si>
  <si>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</si>
  <si>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</si>
  <si>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</si>
  <si>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</si>
  <si>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</si>
  <si>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</si>
  <si>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</si>
  <si>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</si>
  <si>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</si>
  <si>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</si>
  <si>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</si>
  <si>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</si>
  <si>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</si>
  <si>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</si>
  <si>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</si>
  <si>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</si>
  <si>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</si>
  <si>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</si>
  <si>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</si>
  <si>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</si>
  <si>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</si>
  <si>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</si>
  <si>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</si>
  <si>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</si>
  <si>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</si>
  <si>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</si>
  <si>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</si>
  <si>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</si>
  <si>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</si>
  <si>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</si>
  <si>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</si>
  <si>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</si>
  <si>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</si>
  <si>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</si>
  <si>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</si>
  <si>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</si>
  <si>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</si>
  <si>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</si>
  <si>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</si>
  <si>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</si>
  <si>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</si>
  <si>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</si>
  <si>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</si>
  <si>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</si>
  <si>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</si>
  <si>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</si>
  <si>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</si>
  <si>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</si>
  <si>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</si>
  <si>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</si>
  <si>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</si>
  <si>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</si>
  <si>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</si>
  <si>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</si>
  <si>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</si>
  <si>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</si>
  <si>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</si>
  <si>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Columnar cell variant</t>
  </si>
  <si>
    <t>0.28 cm</t>
  </si>
  <si>
    <t>Papillary Carcinoma</t>
  </si>
  <si>
    <t>papillary carcinoma</t>
  </si>
  <si>
    <t>present, focal extension into perithyroidal soft tissues (C4)</t>
  </si>
  <si>
    <t>Tumor Is close to anterior margin (&lt; 1 mm)</t>
  </si>
  <si>
    <t>invades: extrathyroidal fibroadipose tissue</t>
  </si>
  <si>
    <t>Tumor is noted very close less than 0.2 mm from the inked margin</t>
  </si>
  <si>
    <t>Tumor is at the posterior margin</t>
  </si>
  <si>
    <t>Focal invasion for the classical type</t>
  </si>
  <si>
    <t>Tumor Is present less than 0.5 mm from surgical margin</t>
  </si>
  <si>
    <t>Tumor is noted focally at the inked anterior margin</t>
  </si>
  <si>
    <t>Invades: focally into peril-thyroid fibroadipose tissue</t>
  </si>
  <si>
    <t>No capsular invasion in the encapsulated nodule</t>
  </si>
  <si>
    <t>Partially surrounded for the largest tumor focus</t>
  </si>
  <si>
    <t>Tumor is present at the anterior margin</t>
  </si>
  <si>
    <t>Invades: fibroadipose tissue</t>
  </si>
  <si>
    <t>Tumor is present at inked and cauterized posterior margin</t>
  </si>
  <si>
    <t>Present, Minimal</t>
  </si>
  <si>
    <t>Oncocytic or oxyphilic variant</t>
  </si>
  <si>
    <t>Follicular variant, microcarcinoma (occult, small or microscopic) variant</t>
  </si>
  <si>
    <t>Poorly differentiated thyroid carcinomas, including insular carcinoma</t>
  </si>
  <si>
    <t>Minimal extrathyroidal extension into left inferior pole parathyroid gland</t>
  </si>
  <si>
    <t>Involved by invasive carcinoma (posterior surgical margin)</t>
  </si>
  <si>
    <t>Involved by invasive carcinoma (deep margin)</t>
  </si>
  <si>
    <t>Present, minimal extent</t>
  </si>
  <si>
    <t>Minimal, extending into perithyroidal adipose tissue</t>
  </si>
  <si>
    <t>Left central neck, level 6</t>
  </si>
  <si>
    <t>pNb</t>
  </si>
  <si>
    <t>Focally Present</t>
  </si>
  <si>
    <t>Not specified</t>
  </si>
  <si>
    <t>Oncocytic/Warthin-Like Variant</t>
  </si>
  <si>
    <t>Papillary carcinoma tall cell variant</t>
  </si>
  <si>
    <t>papillary carcinoma of thyroid</t>
  </si>
  <si>
    <t>carcinoma focally abuts the black inked posterior margin (C5), remaining margins negative for definite tumor</t>
  </si>
  <si>
    <t>1a</t>
  </si>
  <si>
    <t>Papillary carcinoma, classical type with tall cell features</t>
  </si>
  <si>
    <t>Papillary carcinoma, follicular variant with oncocytic features</t>
  </si>
  <si>
    <t>Delphian</t>
  </si>
  <si>
    <t>1.8 cm (right lobe)</t>
  </si>
  <si>
    <t>There is extensive extension into peri-thyroidal fibroadipose tissue and skeletal muscle</t>
  </si>
  <si>
    <t>Very focal extra-thyroid extension Into adipose tissue by the Isthmic microcarcinoma</t>
  </si>
  <si>
    <t>Invades: extrathyroidal adipose tissue, Focal</t>
  </si>
  <si>
    <t>Identified, at 3 foci of vascular invasion including a focus in the extrathyroidal tissue</t>
  </si>
  <si>
    <t>Pretracheal and superior mediastinal, Right paratracheal</t>
  </si>
  <si>
    <t>One focus</t>
  </si>
  <si>
    <t>Margins: Margins uninvolved by carcinoma</t>
  </si>
  <si>
    <t>2.5 x 3 x 2 cm</t>
  </si>
  <si>
    <t>Papillary Thyroid Carcinoma, Follicular Variant</t>
  </si>
  <si>
    <t>Right central neck</t>
  </si>
  <si>
    <t>Encapsulated, Locally invasive</t>
  </si>
  <si>
    <t>Papillary carcinoma, oncocytic or oxyphilic variant</t>
  </si>
  <si>
    <t>Margins: Margin(s) involved by carcinoma</t>
  </si>
  <si>
    <t>Papillary carcinoma, follicular variant, Papillary carcinoma, macrofollicular variant, Papillary carcinoma, oncocytic or oxyphilic variant</t>
  </si>
  <si>
    <t>Papillary carcinoma with focal tall cell features</t>
  </si>
  <si>
    <t>Papillary carcinoma with tall cell features</t>
  </si>
  <si>
    <t>2.5 cm (left lobe)</t>
  </si>
  <si>
    <t>Left level 6</t>
  </si>
  <si>
    <t>Papillary Carcinoma, Follicular Variant</t>
  </si>
  <si>
    <t>Focal invasion of tumor into the capsule is noted</t>
  </si>
  <si>
    <t>Margins uninvolved by invasive carcinoma</t>
  </si>
  <si>
    <t>Minimal extrathyroidal extension in the right lobe</t>
  </si>
  <si>
    <t>Positive in the right lobe</t>
  </si>
  <si>
    <t>3 CM</t>
  </si>
  <si>
    <t>Diffuse sclerosing variant</t>
  </si>
  <si>
    <t>Oncocytic type</t>
  </si>
  <si>
    <t>Papillary carcinoma, classical (usual) and Papillary carcinoma, follicular variant</t>
  </si>
  <si>
    <t>5x3x3 cm</t>
  </si>
  <si>
    <t>1x0.7x0.7 cm</t>
  </si>
  <si>
    <t>1.5x1x 1 cm</t>
  </si>
  <si>
    <t>2.5x2x2</t>
  </si>
  <si>
    <t>2 x 1.5 x 1.5 cm</t>
  </si>
  <si>
    <t>1 x 1 x 0.5 cm</t>
  </si>
  <si>
    <t>6.2 cm</t>
  </si>
  <si>
    <t>Present, extent widely Invasive</t>
  </si>
  <si>
    <t>4.2cm</t>
  </si>
  <si>
    <t>4.8cm</t>
  </si>
  <si>
    <t>Present, extent widely invasive.</t>
  </si>
  <si>
    <t>4.5cm</t>
  </si>
  <si>
    <t>Present extent minimal</t>
  </si>
  <si>
    <t>4.7cm</t>
  </si>
  <si>
    <t>Cribriform without morules</t>
  </si>
  <si>
    <t>5.1cm</t>
  </si>
  <si>
    <t>Uninvolved by carcinoma(the tumor is &lt;1 mm from resected surgical margin)</t>
  </si>
  <si>
    <t>N/A(unencapsulated)</t>
  </si>
  <si>
    <t>1.1 x 1.1 x 1.0 cm</t>
  </si>
  <si>
    <t>Present: Multiple foci</t>
  </si>
  <si>
    <t>Margins uninvolved by carcinoma (tumor closely approaches but is not present at inked margin)</t>
  </si>
  <si>
    <t>Tumor is present focally at black Inked anterior margin</t>
  </si>
  <si>
    <t>Posterior resection margin (inked red) involved by tumor.</t>
  </si>
  <si>
    <t>BRAF, NRAS61, HRAS61, KRAS12/13, and RET/PTC1, RET/PTC3 and PAX8/PPARg rearrangements</t>
  </si>
  <si>
    <t>RET/PTC1 rearrangement, BRAF, NRAS61, HRAS61, KRAS12/13 and RET/PTC3 rearrangements</t>
  </si>
  <si>
    <t>BRAF, NRAS61, HRAS61, KRAS12/13 and RET/PTC1 and RET/PTC3 rearrangements</t>
  </si>
  <si>
    <t>DRAF</t>
  </si>
  <si>
    <t>p.V600E, c.099T&gt;A</t>
  </si>
  <si>
    <t>p.V600E, C,1799T&gt;A</t>
  </si>
  <si>
    <t>n/a</t>
  </si>
  <si>
    <t>single focus</t>
  </si>
  <si>
    <t>microcarcinoma with tall cell features</t>
  </si>
  <si>
    <t>Two foci of vascular Invasion present.</t>
  </si>
  <si>
    <t>classical and follicular variant</t>
  </si>
  <si>
    <t>2.5 CM</t>
  </si>
  <si>
    <t>R1 (tumor focally extends to the inked margin)</t>
  </si>
  <si>
    <t>Diffuse sclerosing variant, Tall cell variant</t>
  </si>
  <si>
    <t>0.7 x 0.7 x 0.7</t>
  </si>
  <si>
    <t>2.5 cm (right upper pole)</t>
  </si>
  <si>
    <t>invades :the perithyroidal adipose tissue, Focal</t>
  </si>
  <si>
    <t>Lymphocyte invasion - present</t>
  </si>
  <si>
    <t>2.5x2x1cm (right) and 1.5x1x1cm (left)</t>
  </si>
  <si>
    <t>6.6 cm</t>
  </si>
  <si>
    <t>Papillary carcinoma, classical.(usual)</t>
  </si>
  <si>
    <t>Papillary carcinoma, other variant with focal Warthin-like and hobnail cell change, and cribriform-morular architecture</t>
  </si>
  <si>
    <t>Neoplasm is focally present at the inked margin in part B (slide B3)</t>
  </si>
  <si>
    <t>Superior midline, Additional superior midline, Suspicious lymph node at midline, Right central compartment</t>
  </si>
  <si>
    <t>Positive (Right Lobe)</t>
  </si>
  <si>
    <t>T1.7</t>
  </si>
  <si>
    <t>3.5cm, left lobe</t>
  </si>
  <si>
    <t>at least 6cm</t>
  </si>
  <si>
    <t>Not Applicable</t>
  </si>
  <si>
    <t>not mentioned</t>
  </si>
  <si>
    <t>Classical type with tall cell features</t>
  </si>
  <si>
    <t>Classical type with oncocytic features</t>
  </si>
  <si>
    <t>Follicular variant, infiltrative</t>
  </si>
  <si>
    <t>Focally present, extending into fibroadipose tissue</t>
  </si>
  <si>
    <t>Classical (usual) and Follicular variant</t>
  </si>
  <si>
    <t>Classical Variant</t>
  </si>
  <si>
    <t>Papillary thyroid carcinoma, follicular variant</t>
  </si>
  <si>
    <t>Left upper lobe, Isthmus Perithyroidal</t>
  </si>
  <si>
    <t>Tall cell features</t>
  </si>
  <si>
    <t>oncocytic variant</t>
  </si>
  <si>
    <t>Conventional type</t>
  </si>
  <si>
    <t>Left lobe</t>
  </si>
  <si>
    <t>PNX</t>
  </si>
  <si>
    <t>Unencapsulated, Non-invasive</t>
  </si>
  <si>
    <t>5.4 cm</t>
  </si>
  <si>
    <t>Unencapsulated, Locally invasive</t>
  </si>
  <si>
    <t>5.5 cm (isthmus and left thyroid lobe)</t>
  </si>
  <si>
    <t>PT3</t>
  </si>
  <si>
    <t>Classical, tall cell, microcarcinoma</t>
  </si>
  <si>
    <t>Right level IV lymph nodes</t>
  </si>
  <si>
    <t>Conventional with Tall Cell Features</t>
  </si>
  <si>
    <t>HRAS</t>
  </si>
  <si>
    <t>follicular and solid types</t>
  </si>
  <si>
    <t>Tumor foci range from 0.1 cm to 1.1 cm in greatest dimension</t>
  </si>
  <si>
    <t>2.8 cm (right lobe) and 1.5 cm (left lobe)</t>
  </si>
  <si>
    <t>Encapsulated, Widely invasive (left lobe), Unencapsulated, Locally invasive (right lobe)</t>
  </si>
  <si>
    <t>with focal tall cell change (&lt;5%), with focal Warthin-like change</t>
  </si>
  <si>
    <t>Tall Cell Variant</t>
  </si>
  <si>
    <t>Not evaluated</t>
  </si>
  <si>
    <t>Left paratracheal, Central compartment, Left lateral jugular</t>
  </si>
  <si>
    <t>1FS: Lymph node with fibrotic Issue , no tumor seen.</t>
  </si>
  <si>
    <t>Hurthle cell neoplasm shows no evidence of fibrous capsule and capsular or vascular Invasion.</t>
  </si>
  <si>
    <t>Less than 45 years old</t>
  </si>
  <si>
    <t>The largest tumor focus is encapsulated with focal capsular invasion . The tumor focus in the right lobe is partially surrounded by capsule</t>
  </si>
  <si>
    <t>Surgical Margins: Free of tumor</t>
  </si>
  <si>
    <t>Invades: extrathyroidal fibrous tissue, Focal</t>
  </si>
  <si>
    <t>Papillary carcinoma, classical variant</t>
  </si>
  <si>
    <t>Tall cell variant, Microcarcinoma</t>
  </si>
  <si>
    <t>BRAF, NRAS61, HRAS61, KRAS12/13</t>
  </si>
  <si>
    <t>['BRAFV600E']</t>
  </si>
  <si>
    <t>With transcapsular invasion</t>
  </si>
  <si>
    <t>Margins uninvolved</t>
  </si>
  <si>
    <t>Oncocytic Variant</t>
  </si>
  <si>
    <t>1.5 CM</t>
  </si>
  <si>
    <t>['BRAF', 'NRAS61', 'KRAS12/13']</t>
  </si>
  <si>
    <t>Margins uninvolved by carcinoma, 1 mm</t>
  </si>
  <si>
    <t>All foci confined to thyroid, no capsular or Angiolymphatic INVASION</t>
  </si>
  <si>
    <t>Greatest Dimension: 1 cm</t>
  </si>
  <si>
    <t>invades perithyroidal skeletal muscle</t>
  </si>
  <si>
    <t>Tumor INVADES PERITHYROIDAL SKELETAL MU LE AND EXTENDS TO MARGIN</t>
  </si>
  <si>
    <t>['BRAF V600E']</t>
  </si>
  <si>
    <t>Margins Involved by carcinoma</t>
  </si>
  <si>
    <t>['BRAF', 'NRAS61', 'HRAS61', 'KRAS12/13', 'RET/PTC1', 'RETIPTC3']</t>
  </si>
  <si>
    <t>['NRAS codon 61']</t>
  </si>
  <si>
    <t>Papillary carcinoma, encapsulated oncocytic follicular variant</t>
  </si>
  <si>
    <t>Encapsulated oncocytic follicular variant</t>
  </si>
  <si>
    <t>Conventional with focal tall cell features</t>
  </si>
  <si>
    <t>At least 7 foci</t>
  </si>
  <si>
    <t>Angiolymphatic invasion present</t>
  </si>
  <si>
    <t>Present, extent: Minimal</t>
  </si>
  <si>
    <t>['BRAF']</t>
  </si>
  <si>
    <t>At least 5</t>
  </si>
  <si>
    <t>BRAF</t>
  </si>
  <si>
    <t>Negative but close</t>
  </si>
  <si>
    <t>papillary thyroid carcinoma, follicular variant</t>
  </si>
  <si>
    <t>encapsulated</t>
  </si>
  <si>
    <t>Superior thyroid pole</t>
  </si>
  <si>
    <t>Usual type, with focal oncocytic cytoplasmic features</t>
  </si>
  <si>
    <t>Focally to 1 mm of the anterior and posterior margins of the right superior pole</t>
  </si>
  <si>
    <t>right neck Level 2B</t>
  </si>
  <si>
    <t>focal extracapsular extension identified (specimen E)</t>
  </si>
  <si>
    <t>Surgical margins free of tumor</t>
  </si>
  <si>
    <t>classical with tall cell features</t>
  </si>
  <si>
    <t>prelaryngeal delphian Level 1</t>
  </si>
  <si>
    <t>classical, follicular variant, microcarcinoma</t>
  </si>
  <si>
    <t>Completely surrounded</t>
  </si>
  <si>
    <t>Delphian, Left paratrachea</t>
  </si>
  <si>
    <t>7 cm</t>
  </si>
  <si>
    <t>1.5 cm (for the classical type), 1.2 cm (for the follicular variant), &lt;0.1 cm (for the microcarcinoma)</t>
  </si>
  <si>
    <t>classical, microcarcinoma</t>
  </si>
  <si>
    <t>lnvades: extrathyroidal adipose tissue, focal</t>
  </si>
  <si>
    <t>Multicentric</t>
  </si>
  <si>
    <t>1 (one benign lymph node)</t>
  </si>
  <si>
    <t>Right para-tracheal tissue, Right superior mediastinal tissue</t>
  </si>
  <si>
    <t>1.1 cm (for the classical type), 0.3 cm (tall cell), 0.25 and 0.35 cm (microcarcinoma)</t>
  </si>
  <si>
    <t>Extensive invasion of tumor capsule by the classical type</t>
  </si>
  <si>
    <t>4.6 cm (Right lobe)</t>
  </si>
  <si>
    <t>Right paratracheal lymph node (fs)</t>
  </si>
  <si>
    <t>Right tracheo-esophageal grove and pre-tracheal, Left trachea-esophageal grove node, Right neck nodes levels three and four</t>
  </si>
  <si>
    <t>5 (papillary microcarcinomas)</t>
  </si>
  <si>
    <t>Left lobe, perinodal (extracapsular) extension not Identified</t>
  </si>
  <si>
    <t>Papillary carcinoma, tall cell variant</t>
  </si>
  <si>
    <t>Right neck level two: Superior, Right neck level three: Superior, Right neck level four and five-B: Not specified, Total thyroidectomy and right level 6 lymph nodes: Not specified</t>
  </si>
  <si>
    <t>invades fibroadipose tissue</t>
  </si>
  <si>
    <t>[{'location': 'Right', 'site': 'neck', 'level': '2'}, {'location': 'Right', 'site': 'neck', 'level': '3'}, {'location': 'Right', 'site': 'neck', 'level': '4'}]</t>
  </si>
  <si>
    <t>12, 9, 13, 3</t>
  </si>
  <si>
    <t>1, 1, 1</t>
  </si>
  <si>
    <t>['0.5 cm', '2 cm']</t>
  </si>
  <si>
    <t>1.2c</t>
  </si>
  <si>
    <t>Right paratracheal tissue, level three and four</t>
  </si>
  <si>
    <t>[{'Location': 'Left', 'Site': 'Pretracheal tissue'}, {'Location': 'Left', 'Site': 'Paratracheal, and prelaryngeal/delphian', 'Level': '1'}, {'Location': 'Left superior mediastinal', 'Site': 'Tissue'}, {'Location': 'Right paratracheal', 'Site': 'Tissue'}]</t>
  </si>
  <si>
    <t>0.5cm, 0.15cm, 0.6cm</t>
  </si>
  <si>
    <t>follicular and microcarcinoma variants, one the microcarcinoma has tall cell features</t>
  </si>
  <si>
    <t>One of the microcarcinoma invades extra-thyroid fibroadipose tissue</t>
  </si>
  <si>
    <t>&lt;0.9 cm</t>
  </si>
  <si>
    <t>Areas suggestive but not diagnostic (adjacent to the 0.8 cm microcarcinoma in the left lobe)</t>
  </si>
  <si>
    <t>[{'location': 'right', 'site': 'paratracheal, and prelaryngeal/delphian', 'level': '1'}, {'location': 'right', 'site': 'superior mediastinal tissue', 'level': '1'}, {'location': 'lateral to the right RLN', 'site': '', 'level': ''}]</t>
  </si>
  <si>
    <t>PT1</t>
  </si>
  <si>
    <t>paratracheal ['right', 'left'] Level 3</t>
  </si>
  <si>
    <t>Right para-tracheal lymph node (fs)</t>
  </si>
  <si>
    <t>diffuse sclerosing</t>
  </si>
  <si>
    <t>Papillary, follicular variant</t>
  </si>
  <si>
    <t>Microcarcinoma</t>
  </si>
  <si>
    <t>Tumor is present at the inked and cauterized margin</t>
  </si>
  <si>
    <t>[{'Location': 'Right', 'Site': 'neck level 5A', 'Level': '5A'}, {'Location': 'Right', 'Site': 'neck level 5-B', 'Level': '5-B'}, {'Location': 'Right', 'Site': 'neck level 4', 'Level': '4'}, {'Location': 'Right', 'Site': 'neck levels 2-A and level 3', 'Level': '2-A, 3'}, {'Location': 'Right', 'Site': 'paratracheal', 'Level': 'Not mentioned'}, {'Location': 'Left', 'Site': 'paratracheal', 'Level': 'Not mentioned'}]</t>
  </si>
  <si>
    <t>[{'location': 'Right', 'site': 'paratracheal, and prelaryngeal/delphian', 'level': '1'}, {'location': 'Left', 'site': 'neck dissection level 3', 'level': '3'}, {'location': 'Left', 'site': 'neck dissection level 4', 'level': '4'}, {'location': 'Delphian', 'site': '', 'level': ''}]</t>
  </si>
  <si>
    <t>0.8cm, 0.9cm, 0.5cm, 0.3cm</t>
  </si>
  <si>
    <t>0.9 cm (right lobe nodule)</t>
  </si>
  <si>
    <t>0.9 cm (for right lobe nodule)</t>
  </si>
  <si>
    <t>Delphian, central compartment, right para-esophageal</t>
  </si>
  <si>
    <t>Invades: perithyroid tissue</t>
  </si>
  <si>
    <t>Angiolymphatic invasion: Yes</t>
  </si>
  <si>
    <t>Surgical margins: Involved by tumor</t>
  </si>
  <si>
    <t>Margins involved</t>
  </si>
  <si>
    <t>Tumor is present</t>
  </si>
  <si>
    <t>Tumor invades in capsule</t>
  </si>
  <si>
    <t>3/7 in level II, 4/7 in level III, 7/7 in level IV</t>
  </si>
  <si>
    <t>Level II: Not mentioned, Level III: Not mentioned, Level IV: Not mentioned</t>
  </si>
  <si>
    <t>With oncocytic and follicular components</t>
  </si>
  <si>
    <t>Left, level VI</t>
  </si>
  <si>
    <t>Tumor abuts resection margin</t>
  </si>
  <si>
    <t>Left, Level II, Periglandular and peritracheal</t>
  </si>
  <si>
    <t>Right, central, neck</t>
  </si>
  <si>
    <t>Left paratracheal, Left</t>
  </si>
  <si>
    <t>papillary, classical type</t>
  </si>
  <si>
    <t>Papillary carcinoma, oncocytic or oxyphilic variant, Papillary carcinoma, solid variant</t>
  </si>
  <si>
    <t>classical (usual), columnar cell variant, follicular variant</t>
  </si>
  <si>
    <t>pT1 b</t>
  </si>
  <si>
    <t>Left paratracheal nodes</t>
  </si>
  <si>
    <t>Angioinvasive and widely invasive classical variant with focal dedifferentiation (5%) and tall cell change (10%)</t>
  </si>
  <si>
    <t>Less than 4</t>
  </si>
  <si>
    <t>Right jugular</t>
  </si>
  <si>
    <t>Angioinvasive poorly differentiated thyroid carcinoma</t>
  </si>
  <si>
    <t>less than 4</t>
  </si>
  <si>
    <t>papillary carcinoma, follicular variant</t>
  </si>
  <si>
    <t>papillary, follicular variant</t>
  </si>
  <si>
    <t>Classical (usual), with hobnail cell change</t>
  </si>
  <si>
    <t>Left, level 6</t>
  </si>
  <si>
    <t>Papillary carcinoma, Warthin-like variant with focal follicular growth</t>
  </si>
  <si>
    <t>Papillary carcinoma, follicular variant, Papillary carcinoma, solid variant, Papillary carcinoma, other variant: trabecular</t>
  </si>
  <si>
    <t>follicular variant, classical (usual), papillary carcinoma, other with focal hobnail cell change</t>
  </si>
  <si>
    <t>Tumor Capsule: Totally encapsulated, Tumor Ca lar Invasion: Present, extent minimal</t>
  </si>
  <si>
    <t>classical (usual) and follicular variant</t>
  </si>
  <si>
    <t>classical (usual), follicular variant, microcarcinoma (occult, small or microscopic) variant, oncocytic follicular variant</t>
  </si>
  <si>
    <t>papillary carcinoma, classical (usual)</t>
  </si>
  <si>
    <t>Left paratracheal node, Left neck level four</t>
  </si>
  <si>
    <t>right ['paratracheal', 'Delphian']</t>
  </si>
  <si>
    <t>Angioinvasive classical variant papillary carcinoma and follicular variant papillary carcinoma</t>
  </si>
  <si>
    <t>Classical (papillary), focal tall cell, hobnail cell, columnar cell and clear cell change (all less than 10% of tumor) for the dominant tumor in the isthmus. Follicular architecture for the second tumor in the isthmus.</t>
  </si>
  <si>
    <t>1.3cm (dominant tumor) and 0.8cm (second tumor)</t>
  </si>
  <si>
    <t>Present, extent minimal (dominant tumor) and Not identified (second tumor)</t>
  </si>
  <si>
    <t>Partially surrounded, widely invasive</t>
  </si>
  <si>
    <t>Warthin-like variant with focal tall cell (&lt;10%) and hobnail cell change (&lt;20%)</t>
  </si>
  <si>
    <t>Right paratracheal Lymph Node at Thymus</t>
  </si>
  <si>
    <t>follicular variant, classical (usual), other with focal tall cell change (&lt;10%) and Warthin-like change</t>
  </si>
  <si>
    <t>Encapsulated follicular variant with focal classical architecture</t>
  </si>
  <si>
    <t>Left inferior pole</t>
  </si>
  <si>
    <t>Focal tall cell features</t>
  </si>
  <si>
    <t>Present (posterior surgical margin)</t>
  </si>
  <si>
    <t>Present (minimal extrathyroidal extension into left inferior pole parathyroid gland)</t>
  </si>
  <si>
    <t>Margins are uninvolved, 1 mm (posterior margin)</t>
  </si>
  <si>
    <t>Tumor with minimal extrathyroidal extension. see note</t>
  </si>
  <si>
    <t>pretracheal, paratracheal, and prelaryngeal/Delphian (level VI)</t>
  </si>
  <si>
    <t>Focally involved</t>
  </si>
  <si>
    <t>Focally involved by invasive carcinoma, left inferior pole</t>
  </si>
  <si>
    <t>pretracheal, paratracheal, and prelaryngeal/Delphian (Level VI)</t>
  </si>
  <si>
    <t>Margins are uninvolved, Less than 1.0 mm, Anterior and posterior margins</t>
  </si>
  <si>
    <t>Tumor extends close to resections margins</t>
  </si>
  <si>
    <t>Margins are uninvolved, &lt; 1 mm (anterior margin)</t>
  </si>
  <si>
    <t>Papillary carcinoma with focal solid areas</t>
  </si>
  <si>
    <t>Encapsulated</t>
  </si>
  <si>
    <t>Margins uninvolved, 1 mm (specify: anterior)</t>
  </si>
  <si>
    <t>['anterior right neck', 'right central neck tissue', 'right anterior Level III lymph nodes', 'right Level III and IV lymph nodes'] Level ['1', 'I', '3', 'III', '4', 'IV']</t>
  </si>
  <si>
    <t>1.6 cm (dominant tumor)</t>
  </si>
  <si>
    <t>Cannot be identified</t>
  </si>
  <si>
    <t>Present, minimal (in left lobe)</t>
  </si>
  <si>
    <t>Well differentiated</t>
  </si>
  <si>
    <t>Margins negative</t>
  </si>
  <si>
    <t>pN1</t>
  </si>
  <si>
    <t>Distance of invasive carcinoma to closest margin: &lt;1 mm</t>
  </si>
  <si>
    <t>Classical (usual) (60%) and Follicular variant (40%)</t>
  </si>
  <si>
    <t>Margins uninvolved by carcinoma (within 1 mm)</t>
  </si>
  <si>
    <t>0.9 cm, 0.5 cm</t>
  </si>
  <si>
    <t>6.5 x 4.5 x 3.8 cm, 52 g (for right lobe)</t>
  </si>
  <si>
    <t>Margins uninvolved by carcinoma: Peripheral</t>
  </si>
  <si>
    <t>Papillary carcinoma, papillary and follicular variant</t>
  </si>
  <si>
    <t>Margins of resection: Extremely close, less than 0.5 mm</t>
  </si>
  <si>
    <t>Right inferior level, Right anterior paratracheal, Right superior parathyroid (not a lymph node)</t>
  </si>
  <si>
    <t>6.8 cm (Right lobe) and 2.6 cm (Left lobe)</t>
  </si>
  <si>
    <t>Margins uninvolved by carcinoma (Dominant tumor) and Margins involved by carcinoma (Second tumor)</t>
  </si>
  <si>
    <t>Extensive (4 or more)</t>
  </si>
  <si>
    <t>Not provided</t>
  </si>
  <si>
    <t>0.9 cm, 0.6 cm, Largest metastatic deposit is 0.4 cm</t>
  </si>
  <si>
    <t>Lymph-Vascular Invasion, EXTRATHYROIDAL EXTENSION: Present, Minimal</t>
  </si>
  <si>
    <t>Left, central compartment nodes, right paratracheal lymph nodes, anterior mediastinal contents, right neck contents (anterior), right posterior neck contents, left anterior neck contents, left posterior neck contents</t>
  </si>
  <si>
    <t>Anterior mediastinum</t>
  </si>
  <si>
    <t>Right: Level VII, Left: Levels I, II, III, IV, V or retropharyngeal or superior mediastinal lymph nodes</t>
  </si>
  <si>
    <t>Central Neck Contents, Level: N/A, Positive Modes: 2, Total Nodes: 3</t>
  </si>
  <si>
    <t>2.1 cm (right lobe)</t>
  </si>
  <si>
    <t>3 (multifocal)</t>
  </si>
  <si>
    <t>Follicular variant of papillary</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</si>
  <si>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</si>
  <si>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</si>
  <si>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</si>
  <si>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</si>
  <si>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</si>
  <si>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</si>
  <si>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</si>
  <si>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</si>
  <si>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</si>
  <si>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</si>
  <si>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Intermediate</t>
  </si>
  <si>
    <t>3b</t>
  </si>
  <si>
    <t>1b</t>
  </si>
  <si>
    <t>0</t>
  </si>
  <si>
    <t>II</t>
  </si>
  <si>
    <t>2</t>
  </si>
  <si>
    <t>X</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</si>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</sst>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0">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4" fontId="0" fillId="0" borderId="0" xfId="0" applyNumberFormat="1"/>
    <xf numFmtId="0" fontId="0" fillId="0" borderId="4" xfId="0" applyBorder="1" applyAlignment="1">
      <alignment horizontal="center"/>
    </xf>
    <xf numFmtId="0" fontId="0" fillId="0" borderId="1" xfId="0" applyBorder="1" applyAlignment="1">
      <alignment horizontal="center"/>
    </xf>
    <xf numFmtId="0" fontId="0" fillId="0" borderId="14" xfId="0" applyBorder="1" applyAlignment="1">
      <alignment horizontal="center"/>
    </xf>
    <xf numFmtId="2" fontId="7" fillId="0" borderId="1" xfId="0" applyNumberFormat="1" applyFont="1" applyBorder="1" applyAlignment="1">
      <alignment horizontal="center" vertical="center" wrapText="1"/>
    </xf>
    <xf numFmtId="0" fontId="5" fillId="0" borderId="0" xfId="0" applyFont="1"/>
    <xf numFmtId="0" fontId="0" fillId="0" borderId="1" xfId="0" applyBorder="1"/>
    <xf numFmtId="2" fontId="0" fillId="0" borderId="1" xfId="0" applyNumberFormat="1" applyBorder="1"/>
    <xf numFmtId="0" fontId="5" fillId="0" borderId="1" xfId="0" applyFont="1" applyBorder="1"/>
    <xf numFmtId="0" fontId="0" fillId="0" borderId="14" xfId="0" applyBorder="1"/>
    <xf numFmtId="1" fontId="7" fillId="0" borderId="14" xfId="0" applyNumberFormat="1"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left"/>
    </xf>
    <xf numFmtId="164" fontId="0" fillId="0" borderId="0" xfId="5" applyNumberFormat="1" applyFont="1"/>
    <xf numFmtId="0" fontId="0" fillId="0" borderId="15" xfId="0" applyBorder="1" applyAlignment="1">
      <alignment horizontal="center"/>
    </xf>
    <xf numFmtId="0" fontId="0" fillId="0" borderId="15" xfId="0" applyBorder="1"/>
    <xf numFmtId="1" fontId="7" fillId="0" borderId="3" xfId="0" applyNumberFormat="1" applyFont="1" applyBorder="1" applyAlignment="1">
      <alignment horizontal="center" vertic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0" fontId="7" fillId="2" borderId="0" xfId="0" applyFont="1" applyFill="1" applyAlignment="1">
      <alignment horizontal="center"/>
    </xf>
    <xf numFmtId="1" fontId="7" fillId="3" borderId="4" xfId="0" applyNumberFormat="1" applyFont="1" applyFill="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5" fillId="0" borderId="2" xfId="0" applyFont="1" applyFill="1" applyBorder="1" applyAlignment="1">
      <alignment horizontal="center" vertical="center"/>
    </xf>
    <xf numFmtId="0" fontId="5" fillId="0" borderId="0" xfId="0" applyFont="1" applyFill="1" applyAlignment="1">
      <alignment horizontal="center"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xf>
    <xf numFmtId="0" fontId="5" fillId="0" borderId="2" xfId="0" applyFont="1" applyFill="1" applyBorder="1" applyAlignment="1">
      <alignment horizontal="center"/>
    </xf>
    <xf numFmtId="0" fontId="5" fillId="0" borderId="15"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A7DE-1A9C-46A3-8B9D-02D93EE79230}">
  <dimension ref="A1:AT300"/>
  <sheetViews>
    <sheetView tabSelected="1" zoomScale="70" zoomScaleNormal="70" workbookViewId="0">
      <pane xSplit="1" topLeftCell="AB1" activePane="topRight" state="frozen"/>
      <selection activeCell="AA47" sqref="AA47"/>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5.6640625" hidden="1" customWidth="1"/>
    <col min="12" max="12" width="23.73046875" hidden="1" customWidth="1"/>
    <col min="13" max="13" width="14.73046875" customWidth="1"/>
    <col min="14" max="14" width="98.06640625" bestFit="1" customWidth="1"/>
    <col min="15" max="15" width="53.86328125" bestFit="1" customWidth="1"/>
    <col min="16" max="16" width="81.33203125" hidden="1" customWidth="1"/>
    <col min="17" max="17" width="44.33203125" hidden="1" customWidth="1"/>
    <col min="18" max="18" width="10.9296875" customWidth="1"/>
    <col min="19" max="19" width="7.59765625" bestFit="1" customWidth="1"/>
    <col min="20" max="20" width="17.53125" bestFit="1" customWidth="1"/>
    <col min="21" max="21" width="29.86328125" customWidth="1"/>
    <col min="22" max="22" width="21.59765625" customWidth="1"/>
    <col min="23" max="23" width="11.59765625" customWidth="1"/>
    <col min="24" max="24" width="50.664062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796875" customWidth="1"/>
    <col min="40" max="40" width="10.86328125" customWidth="1"/>
    <col min="41" max="45" width="10.6640625" customWidth="1"/>
  </cols>
  <sheetData>
    <row r="1" spans="1:46">
      <c r="A1" s="32" t="s">
        <v>932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2"/>
      <c r="AE1" s="30" t="s">
        <v>931</v>
      </c>
      <c r="AF1" s="31"/>
      <c r="AG1" s="31"/>
      <c r="AH1" s="31"/>
      <c r="AI1" s="31"/>
      <c r="AJ1" s="30" t="s">
        <v>156</v>
      </c>
      <c r="AK1" s="31"/>
      <c r="AL1" s="31"/>
      <c r="AM1" s="31"/>
      <c r="AN1" s="31"/>
      <c r="AO1" s="30" t="s">
        <v>930</v>
      </c>
      <c r="AP1" s="31"/>
      <c r="AQ1" s="31"/>
      <c r="AR1" s="31"/>
      <c r="AS1" s="33"/>
    </row>
    <row r="2" spans="1:46" ht="28.15">
      <c r="A2" s="3" t="s">
        <v>157</v>
      </c>
      <c r="B2" s="49" t="s">
        <v>158</v>
      </c>
      <c r="C2" s="3" t="s">
        <v>159</v>
      </c>
      <c r="D2" s="3" t="s">
        <v>160</v>
      </c>
      <c r="E2" s="3" t="s">
        <v>161</v>
      </c>
      <c r="F2" s="3" t="s">
        <v>0</v>
      </c>
      <c r="G2" s="3" t="s">
        <v>162</v>
      </c>
      <c r="H2" s="3" t="s">
        <v>1</v>
      </c>
      <c r="I2" s="3" t="s">
        <v>2</v>
      </c>
      <c r="J2" s="3" t="s">
        <v>3</v>
      </c>
      <c r="K2" s="3" t="s">
        <v>163</v>
      </c>
      <c r="L2" s="3" t="s">
        <v>935</v>
      </c>
      <c r="M2" s="16" t="s">
        <v>936</v>
      </c>
      <c r="N2" s="3" t="s">
        <v>4</v>
      </c>
      <c r="O2" s="3" t="s">
        <v>5</v>
      </c>
      <c r="P2" s="3" t="s">
        <v>164</v>
      </c>
      <c r="Q2" s="4" t="s">
        <v>933</v>
      </c>
      <c r="R2" s="16" t="s">
        <v>934</v>
      </c>
      <c r="S2" s="3" t="s">
        <v>6</v>
      </c>
      <c r="T2" s="3" t="s">
        <v>165</v>
      </c>
      <c r="U2" s="3" t="s">
        <v>7</v>
      </c>
      <c r="V2" s="4" t="s">
        <v>166</v>
      </c>
      <c r="W2" s="3" t="s">
        <v>8</v>
      </c>
      <c r="X2" s="3" t="s">
        <v>172</v>
      </c>
      <c r="Y2" s="3" t="s">
        <v>9</v>
      </c>
      <c r="Z2" s="3" t="s">
        <v>10</v>
      </c>
      <c r="AA2" s="3" t="s">
        <v>167</v>
      </c>
      <c r="AB2" s="3" t="s">
        <v>11</v>
      </c>
      <c r="AC2" s="3" t="s">
        <v>173</v>
      </c>
      <c r="AD2" s="5"/>
      <c r="AE2" s="7" t="s">
        <v>168</v>
      </c>
      <c r="AF2" s="10" t="s">
        <v>169</v>
      </c>
      <c r="AG2" s="6" t="s">
        <v>170</v>
      </c>
      <c r="AH2" s="6" t="s">
        <v>12</v>
      </c>
      <c r="AI2" s="10" t="s">
        <v>171</v>
      </c>
      <c r="AJ2" s="7" t="s">
        <v>168</v>
      </c>
      <c r="AK2" s="10" t="s">
        <v>169</v>
      </c>
      <c r="AL2" s="10" t="s">
        <v>170</v>
      </c>
      <c r="AM2" s="10" t="s">
        <v>12</v>
      </c>
      <c r="AN2" s="10" t="s">
        <v>171</v>
      </c>
      <c r="AO2" s="29" t="s">
        <v>168</v>
      </c>
      <c r="AP2" s="6" t="s">
        <v>169</v>
      </c>
      <c r="AQ2" s="6" t="s">
        <v>170</v>
      </c>
      <c r="AR2" s="6" t="s">
        <v>12</v>
      </c>
      <c r="AS2" s="22" t="s">
        <v>171</v>
      </c>
      <c r="AT2" s="11"/>
    </row>
    <row r="3" spans="1:46">
      <c r="A3" t="str">
        <f>'Model output'!A2</f>
        <v>TCGA-4C-A93U</v>
      </c>
      <c r="B3" s="34">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 si="0">IF(OR(G3&lt;&gt;"",AND(J3&lt;&gt;"",ISNUMBER(J3),J3&gt;0),AND(M3&lt;&gt;"",M3&gt;0)),"positive","negative")</f>
        <v>positive</v>
      </c>
      <c r="G3" s="28"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lateral</v>
      </c>
      <c r="H3" t="str">
        <f>IF('Model output'!H2="","negative",IF(OR(ISNUMBER(SEARCH("lymph node",'Model output'!H2)),ISNUMBER(SEARCH("gland",'Model output'!H2)),ISNUMBER(SEARCH("lobe",'Model output'!H2)),ISNUMBER(SEARCH("isthmus",'Model output'!H2)),ISNUMBER(SEARCH("mediastinum",'Model output'!H2)),ISNUMBER(SEARCH("Not mentioned",'Model output'!H2)), ISNUMBER(SEARCH("Not applicable",'Model output'!H2)), ISNUMBER(SEARCH("paratracheal",'Model output'!H2)),ISNUMBER(SEARCH("fibroadipose tissue",'Model output'!H2)),ISNUMBER(SEARCH("thyroid node",'Model output'!H2)),ISNUMBER(SEARCH("skeletal muscle",'Model output'!H2)),ISNUMBER(SEARCH("right",'Model output'!H2)),ISNUMBER(SEARCH("left",'Model output'!H2)),ISNUMBER(SEARCH("Not specified",'Model output'!H2))),"negative","positive"))</f>
        <v>negative</v>
      </c>
      <c r="I3">
        <f>IF(OR('Model output'!I2="",'Model output'!I2="Not answered",'Model output'!I2="Not mentioned"),"",IF(ISNUMBER('Model output'!I2),'Model output'!I2,1))</f>
        <v>13</v>
      </c>
      <c r="J3">
        <f>IF(OR('Model output'!J2="",'Model output'!J2="Not answered",'Model output'!J2="Not mentioned"),"",IF(AND(ISNUMBER('Model output'!J2),'Model output'!J2&lt;=I3),'Model output'!J2,IF(AND(ISNUMBER('Model output'!J2), 'Model output'!J2&gt;=DATE(2024,1,1)), MIN(DAY('Model output'!J2), MONTH('Model output'!J2), YEAR('Model output'!J2)), IF(ISNUMBER(SEARCH("0/",'Model output'!J2)),0,IF(ISNUMBER(SEARCH("/",'Model output'!J2)), VALUE(LEFT('Model output'!J2, SEARCH("/",'Model output'!J2)-1)),1)))))</f>
        <v>1</v>
      </c>
      <c r="K3" t="str" cm="1">
        <f t="array" ref="K3">IF(COUNT(FIND({0,1,2,3,4,5,6,7,8,9},'Model output'!K2))&gt;0,'Model output'!K2,"")</f>
        <v>0.4 cm</v>
      </c>
      <c r="L3" s="8" t="str">
        <f t="shared" ref="L3:L66" si="1">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3,"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3,"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"g", ""), "&lt;", ""), " ",""))</f>
        <v>6.5cm</v>
      </c>
      <c r="R3" cm="1">
        <f t="array" ref="R3">IF(Q3="","",IF(ISNUMBER(SEARCH("cm",Q3)),MAX(VALUE(SUBSTITUTE(_xlfn.FILTERXML("&lt;t&gt;&lt;s&gt;"&amp;SUBSTITUTE(Q3,",","&lt;/s&gt;&lt;s&gt;")&amp;"&lt;/s&gt;&lt;/t&gt;","//s"),"cm",""))),MAX(VALUE(SUBSTITUTE(_xlfn.FILTERXML("&lt;t&gt;&lt;s&gt;"&amp;SUBSTITUTE(Q3,",","&lt;/s&gt;&lt;s&gt;")&amp;"&lt;/s&gt;&lt;/t&gt;","//s"),"mm","")))/10))</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7" t="str">
        <f>IF('Model output'!S2="","",'Model output'!S2)</f>
        <v>Present, extensive</v>
      </c>
      <c r="Y3" t="str">
        <f>IF(OR('Model output'!S2="",ISNUMBER(SEARCH("Absent",'Model output'!S2)),ISNUMBER(SEARCH("Not identified",'Model output'!S2)),AND(ISNUMBER(SEARCH("No",'Model output'!S2)),NOT(ISNUMBER(SEARCH("carcinoma",'Model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1" t="str">
        <f>IF(OR('Model output'!V2="", AND(ISERROR(SEARCH("Positive",'Model output'!V2)), ISNUMBER(SEARCH("Negative",'Model output'!V2))), AND(ISNUMBER(SEARCH("Uninvolved",'Model output'!V2)),NOT(ISNUMBER(SEARCH("margins involved",'Model output'!V2)))), ISNUMBER(SEARCH("Free",'Model output'!V2)), ISNUMBER(SEARCH("1 mm",'Model output'!V2)), ISNUMBER(SEARCH("0.1 CM",'Model output'!V2)), ISNUMBER(SEARCH("less than 0.2 mm",'Model output'!V2)), ISNUMBER(SEARCH("less than 0.5 mm",'Model output'!V2)), ISNUMBER(SEARCH("close to",'Model output'!V2)), ISNUMBER(SEARCH("abut",'Model output'!V2)), ISNUMBER(SEARCH("not mentioned",'Model output'!V2)), ISNUMBER(SEARCH("cannot be assessed",'Model output'!V2))), "negative", "positive")</f>
        <v>positive</v>
      </c>
      <c r="AE3" s="36"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AND(ISNUMBER(J3),J3&gt;=5),M3=""),AND(AND(ISNUMBER(J3),J3&gt;=5),AND(ISNUMBER(M3),M3&gt;=1)),AND(ISNUMBER(SERACH("papillary",N3)),OR(Y3="positive",Z3="positive"), ISNUMBER(SEARCH("BRAF",AB3)))),"intermediate","low"))</f>
        <v>high</v>
      </c>
      <c r="AF3" s="37"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37" t="str">
        <f t="shared" ref="AG3:AG66" si="3">IF(AND(ISNUMBER(J3),J3&gt;0),
IF(G3="lateral", "1b", "1a"),"0")</f>
        <v>1b</v>
      </c>
      <c r="AH3" s="38" t="str">
        <f>IF(OR(H3="unknown"),"x",IF(H3="negative","0","1"))</f>
        <v>0</v>
      </c>
      <c r="AI3" s="39" t="str">
        <f>IF(AND(B3&lt;55,AH3="0"),"I",
IF(AND(B3&lt;55,AH3="1"),"II",
IF(AH3="1","IVB",
IF(AND(AF3="4b",AH3="0"),"IVA",
IF(AND(AF3="4a",AH3="0"),"III",
IF(AND(OR(AF3="3a",AF3="3b",AF3="3"),AH3="0"),"II",
IF(AND(AF3="2",OR(AG3="1",AG3="1a",AG3="1b"),AH3="0"),"II",
IF(AND(OR(AF3="1a",AF3="1b",AF3="1"),OR(AG3="1",AG3="1a",AG3="1b"),AH3="0"),"II","I"
))))))))</f>
        <v>II</v>
      </c>
      <c r="AJ3" s="40" t="s">
        <v>937</v>
      </c>
      <c r="AK3" s="41" t="s">
        <v>941</v>
      </c>
      <c r="AL3" s="41" t="s">
        <v>942</v>
      </c>
      <c r="AM3" s="41" t="s">
        <v>943</v>
      </c>
      <c r="AN3" s="42" t="s">
        <v>944</v>
      </c>
      <c r="AO3" s="23">
        <f>IF(AE3=AJ3,1,0)</f>
        <v>1</v>
      </c>
      <c r="AP3" s="27">
        <f>IF(AF3=AK3, 1, IF(AND(AF3="x", AK3="0"), 1, IF(AND(AF3="0", AK3="x"), 1, 0)))</f>
        <v>1</v>
      </c>
      <c r="AQ3" s="27">
        <f>IF(AG3=AL3, 1, IF(AND(AG3="x", AL3="0"), 1, IF(AND(AG3="0", AL3="x"), 1, 0)))</f>
        <v>1</v>
      </c>
      <c r="AR3" s="27">
        <f>IF(AH3=AM3, 1, IF(AND(AH3="x", AM3="0"), 1, IF(AND(AH3="0", AM3="x"), 1, 0)))</f>
        <v>1</v>
      </c>
      <c r="AS3" s="13">
        <f t="shared" ref="AS3:AS66" si="4">IF(AI3=AN3,1,0)</f>
        <v>1</v>
      </c>
      <c r="AT3" s="1"/>
    </row>
    <row r="4" spans="1:46">
      <c r="A4" t="str">
        <f>'Model output'!A3</f>
        <v>TCGA-BJ-A0Z9</v>
      </c>
      <c r="B4" s="34">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X</v>
      </c>
      <c r="F4" t="str">
        <f t="shared" ref="F4:F67" si="5">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output'!H3)),ISNUMBER(SEARCH("gland",'Model output'!H3)),ISNUMBER(SEARCH("lobe",'Model output'!H3)),ISNUMBER(SEARCH("isthmus",'Model output'!H3)),ISNUMBER(SEARCH("mediastinum",'Model output'!H3)),ISNUMBER(SEARCH("Not mentioned",'Model output'!H3)), ISNUMBER(SEARCH("Not applicable",'Model output'!H3)), ISNUMBER(SEARCH("paratracheal",'Model output'!H3)),ISNUMBER(SEARCH("fibroadipose tissue",'Model output'!H3)),ISNUMBER(SEARCH("thyroid node",'Model output'!H3)),ISNUMBER(SEARCH("skeletal muscle",'Model output'!H3)),ISNUMBER(SEARCH("right",'Model output'!H3)),ISNUMBER(SEARCH("left",'Model output'!H3)),ISNUMBER(SEARCH("Not specified",'Model output'!H3))),"negative","positive"))</f>
        <v>negative</v>
      </c>
      <c r="I4">
        <f>IF(OR('Model output'!I3="",'Model output'!I3="Not answered",'Model output'!I3="Not mentioned"),"",IF(ISNUMBER('Model output'!I3),'Model output'!I3,1))</f>
        <v>6</v>
      </c>
      <c r="J4">
        <f>IF(OR('Model output'!J3="",'Model output'!J3="Not answered",'Model output'!J3="Not mentioned"),"",IF(AND(ISNUMBER('Model output'!J3),'Model output'!J3&lt;=I4),'Model output'!J3,IF(AND(ISNUMBER('Model output'!J3), 'Model output'!J3&gt;=DATE(2024,1,1)), MIN(DAY('Model output'!J3), MONTH('Model output'!J3), YEAR('Model output'!J3)), IF(ISNUMBER(SEARCH("0/",'Model output'!J3)),0,IF(ISNUMBER(SEARCH("/",'Model output'!J3)), VALUE(LEFT('Model output'!J3, SEARCH("/",'Model output'!J3)-1)),1)))))</f>
        <v>0</v>
      </c>
      <c r="K4" t="str" cm="1">
        <f t="array" ref="K4">IF(COUNT(FIND({0,1,2,3,4,5,6,7,8,9},'Model output'!K3))&gt;0,'Model output'!K3,"")</f>
        <v/>
      </c>
      <c r="L4" s="8"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 variant, Microcarcinoma</v>
      </c>
      <c r="P4" t="str">
        <f>IF('Model output'!N3="","",'Model output'!N3)</f>
        <v>2.8 cm</v>
      </c>
      <c r="Q4" t="str">
        <f t="shared" ref="Q4:Q67" si="6">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4,"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"g", ""), "&lt;",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Not mentioned</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7" t="str">
        <f>IF('Model output'!S3="","",'Model output'!S3)</f>
        <v>Present</v>
      </c>
      <c r="Y4" t="str">
        <f>IF(OR('Model output'!S3="",ISNUMBER(SEARCH("Absent",'Model output'!S3)),ISNUMBER(SEARCH("Not identified",'Model output'!S3)),AND(ISNUMBER(SEARCH("No",'Model output'!S3)),NOT(ISNUMBER(SEARCH("carcinoma",'Model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1" t="str">
        <f>IF(OR('Model output'!V3="", AND(ISERROR(SEARCH("Positive",'Model output'!V3)), ISNUMBER(SEARCH("Negative",'Model output'!V3))), AND(ISNUMBER(SEARCH("Uninvolved",'Model output'!V3)),NOT(ISNUMBER(SEARCH("margins involved",'Model output'!V3)))), ISNUMBER(SEARCH("Free",'Model output'!V3)), ISNUMBER(SEARCH("1 mm",'Model output'!V3)), ISNUMBER(SEARCH("0.1 CM",'Model output'!V3)), ISNUMBER(SEARCH("less than 0.2 mm",'Model output'!V3)), ISNUMBER(SEARCH("less than 0.5 mm",'Model output'!V3)), ISNUMBER(SEARCH("close to",'Model output'!V3)), ISNUMBER(SEARCH("abut",'Model output'!V3)), ISNUMBER(SEARCH("not mentioned",'Model output'!V3)), ISNUMBER(SEARCH("cannot be assessed",'Model output'!V3))), "negative", "positive")</f>
        <v>positive</v>
      </c>
      <c r="AE4" s="36"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37" t="str">
        <f t="shared" si="2"/>
        <v>2</v>
      </c>
      <c r="AG4" s="37" t="str">
        <f t="shared" si="3"/>
        <v>0</v>
      </c>
      <c r="AH4" s="37" t="str">
        <f t="shared" ref="AH4:AH67" si="7">IF(OR(H4="unknown"),"x",IF(H4="negative","0","1"))</f>
        <v>0</v>
      </c>
      <c r="AI4" s="43" t="str">
        <f t="shared" ref="AI4:AI67" si="8">IF(AND(B4&lt;55,AH4="0"),"I",
IF(AND(B4&lt;55,AH4="1"),"II",
IF(AH4="1","IVB",
IF(AND(AF4="4b",AH4="0"),"IVA",
IF(AND(AF4="4a",AH4="0"),"III",
IF(AND(OR(AF4="3a",AF4="3b",AF4="3"),AH4="0"),"II",
IF(AND(AF4="2",OR(AG4="1",AG4="1a",AG4="1b"),AH4="0"),"II",
IF(AND(OR(AF4="1a",AF4="1b",AF4="1"),OR(AG4="1",AG4="1a",AG4="1b"),AH4="0"),"II","I"
))))))))</f>
        <v>I</v>
      </c>
      <c r="AJ4" s="40" t="s">
        <v>937</v>
      </c>
      <c r="AK4" s="42" t="s">
        <v>945</v>
      </c>
      <c r="AL4" s="42" t="s">
        <v>943</v>
      </c>
      <c r="AM4" s="42" t="s">
        <v>946</v>
      </c>
      <c r="AN4" s="42" t="s">
        <v>69</v>
      </c>
      <c r="AO4" s="23">
        <f t="shared" ref="AO4:AO67" si="9">IF(AE4=AJ4,1,0)</f>
        <v>1</v>
      </c>
      <c r="AP4" s="1">
        <f t="shared" ref="AP4:AP67" si="10">IF(AF4=AK4, 1, IF(AND(AF4="x", AK4="0"), 1, IF(AND(AF4="0", AK4="x"), 1, 0)))</f>
        <v>1</v>
      </c>
      <c r="AQ4" s="1">
        <f t="shared" ref="AQ4:AQ67" si="11">IF(AG4=AL4, 1, IF(AND(AG4="x", AL4="0"), 1, IF(AND(AG4="0", AL4="x"), 1, 0)))</f>
        <v>1</v>
      </c>
      <c r="AR4" s="1">
        <f t="shared" ref="AR4:AR67" si="12">IF(AH4=AM4, 1, IF(AND(AH4="x", AM4="0"), 1, IF(AND(AH4="0", AM4="x"), 1, 0)))</f>
        <v>1</v>
      </c>
      <c r="AS4" s="13">
        <f t="shared" si="4"/>
        <v>1</v>
      </c>
      <c r="AT4" s="1"/>
    </row>
    <row r="5" spans="1:46">
      <c r="A5" t="str">
        <f>'Model output'!A4</f>
        <v>TCGA-BJ-A0ZA</v>
      </c>
      <c r="B5" s="34">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5"/>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output'!H4)),ISNUMBER(SEARCH("gland",'Model output'!H4)),ISNUMBER(SEARCH("lobe",'Model output'!H4)),ISNUMBER(SEARCH("isthmus",'Model output'!H4)),ISNUMBER(SEARCH("mediastinum",'Model output'!H4)),ISNUMBER(SEARCH("Not mentioned",'Model output'!H4)), ISNUMBER(SEARCH("Not applicable",'Model output'!H4)), ISNUMBER(SEARCH("paratracheal",'Model output'!H4)),ISNUMBER(SEARCH("fibroadipose tissue",'Model output'!H4)),ISNUMBER(SEARCH("thyroid node",'Model output'!H4)),ISNUMBER(SEARCH("skeletal muscle",'Model output'!H4)),ISNUMBER(SEARCH("right",'Model output'!H4)),ISNUMBER(SEARCH("left",'Model output'!H4)),ISNUMBER(SEARCH("Not specified",'Model output'!H4))),"negative","positive"))</f>
        <v>negative</v>
      </c>
      <c r="I5">
        <f>IF(OR('Model output'!I4="",'Model output'!I4="Not answered",'Model output'!I4="Not mentioned"),"",IF(ISNUMBER('Model output'!I4),'Model output'!I4,1))</f>
        <v>2</v>
      </c>
      <c r="J5">
        <f>IF(OR('Model output'!J4="",'Model output'!J4="Not answered",'Model output'!J4="Not mentioned"),"",IF(AND(ISNUMBER('Model output'!J4),'Model output'!J4&lt;=I5),'Model output'!J4,IF(AND(ISNUMBER('Model output'!J4), 'Model output'!J4&gt;=DATE(2024,1,1)), MIN(DAY('Model output'!J4), MONTH('Model output'!J4), YEAR('Model output'!J4)), IF(ISNUMBER(SEARCH("0/",'Model output'!J4)),0,IF(ISNUMBER(SEARCH("/",'Model output'!J4)), VALUE(LEFT('Model output'!J4, SEARCH("/",'Model output'!J4)-1)),1)))))</f>
        <v>0</v>
      </c>
      <c r="K5" t="str" cm="1">
        <f t="array" ref="K5">IF(COUNT(FIND({0,1,2,3,4,5,6,7,8,9},'Model output'!K4))&gt;0,'Model output'!K4,"")</f>
        <v/>
      </c>
      <c r="L5" s="8"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3 cm</v>
      </c>
      <c r="Q5" t="str">
        <f t="shared" si="6"/>
        <v>3cm</v>
      </c>
      <c r="R5" cm="1">
        <f t="array" ref="R5">IF(Q5="","",IF(ISNUMBER(SEARCH("cm",Q5)),MAX(VALUE(SUBSTITUTE(_xlfn.FILTERXML("&lt;t&gt;&lt;s&gt;"&amp;SUBSTITUTE(Q5,",","&lt;/s&gt;&lt;s&gt;")&amp;"&lt;/s&gt;&lt;/t&gt;","//s"),"cm",""))),MAX(VALUE(SUBSTITUTE(_xlfn.FILTERXML("&lt;t&gt;&lt;s&gt;"&amp;SUBSTITUTE(Q5,",","&lt;/s&gt;&lt;s&gt;")&amp;"&lt;/s&gt;&lt;/t&gt;","//s"),"mm","")))/10))</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7" t="str">
        <f>IF('Model output'!S4="","",'Model output'!S4)</f>
        <v>Not identified</v>
      </c>
      <c r="Y5" t="str">
        <f>IF(OR('Model output'!S4="",ISNUMBER(SEARCH("Absent",'Model output'!S4)),ISNUMBER(SEARCH("Not identified",'Model output'!S4)),AND(ISNUMBER(SEARCH("No",'Model output'!S4)),NOT(ISNUMBER(SEARCH("carcinoma",'Model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1" t="str">
        <f>IF(OR('Model output'!V4="", AND(ISERROR(SEARCH("Positive",'Model output'!V4)), ISNUMBER(SEARCH("Negative",'Model output'!V4))), AND(ISNUMBER(SEARCH("Uninvolved",'Model output'!V4)),NOT(ISNUMBER(SEARCH("margins involved",'Model output'!V4)))), ISNUMBER(SEARCH("Free",'Model output'!V4)), ISNUMBER(SEARCH("1 mm",'Model output'!V4)), ISNUMBER(SEARCH("0.1 CM",'Model output'!V4)), ISNUMBER(SEARCH("less than 0.2 mm",'Model output'!V4)), ISNUMBER(SEARCH("less than 0.5 mm",'Model output'!V4)), ISNUMBER(SEARCH("close to",'Model output'!V4)), ISNUMBER(SEARCH("abut",'Model output'!V4)), ISNUMBER(SEARCH("not mentioned",'Model output'!V4)), ISNUMBER(SEARCH("cannot be assessed",'Model output'!V4))), "negative", "positive")</f>
        <v>negative</v>
      </c>
      <c r="AE5" s="36"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37" t="str">
        <f t="shared" si="2"/>
        <v>2</v>
      </c>
      <c r="AG5" s="37" t="str">
        <f t="shared" si="3"/>
        <v>0</v>
      </c>
      <c r="AH5" s="37" t="str">
        <f t="shared" si="7"/>
        <v>0</v>
      </c>
      <c r="AI5" s="43" t="str">
        <f t="shared" si="8"/>
        <v>I</v>
      </c>
      <c r="AJ5" s="40" t="s">
        <v>938</v>
      </c>
      <c r="AK5" s="42" t="s">
        <v>945</v>
      </c>
      <c r="AL5" s="42" t="s">
        <v>943</v>
      </c>
      <c r="AM5" s="42" t="s">
        <v>946</v>
      </c>
      <c r="AN5" s="42" t="s">
        <v>69</v>
      </c>
      <c r="AO5" s="23">
        <f t="shared" ca="1" si="9"/>
        <v>1</v>
      </c>
      <c r="AP5" s="1">
        <f t="shared" si="10"/>
        <v>1</v>
      </c>
      <c r="AQ5" s="1">
        <f t="shared" si="11"/>
        <v>1</v>
      </c>
      <c r="AR5" s="1">
        <f t="shared" si="12"/>
        <v>1</v>
      </c>
      <c r="AS5" s="13">
        <f t="shared" si="4"/>
        <v>1</v>
      </c>
      <c r="AT5" s="1"/>
    </row>
    <row r="6" spans="1:46">
      <c r="A6" t="str">
        <f>'Model output'!A5</f>
        <v>TCGA-BJ-A0ZC</v>
      </c>
      <c r="B6" s="34">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5"/>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output'!H5="","negative",IF(OR(ISNUMBER(SEARCH("lymph node",'Model output'!H5)),ISNUMBER(SEARCH("gland",'Model output'!H5)),ISNUMBER(SEARCH("lobe",'Model output'!H5)),ISNUMBER(SEARCH("isthmus",'Model output'!H5)),ISNUMBER(SEARCH("mediastinum",'Model output'!H5)),ISNUMBER(SEARCH("Not mentioned",'Model output'!H5)), ISNUMBER(SEARCH("Not applicable",'Model output'!H5)), ISNUMBER(SEARCH("paratracheal",'Model output'!H5)),ISNUMBER(SEARCH("fibroadipose tissue",'Model output'!H5)),ISNUMBER(SEARCH("thyroid node",'Model output'!H5)),ISNUMBER(SEARCH("skeletal muscle",'Model output'!H5)),ISNUMBER(SEARCH("right",'Model output'!H5)),ISNUMBER(SEARCH("left",'Model output'!H5)),ISNUMBER(SEARCH("Not specified",'Model output'!H5))),"negative","positive"))</f>
        <v>negative</v>
      </c>
      <c r="I6" t="str">
        <f>IF(OR('Model output'!I5="",'Model output'!I5="Not answered",'Model output'!I5="Not mentioned"),"",IF(ISNUMBER('Model output'!I5),'Model output'!I5,1))</f>
        <v/>
      </c>
      <c r="J6" t="str">
        <f>IF(OR('Model output'!J5="",'Model output'!J5="Not answered",'Model output'!J5="Not mentioned"),"",IF(AND(ISNUMBER('Model output'!J5),'Model output'!J5&lt;=I6),'Model output'!J5,IF(AND(ISNUMBER('Model output'!J5), 'Model output'!J5&gt;=DATE(2024,1,1)), MIN(DAY('Model output'!J5), MONTH('Model output'!J5), YEAR('Model output'!J5)), IF(ISNUMBER(SEARCH("0/",'Model output'!J5)),0,IF(ISNUMBER(SEARCH("/",'Model output'!J5)), VALUE(LEFT('Model output'!J5, SEARCH("/",'Model output'!J5)-1)),1)))))</f>
        <v/>
      </c>
      <c r="K6" t="str" cm="1">
        <f t="array" ref="K6">IF(COUNT(FIND({0,1,2,3,4,5,6,7,8,9},'Model output'!K5))&gt;0,'Model output'!K5,"")</f>
        <v/>
      </c>
      <c r="L6" s="8"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 Variant</v>
      </c>
      <c r="P6" t="str">
        <f>IF('Model output'!N5="","",'Model output'!N5)</f>
        <v>0.4 cm</v>
      </c>
      <c r="Q6" t="str">
        <f t="shared" si="6"/>
        <v>0.4cm</v>
      </c>
      <c r="R6" cm="1">
        <f t="array" ref="R6">IF(Q6="","",IF(ISNUMBER(SEARCH("cm",Q6)),MAX(VALUE(SUBSTITUTE(_xlfn.FILTERXML("&lt;t&gt;&lt;s&gt;"&amp;SUBSTITUTE(Q6,",","&lt;/s&gt;&lt;s&gt;")&amp;"&lt;/s&gt;&lt;/t&gt;","//s"),"cm",""))),MAX(VALUE(SUBSTITUTE(_xlfn.FILTERXML("&lt;t&gt;&lt;s&gt;"&amp;SUBSTITUTE(Q6,",","&lt;/s&gt;&lt;s&gt;")&amp;"&lt;/s&gt;&lt;/t&gt;","//s"),"mm","")))/10))</f>
        <v>0.4</v>
      </c>
      <c r="S6" t="str">
        <f>IF(OR('Model output'!P5="",ISNUMBER(SEARCH("Not identified", 'Model output'!P5)),ISNUMBER(SEARCH("Absent",'Model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7" t="str">
        <f>IF('Model output'!S5="","",'Model output'!S5)</f>
        <v>Absent</v>
      </c>
      <c r="Y6" t="str">
        <f>IF(OR('Model output'!S5="",ISNUMBER(SEARCH("Absent",'Model output'!S5)),ISNUMBER(SEARCH("Not identified",'Model output'!S5)),AND(ISNUMBER(SEARCH("No",'Model output'!S5)),NOT(ISNUMBER(SEARCH("carcinoma",'Model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1" t="str">
        <f>IF(OR('Model output'!V5="", AND(ISERROR(SEARCH("Positive",'Model output'!V5)), ISNUMBER(SEARCH("Negative",'Model output'!V5))), AND(ISNUMBER(SEARCH("Uninvolved",'Model output'!V5)),NOT(ISNUMBER(SEARCH("margins involved",'Model output'!V5)))), ISNUMBER(SEARCH("Free",'Model output'!V5)), ISNUMBER(SEARCH("1 mm",'Model output'!V5)), ISNUMBER(SEARCH("0.1 CM",'Model output'!V5)), ISNUMBER(SEARCH("less than 0.2 mm",'Model output'!V5)), ISNUMBER(SEARCH("less than 0.5 mm",'Model output'!V5)), ISNUMBER(SEARCH("close to",'Model output'!V5)), ISNUMBER(SEARCH("abut",'Model output'!V5)), ISNUMBER(SEARCH("not mentioned",'Model output'!V5)), ISNUMBER(SEARCH("cannot be assessed",'Model output'!V5))), "negative", "positive")</f>
        <v>negative</v>
      </c>
      <c r="AE6" s="36"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AND(ISNUMBER(J6),J6&gt;=5),M6=""),AND(AND(ISNUMBER(J6),J6&gt;=5),AND(ISNUMBER(M6),M6&gt;=1)),AND(ISNUMBER(SERACH("papillary",N6)),OR(Y6="positive",Z6="positive"), ISNUMBER(SEARCH("BRAF",AB6)))),"intermediate","low"))</f>
        <v>low</v>
      </c>
      <c r="AF6" s="37" t="str">
        <f t="shared" si="2"/>
        <v>1a</v>
      </c>
      <c r="AG6" s="37" t="str">
        <f t="shared" si="3"/>
        <v>0</v>
      </c>
      <c r="AH6" s="37" t="str">
        <f t="shared" si="7"/>
        <v>0</v>
      </c>
      <c r="AI6" s="43" t="str">
        <f t="shared" si="8"/>
        <v>I</v>
      </c>
      <c r="AJ6" s="40" t="s">
        <v>938</v>
      </c>
      <c r="AK6" s="42" t="s">
        <v>634</v>
      </c>
      <c r="AL6" s="42" t="s">
        <v>946</v>
      </c>
      <c r="AM6" s="42" t="s">
        <v>946</v>
      </c>
      <c r="AN6" s="42" t="s">
        <v>69</v>
      </c>
      <c r="AO6" s="23">
        <f t="shared" ca="1" si="9"/>
        <v>1</v>
      </c>
      <c r="AP6" s="1">
        <f t="shared" si="10"/>
        <v>1</v>
      </c>
      <c r="AQ6" s="1">
        <f t="shared" si="11"/>
        <v>1</v>
      </c>
      <c r="AR6" s="1">
        <f t="shared" si="12"/>
        <v>1</v>
      </c>
      <c r="AS6" s="13">
        <f t="shared" si="4"/>
        <v>1</v>
      </c>
      <c r="AT6" s="1"/>
    </row>
    <row r="7" spans="1:46">
      <c r="A7" t="str">
        <f>'Model output'!A6</f>
        <v>TCGA-BJ-A0ZH</v>
      </c>
      <c r="B7" s="34">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0</v>
      </c>
      <c r="F7" t="str">
        <f t="shared" si="5"/>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
      </c>
      <c r="H7" t="str">
        <f>IF('Model output'!H6="","negative",IF(OR(ISNUMBER(SEARCH("lymph node",'Model output'!H6)),ISNUMBER(SEARCH("gland",'Model output'!H6)),ISNUMBER(SEARCH("lobe",'Model output'!H6)),ISNUMBER(SEARCH("isthmus",'Model output'!H6)),ISNUMBER(SEARCH("mediastinum",'Model output'!H6)),ISNUMBER(SEARCH("Not mentioned",'Model output'!H6)), ISNUMBER(SEARCH("Not applicable",'Model output'!H6)), ISNUMBER(SEARCH("paratracheal",'Model output'!H6)),ISNUMBER(SEARCH("fibroadipose tissue",'Model output'!H6)),ISNUMBER(SEARCH("thyroid node",'Model output'!H6)),ISNUMBER(SEARCH("skeletal muscle",'Model output'!H6)),ISNUMBER(SEARCH("right",'Model output'!H6)),ISNUMBER(SEARCH("left",'Model output'!H6)),ISNUMBER(SEARCH("Not specified",'Model output'!H6))),"negative","positive"))</f>
        <v>negative</v>
      </c>
      <c r="I7">
        <f>IF(OR('Model output'!I6="",'Model output'!I6="Not answered",'Model output'!I6="Not mentioned"),"",IF(ISNUMBER('Model output'!I6),'Model output'!I6,1))</f>
        <v>5</v>
      </c>
      <c r="J7">
        <f>IF(OR('Model output'!J6="",'Model output'!J6="Not answered",'Model output'!J6="Not mentioned"),"",IF(AND(ISNUMBER('Model output'!J6),'Model output'!J6&lt;=I7),'Model output'!J6,IF(AND(ISNUMBER('Model output'!J6), 'Model output'!J6&gt;=DATE(2024,1,1)), MIN(DAY('Model output'!J6), MONTH('Model output'!J6), YEAR('Model output'!J6)), IF(ISNUMBER(SEARCH("0/",'Model output'!J6)),0,IF(ISNUMBER(SEARCH("/",'Model output'!J6)), VALUE(LEFT('Model output'!J6, SEARCH("/",'Model output'!J6)-1)),1)))))</f>
        <v>1</v>
      </c>
      <c r="K7" t="str" cm="1">
        <f t="array" ref="K7">IF(COUNT(FIND({0,1,2,3,4,5,6,7,8,9},'Model output'!K6))&gt;0,'Model output'!K6,"")</f>
        <v/>
      </c>
      <c r="L7" s="8"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2.1 cm</v>
      </c>
      <c r="Q7" t="str">
        <f t="shared" si="6"/>
        <v>2.1cm</v>
      </c>
      <c r="R7" cm="1">
        <f t="array" ref="R7">IF(Q7="","",IF(ISNUMBER(SEARCH("cm",Q7)),MAX(VALUE(SUBSTITUTE(_xlfn.FILTERXML("&lt;t&gt;&lt;s&gt;"&amp;SUBSTITUTE(Q7,",","&lt;/s&gt;&lt;s&gt;")&amp;"&lt;/s&gt;&lt;/t&gt;","//s"),"cm",""))),MAX(VALUE(SUBSTITUTE(_xlfn.FILTERXML("&lt;t&gt;&lt;s&gt;"&amp;SUBSTITUTE(Q7,",","&lt;/s&gt;&lt;s&gt;")&amp;"&lt;/s&gt;&lt;/t&gt;","//s"),"mm","")))/10))</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7" t="str">
        <f>IF('Model output'!S6="","",'Model output'!S6)</f>
        <v>Not identified</v>
      </c>
      <c r="Y7" t="str">
        <f>IF(OR('Model output'!S6="",ISNUMBER(SEARCH("Absent",'Model output'!S6)),ISNUMBER(SEARCH("Not identified",'Model output'!S6)),AND(ISNUMBER(SEARCH("No",'Model output'!S6)),NOT(ISNUMBER(SEARCH("carcinoma",'Model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1" t="str">
        <f>IF(OR('Model output'!V6="", AND(ISERROR(SEARCH("Positive",'Model output'!V6)), ISNUMBER(SEARCH("Negative",'Model output'!V6))), AND(ISNUMBER(SEARCH("Uninvolved",'Model output'!V6)),NOT(ISNUMBER(SEARCH("margins involved",'Model output'!V6)))), ISNUMBER(SEARCH("Free",'Model output'!V6)), ISNUMBER(SEARCH("1 mm",'Model output'!V6)), ISNUMBER(SEARCH("0.1 CM",'Model output'!V6)), ISNUMBER(SEARCH("less than 0.2 mm",'Model output'!V6)), ISNUMBER(SEARCH("less than 0.5 mm",'Model output'!V6)), ISNUMBER(SEARCH("close to",'Model output'!V6)), ISNUMBER(SEARCH("abut",'Model output'!V6)), ISNUMBER(SEARCH("not mentioned",'Model output'!V6)), ISNUMBER(SEARCH("cannot be assessed",'Model output'!V6))), "negative", "positive")</f>
        <v>negative</v>
      </c>
      <c r="AE7" s="36"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AND(ISNUMBER(J7),J7&gt;=5),M7=""),AND(AND(ISNUMBER(J7),J7&gt;=5),AND(ISNUMBER(M7),M7&gt;=1)),AND(ISNUMBER(SERACH("papillary",N7)),OR(Y7="positive",Z7="positive"), ISNUMBER(SEARCH("BRAF",AB7)))),"intermediate","low"))</f>
        <v>intermediate</v>
      </c>
      <c r="AF7" s="37" t="str">
        <f t="shared" si="2"/>
        <v>2</v>
      </c>
      <c r="AG7" s="37" t="str">
        <f t="shared" si="3"/>
        <v>1a</v>
      </c>
      <c r="AH7" s="37" t="str">
        <f t="shared" si="7"/>
        <v>0</v>
      </c>
      <c r="AI7" s="43" t="str">
        <f t="shared" si="8"/>
        <v>I</v>
      </c>
      <c r="AJ7" s="40" t="s">
        <v>939</v>
      </c>
      <c r="AK7" s="42" t="s">
        <v>945</v>
      </c>
      <c r="AL7" s="42" t="s">
        <v>634</v>
      </c>
      <c r="AM7" s="42" t="s">
        <v>946</v>
      </c>
      <c r="AN7" s="42" t="s">
        <v>69</v>
      </c>
      <c r="AO7" s="23">
        <f t="shared" ca="1" si="9"/>
        <v>1</v>
      </c>
      <c r="AP7" s="1">
        <f t="shared" si="10"/>
        <v>1</v>
      </c>
      <c r="AQ7" s="1">
        <f t="shared" si="11"/>
        <v>1</v>
      </c>
      <c r="AR7" s="1">
        <f t="shared" si="12"/>
        <v>1</v>
      </c>
      <c r="AS7" s="13">
        <f t="shared" si="4"/>
        <v>1</v>
      </c>
      <c r="AT7" s="1"/>
    </row>
    <row r="8" spans="1:46">
      <c r="A8" t="str">
        <f>'Model output'!A7</f>
        <v>TCGA-BJ-A0ZJ</v>
      </c>
      <c r="B8" s="34">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5"/>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output'!H7)),ISNUMBER(SEARCH("gland",'Model output'!H7)),ISNUMBER(SEARCH("lobe",'Model output'!H7)),ISNUMBER(SEARCH("isthmus",'Model output'!H7)),ISNUMBER(SEARCH("mediastinum",'Model output'!H7)),ISNUMBER(SEARCH("Not mentioned",'Model output'!H7)), ISNUMBER(SEARCH("Not applicable",'Model output'!H7)), ISNUMBER(SEARCH("paratracheal",'Model output'!H7)),ISNUMBER(SEARCH("fibroadipose tissue",'Model output'!H7)),ISNUMBER(SEARCH("thyroid node",'Model output'!H7)),ISNUMBER(SEARCH("skeletal muscle",'Model output'!H7)),ISNUMBER(SEARCH("right",'Model output'!H7)),ISNUMBER(SEARCH("left",'Model output'!H7)),ISNUMBER(SEARCH("Not specified",'Model output'!H7))),"negative","positive"))</f>
        <v>negative</v>
      </c>
      <c r="I8">
        <f>IF(OR('Model output'!I7="",'Model output'!I7="Not answered",'Model output'!I7="Not mentioned"),"",IF(ISNUMBER('Model output'!I7),'Model output'!I7,1))</f>
        <v>8</v>
      </c>
      <c r="J8">
        <f>IF(OR('Model output'!J7="",'Model output'!J7="Not answered",'Model output'!J7="Not mentioned"),"",IF(AND(ISNUMBER('Model output'!J7),'Model output'!J7&lt;=I8),'Model output'!J7,IF(AND(ISNUMBER('Model output'!J7), 'Model output'!J7&gt;=DATE(2024,1,1)), MIN(DAY('Model output'!J7), MONTH('Model output'!J7), YEAR('Model output'!J7)), IF(ISNUMBER(SEARCH("0/",'Model output'!J7)),0,IF(ISNUMBER(SEARCH("/",'Model output'!J7)), VALUE(LEFT('Model output'!J7, SEARCH("/",'Model output'!J7)-1)),1)))))</f>
        <v>1</v>
      </c>
      <c r="K8" t="str" cm="1">
        <f t="array" ref="K8">IF(COUNT(FIND({0,1,2,3,4,5,6,7,8,9},'Model output'!K7))&gt;0,'Model output'!K7,"")</f>
        <v/>
      </c>
      <c r="L8" s="8"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 encapsulated follicular variant</v>
      </c>
      <c r="O8" t="str">
        <f>IF('Model output'!M7="","",'Model output'!M7)</f>
        <v/>
      </c>
      <c r="P8" t="str">
        <f>IF('Model output'!N7="","",'Model output'!N7)</f>
        <v>2.5 cm</v>
      </c>
      <c r="Q8" t="str">
        <f t="shared" si="6"/>
        <v>2.5cm</v>
      </c>
      <c r="R8" cm="1">
        <f t="array" ref="R8">IF(Q8="","",IF(ISNUMBER(SEARCH("cm",Q8)),MAX(VALUE(SUBSTITUTE(_xlfn.FILTERXML("&lt;t&gt;&lt;s&gt;"&amp;SUBSTITUTE(Q8,",","&lt;/s&gt;&lt;s&gt;")&amp;"&lt;/s&gt;&lt;/t&gt;","//s"),"cm",""))),MAX(VALUE(SUBSTITUTE(_xlfn.FILTERXML("&lt;t&gt;&lt;s&gt;"&amp;SUBSTITUTE(Q8,",","&lt;/s&gt;&lt;s&gt;")&amp;"&lt;/s&gt;&lt;/t&gt;","//s"),"mm","")))/10))</f>
        <v>2.5</v>
      </c>
      <c r="S8" t="str">
        <f>IF(OR('Model output'!P7="",ISNUMBER(SEARCH("Not identified", 'Model output'!P7)),ISNUMBER(SEARCH("Absent",'Model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7" t="str">
        <f>IF('Model output'!S7="","",'Model output'!S7)</f>
        <v>Not identified</v>
      </c>
      <c r="Y8" t="str">
        <f>IF(OR('Model output'!S7="",ISNUMBER(SEARCH("Absent",'Model output'!S7)),ISNUMBER(SEARCH("Not identified",'Model output'!S7)),AND(ISNUMBER(SEARCH("No",'Model output'!S7)),NOT(ISNUMBER(SEARCH("carcinoma",'Model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1" t="str">
        <f>IF(OR('Model output'!V7="", AND(ISERROR(SEARCH("Positive",'Model output'!V7)), ISNUMBER(SEARCH("Negative",'Model output'!V7))), AND(ISNUMBER(SEARCH("Uninvolved",'Model output'!V7)),NOT(ISNUMBER(SEARCH("margins involved",'Model output'!V7)))), ISNUMBER(SEARCH("Free",'Model output'!V7)), ISNUMBER(SEARCH("1 mm",'Model output'!V7)), ISNUMBER(SEARCH("0.1 CM",'Model output'!V7)), ISNUMBER(SEARCH("less than 0.2 mm",'Model output'!V7)), ISNUMBER(SEARCH("less than 0.5 mm",'Model output'!V7)), ISNUMBER(SEARCH("close to",'Model output'!V7)), ISNUMBER(SEARCH("abut",'Model output'!V7)), ISNUMBER(SEARCH("not mentioned",'Model output'!V7)), ISNUMBER(SEARCH("cannot be assessed",'Model output'!V7))), "negative", "positive")</f>
        <v>positive</v>
      </c>
      <c r="AE8" s="36"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37" t="str">
        <f t="shared" si="2"/>
        <v>2</v>
      </c>
      <c r="AG8" s="37" t="str">
        <f t="shared" si="3"/>
        <v>1a</v>
      </c>
      <c r="AH8" s="37" t="str">
        <f t="shared" si="7"/>
        <v>0</v>
      </c>
      <c r="AI8" s="43" t="str">
        <f t="shared" si="8"/>
        <v>I</v>
      </c>
      <c r="AJ8" s="40" t="s">
        <v>937</v>
      </c>
      <c r="AK8" s="42" t="s">
        <v>945</v>
      </c>
      <c r="AL8" s="42" t="s">
        <v>634</v>
      </c>
      <c r="AM8" s="42" t="s">
        <v>946</v>
      </c>
      <c r="AN8" s="42" t="s">
        <v>69</v>
      </c>
      <c r="AO8" s="23">
        <f t="shared" si="9"/>
        <v>1</v>
      </c>
      <c r="AP8" s="1">
        <f t="shared" si="10"/>
        <v>1</v>
      </c>
      <c r="AQ8" s="1">
        <f t="shared" si="11"/>
        <v>1</v>
      </c>
      <c r="AR8" s="1">
        <f t="shared" si="12"/>
        <v>1</v>
      </c>
      <c r="AS8" s="13">
        <f t="shared" si="4"/>
        <v>1</v>
      </c>
      <c r="AT8" s="1"/>
    </row>
    <row r="9" spans="1:46">
      <c r="A9" t="str">
        <f>'Model output'!A8</f>
        <v>TCGA-BJ-A18Y</v>
      </c>
      <c r="B9" s="34">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5"/>
        <v>positive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output'!H8)),ISNUMBER(SEARCH("gland",'Model output'!H8)),ISNUMBER(SEARCH("lobe",'Model output'!H8)),ISNUMBER(SEARCH("isthmus",'Model output'!H8)),ISNUMBER(SEARCH("mediastinum",'Model output'!H8)),ISNUMBER(SEARCH("Not mentioned",'Model output'!H8)), ISNUMBER(SEARCH("Not applicable",'Model output'!H8)), ISNUMBER(SEARCH("paratracheal",'Model output'!H8)),ISNUMBER(SEARCH("fibroadipose tissue",'Model output'!H8)),ISNUMBER(SEARCH("thyroid node",'Model output'!H8)),ISNUMBER(SEARCH("skeletal muscle",'Model output'!H8)),ISNUMBER(SEARCH("right",'Model output'!H8)),ISNUMBER(SEARCH("left",'Model output'!H8)),ISNUMBER(SEARCH("Not specified",'Model output'!H8))),"negative","positive"))</f>
        <v>negative</v>
      </c>
      <c r="I9">
        <f>IF(OR('Model output'!I8="",'Model output'!I8="Not answered",'Model output'!I8="Not mentioned"),"",IF(ISNUMBER('Model output'!I8),'Model output'!I8,1))</f>
        <v>4</v>
      </c>
      <c r="J9">
        <f>IF(OR('Model output'!J8="",'Model output'!J8="Not answered",'Model output'!J8="Not mentioned"),"",IF(AND(ISNUMBER('Model output'!J8),'Model output'!J8&lt;=I9),'Model output'!J8,IF(AND(ISNUMBER('Model output'!J8), 'Model output'!J8&gt;=DATE(2024,1,1)), MIN(DAY('Model output'!J8), MONTH('Model output'!J8), YEAR('Model output'!J8)), IF(ISNUMBER(SEARCH("0/",'Model output'!J8)),0,IF(ISNUMBER(SEARCH("/",'Model output'!J8)), VALUE(LEFT('Model output'!J8, SEARCH("/",'Model output'!J8)-1)),1)))))</f>
        <v>1</v>
      </c>
      <c r="K9" t="str" cm="1">
        <f t="array" ref="K9">IF(COUNT(FIND({0,1,2,3,4,5,6,7,8,9},'Model output'!K8))&gt;0,'Model output'!K8,"")</f>
        <v/>
      </c>
      <c r="L9" s="8"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
      </c>
      <c r="P9" t="str">
        <f>IF('Model output'!N8="","",'Model output'!N8)</f>
        <v>1.4 cm</v>
      </c>
      <c r="Q9" t="str">
        <f t="shared" si="6"/>
        <v>1.4cm</v>
      </c>
      <c r="R9" cm="1">
        <f t="array" ref="R9">IF(Q9="","",IF(ISNUMBER(SEARCH("cm",Q9)),MAX(VALUE(SUBSTITUTE(_xlfn.FILTERXML("&lt;t&gt;&lt;s&gt;"&amp;SUBSTITUTE(Q9,",","&lt;/s&gt;&lt;s&gt;")&amp;"&lt;/s&gt;&lt;/t&gt;","//s"),"cm",""))),MAX(VALUE(SUBSTITUTE(_xlfn.FILTERXML("&lt;t&gt;&lt;s&gt;"&amp;SUBSTITUTE(Q9,",","&lt;/s&gt;&lt;s&gt;")&amp;"&lt;/s&gt;&lt;/t&gt;","//s"),"mm","")))/10))</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7" t="str">
        <f>IF('Model output'!S8="","",'Model output'!S8)</f>
        <v>Not identified</v>
      </c>
      <c r="Y9" t="str">
        <f>IF(OR('Model output'!S8="",ISNUMBER(SEARCH("Absent",'Model output'!S8)),ISNUMBER(SEARCH("Not identified",'Model output'!S8)),AND(ISNUMBER(SEARCH("No",'Model output'!S8)),NOT(ISNUMBER(SEARCH("carcinoma",'Model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1" t="str">
        <f>IF(OR('Model output'!V8="", AND(ISERROR(SEARCH("Positive",'Model output'!V8)), ISNUMBER(SEARCH("Negative",'Model output'!V8))), AND(ISNUMBER(SEARCH("Uninvolved",'Model output'!V8)),NOT(ISNUMBER(SEARCH("margins involved",'Model output'!V8)))), ISNUMBER(SEARCH("Free",'Model output'!V8)), ISNUMBER(SEARCH("1 mm",'Model output'!V8)), ISNUMBER(SEARCH("0.1 CM",'Model output'!V8)), ISNUMBER(SEARCH("less than 0.2 mm",'Model output'!V8)), ISNUMBER(SEARCH("less than 0.5 mm",'Model output'!V8)), ISNUMBER(SEARCH("close to",'Model output'!V8)), ISNUMBER(SEARCH("abut",'Model output'!V8)), ISNUMBER(SEARCH("not mentioned",'Model output'!V8)), ISNUMBER(SEARCH("cannot be assessed",'Model output'!V8))), "negative", "positive")</f>
        <v>negative</v>
      </c>
      <c r="AE9" s="36"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37" t="str">
        <f t="shared" si="2"/>
        <v>1b</v>
      </c>
      <c r="AG9" s="37" t="str">
        <f t="shared" si="3"/>
        <v>1a</v>
      </c>
      <c r="AH9" s="37" t="str">
        <f t="shared" si="7"/>
        <v>0</v>
      </c>
      <c r="AI9" s="43" t="str">
        <f t="shared" si="8"/>
        <v>I</v>
      </c>
      <c r="AJ9" s="40" t="s">
        <v>938</v>
      </c>
      <c r="AK9" s="42" t="s">
        <v>942</v>
      </c>
      <c r="AL9" s="42" t="s">
        <v>943</v>
      </c>
      <c r="AM9" s="42" t="s">
        <v>946</v>
      </c>
      <c r="AN9" s="42" t="s">
        <v>69</v>
      </c>
      <c r="AO9" s="23">
        <f t="shared" ca="1" si="9"/>
        <v>1</v>
      </c>
      <c r="AP9" s="1">
        <f t="shared" si="10"/>
        <v>1</v>
      </c>
      <c r="AQ9" s="1">
        <f t="shared" si="11"/>
        <v>0</v>
      </c>
      <c r="AR9" s="1">
        <f t="shared" si="12"/>
        <v>1</v>
      </c>
      <c r="AS9" s="13">
        <f t="shared" si="4"/>
        <v>1</v>
      </c>
      <c r="AT9" s="1"/>
    </row>
    <row r="10" spans="1:46">
      <c r="A10" t="str">
        <f>'Model output'!A9</f>
        <v>TCGA-BJ-A18Z</v>
      </c>
      <c r="B10" s="34">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5"/>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output'!H9)),ISNUMBER(SEARCH("gland",'Model output'!H9)),ISNUMBER(SEARCH("lobe",'Model output'!H9)),ISNUMBER(SEARCH("isthmus",'Model output'!H9)),ISNUMBER(SEARCH("mediastinum",'Model output'!H9)),ISNUMBER(SEARCH("Not mentioned",'Model output'!H9)), ISNUMBER(SEARCH("Not applicable",'Model output'!H9)), ISNUMBER(SEARCH("paratracheal",'Model output'!H9)),ISNUMBER(SEARCH("fibroadipose tissue",'Model output'!H9)),ISNUMBER(SEARCH("thyroid node",'Model output'!H9)),ISNUMBER(SEARCH("skeletal muscle",'Model output'!H9)),ISNUMBER(SEARCH("right",'Model output'!H9)),ISNUMBER(SEARCH("left",'Model output'!H9)),ISNUMBER(SEARCH("Not specified",'Model output'!H9))),"negative","positive"))</f>
        <v>negative</v>
      </c>
      <c r="I10">
        <f>IF(OR('Model output'!I9="",'Model output'!I9="Not answered",'Model output'!I9="Not mentioned"),"",IF(ISNUMBER('Model output'!I9),'Model output'!I9,1))</f>
        <v>37</v>
      </c>
      <c r="J10">
        <f>IF(OR('Model output'!J9="",'Model output'!J9="Not answered",'Model output'!J9="Not mentioned"),"",IF(AND(ISNUMBER('Model output'!J9),'Model output'!J9&lt;=I10),'Model output'!J9,IF(AND(ISNUMBER('Model output'!J9), 'Model output'!J9&gt;=DATE(2024,1,1)), MIN(DAY('Model output'!J9), MONTH('Model output'!J9), YEAR('Model output'!J9)), IF(ISNUMBER(SEARCH("0/",'Model output'!J9)),0,IF(ISNUMBER(SEARCH("/",'Model output'!J9)), VALUE(LEFT('Model output'!J9, SEARCH("/",'Model output'!J9)-1)),1)))))</f>
        <v>3</v>
      </c>
      <c r="K10" t="str" cm="1">
        <f t="array" ref="K10">IF(COUNT(FIND({0,1,2,3,4,5,6,7,8,9},'Model output'!K9))&gt;0,'Model output'!K9,"")</f>
        <v/>
      </c>
      <c r="L10" s="8"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Conventional with Tall Cell Features</v>
      </c>
      <c r="P10" t="str">
        <f>IF('Model output'!N9="","",'Model output'!N9)</f>
        <v>3.6 cm</v>
      </c>
      <c r="Q10" t="str">
        <f t="shared" si="6"/>
        <v>3.6cm</v>
      </c>
      <c r="R10" cm="1">
        <f t="array" ref="R10">IF(Q10="","",IF(ISNUMBER(SEARCH("cm",Q10)),MAX(VALUE(SUBSTITUTE(_xlfn.FILTERXML("&lt;t&gt;&lt;s&gt;"&amp;SUBSTITUTE(Q10,",","&lt;/s&gt;&lt;s&gt;")&amp;"&lt;/s&gt;&lt;/t&gt;","//s"),"cm",""))),MAX(VALUE(SUBSTITUTE(_xlfn.FILTERXML("&lt;t&gt;&lt;s&gt;"&amp;SUBSTITUTE(Q10,",","&lt;/s&gt;&lt;s&gt;")&amp;"&lt;/s&gt;&lt;/t&gt;","//s"),"mm","")))/10))</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17" t="str">
        <f>IF('Model output'!S9="","",'Model output'!S9)</f>
        <v>Present</v>
      </c>
      <c r="Y10" t="str">
        <f>IF(OR('Model output'!S9="",ISNUMBER(SEARCH("Absent",'Model output'!S9)),ISNUMBER(SEARCH("Not identified",'Model output'!S9)),AND(ISNUMBER(SEARCH("No",'Model output'!S9)),NOT(ISNUMBER(SEARCH("carcinoma",'Model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v>
      </c>
      <c r="AC10" s="1" t="str">
        <f>IF(OR('Model output'!V9="", AND(ISERROR(SEARCH("Positive",'Model output'!V9)), ISNUMBER(SEARCH("Negative",'Model output'!V9))), AND(ISNUMBER(SEARCH("Uninvolved",'Model output'!V9)),NOT(ISNUMBER(SEARCH("margins involved",'Model output'!V9)))), ISNUMBER(SEARCH("Free",'Model output'!V9)), ISNUMBER(SEARCH("1 mm",'Model output'!V9)), ISNUMBER(SEARCH("0.1 CM",'Model output'!V9)), ISNUMBER(SEARCH("less than 0.2 mm",'Model output'!V9)), ISNUMBER(SEARCH("less than 0.5 mm",'Model output'!V9)), ISNUMBER(SEARCH("close to",'Model output'!V9)), ISNUMBER(SEARCH("abut",'Model output'!V9)), ISNUMBER(SEARCH("not mentioned",'Model output'!V9)), ISNUMBER(SEARCH("cannot be assessed",'Model output'!V9))), "negative", "positive")</f>
        <v>positive</v>
      </c>
      <c r="AE10" s="36"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high</v>
      </c>
      <c r="AF10" s="37" t="str">
        <f t="shared" si="2"/>
        <v>2</v>
      </c>
      <c r="AG10" s="37" t="str">
        <f t="shared" si="3"/>
        <v>1a</v>
      </c>
      <c r="AH10" s="37" t="str">
        <f t="shared" si="7"/>
        <v>0</v>
      </c>
      <c r="AI10" s="43" t="str">
        <f t="shared" si="8"/>
        <v>II</v>
      </c>
      <c r="AJ10" s="40" t="s">
        <v>937</v>
      </c>
      <c r="AK10" s="42" t="s">
        <v>945</v>
      </c>
      <c r="AL10" s="42" t="s">
        <v>942</v>
      </c>
      <c r="AM10" s="42" t="s">
        <v>946</v>
      </c>
      <c r="AN10" s="42" t="s">
        <v>944</v>
      </c>
      <c r="AO10" s="23">
        <f t="shared" si="9"/>
        <v>1</v>
      </c>
      <c r="AP10" s="1">
        <f t="shared" si="10"/>
        <v>1</v>
      </c>
      <c r="AQ10" s="1">
        <f t="shared" si="11"/>
        <v>0</v>
      </c>
      <c r="AR10" s="1">
        <f t="shared" si="12"/>
        <v>1</v>
      </c>
      <c r="AS10" s="13">
        <f t="shared" si="4"/>
        <v>1</v>
      </c>
      <c r="AT10" s="1"/>
    </row>
    <row r="11" spans="1:46">
      <c r="A11" t="str">
        <f>'Model output'!A10</f>
        <v>TCGA-BJ-A191</v>
      </c>
      <c r="B11" s="34">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5"/>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output'!H10)),ISNUMBER(SEARCH("gland",'Model output'!H10)),ISNUMBER(SEARCH("lobe",'Model output'!H10)),ISNUMBER(SEARCH("isthmus",'Model output'!H10)),ISNUMBER(SEARCH("mediastinum",'Model output'!H10)),ISNUMBER(SEARCH("Not mentioned",'Model output'!H10)), ISNUMBER(SEARCH("Not applicable",'Model output'!H10)), ISNUMBER(SEARCH("paratracheal",'Model output'!H10)),ISNUMBER(SEARCH("fibroadipose tissue",'Model output'!H10)),ISNUMBER(SEARCH("thyroid node",'Model output'!H10)),ISNUMBER(SEARCH("skeletal muscle",'Model output'!H10)),ISNUMBER(SEARCH("right",'Model output'!H10)),ISNUMBER(SEARCH("left",'Model output'!H10)),ISNUMBER(SEARCH("Not specified",'Model output'!H10))),"negative","positive"))</f>
        <v>negative</v>
      </c>
      <c r="I11">
        <f>IF(OR('Model output'!I10="",'Model output'!I10="Not answered",'Model output'!I10="Not mentioned"),"",IF(ISNUMBER('Model output'!I10),'Model output'!I10,1))</f>
        <v>3</v>
      </c>
      <c r="J11">
        <f>IF(OR('Model output'!J10="",'Model output'!J10="Not answered",'Model output'!J10="Not mentioned"),"",IF(AND(ISNUMBER('Model output'!J10),'Model output'!J10&lt;=I11),'Model output'!J10,IF(AND(ISNUMBER('Model output'!J10), 'Model output'!J10&gt;=DATE(2024,1,1)), MIN(DAY('Model output'!J10), MONTH('Model output'!J10), YEAR('Model output'!J10)), IF(ISNUMBER(SEARCH("0/",'Model output'!J10)),0,IF(ISNUMBER(SEARCH("/",'Model output'!J10)), VALUE(LEFT('Model output'!J10, SEARCH("/",'Model output'!J10)-1)),1)))))</f>
        <v>0</v>
      </c>
      <c r="K11" t="str" cm="1">
        <f t="array" ref="K11">IF(COUNT(FIND({0,1,2,3,4,5,6,7,8,9},'Model output'!K10))&gt;0,'Model output'!K10,"")</f>
        <v/>
      </c>
      <c r="L11" s="8"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 variant</v>
      </c>
      <c r="P11" t="str">
        <f>IF('Model output'!N10="","",'Model output'!N10)</f>
        <v>2 cm</v>
      </c>
      <c r="Q11" t="str">
        <f t="shared" si="6"/>
        <v>2cm</v>
      </c>
      <c r="R11" cm="1">
        <f t="array" ref="R11">IF(Q11="","",IF(ISNUMBER(SEARCH("cm",Q11)),MAX(VALUE(SUBSTITUTE(_xlfn.FILTERXML("&lt;t&gt;&lt;s&gt;"&amp;SUBSTITUTE(Q11,",","&lt;/s&gt;&lt;s&gt;")&amp;"&lt;/s&gt;&lt;/t&gt;","//s"),"cm",""))),MAX(VALUE(SUBSTITUTE(_xlfn.FILTERXML("&lt;t&gt;&lt;s&gt;"&amp;SUBSTITUTE(Q11,",","&lt;/s&gt;&lt;s&gt;")&amp;"&lt;/s&gt;&lt;/t&gt;","//s"),"mm","")))/10))</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7" t="str">
        <f>IF('Model output'!S10="","",'Model output'!S10)</f>
        <v>Not identified</v>
      </c>
      <c r="Y11" t="str">
        <f>IF(OR('Model output'!S10="",ISNUMBER(SEARCH("Absent",'Model output'!S10)),ISNUMBER(SEARCH("Not identified",'Model output'!S10)),AND(ISNUMBER(SEARCH("No",'Model output'!S10)),NOT(ISNUMBER(SEARCH("carcinoma",'Model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1" t="str">
        <f>IF(OR('Model output'!V10="", AND(ISERROR(SEARCH("Positive",'Model output'!V10)), ISNUMBER(SEARCH("Negative",'Model output'!V10))), AND(ISNUMBER(SEARCH("Uninvolved",'Model output'!V10)),NOT(ISNUMBER(SEARCH("margins involved",'Model output'!V10)))), ISNUMBER(SEARCH("Free",'Model output'!V10)), ISNUMBER(SEARCH("1 mm",'Model output'!V10)), ISNUMBER(SEARCH("0.1 CM",'Model output'!V10)), ISNUMBER(SEARCH("less than 0.2 mm",'Model output'!V10)), ISNUMBER(SEARCH("less than 0.5 mm",'Model output'!V10)), ISNUMBER(SEARCH("close to",'Model output'!V10)), ISNUMBER(SEARCH("abut",'Model output'!V10)), ISNUMBER(SEARCH("not mentioned",'Model output'!V10)), ISNUMBER(SEARCH("cannot be assessed",'Model output'!V10))), "negative", "positive")</f>
        <v>negative</v>
      </c>
      <c r="AE11" s="36"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intermediate</v>
      </c>
      <c r="AF11" s="37" t="str">
        <f t="shared" si="2"/>
        <v>1b</v>
      </c>
      <c r="AG11" s="37" t="str">
        <f t="shared" si="3"/>
        <v>0</v>
      </c>
      <c r="AH11" s="37" t="str">
        <f t="shared" si="7"/>
        <v>0</v>
      </c>
      <c r="AI11" s="43" t="str">
        <f t="shared" si="8"/>
        <v>I</v>
      </c>
      <c r="AJ11" s="40" t="s">
        <v>939</v>
      </c>
      <c r="AK11" s="42" t="s">
        <v>942</v>
      </c>
      <c r="AL11" s="42" t="s">
        <v>943</v>
      </c>
      <c r="AM11" s="42" t="s">
        <v>946</v>
      </c>
      <c r="AN11" s="42" t="s">
        <v>69</v>
      </c>
      <c r="AO11" s="23">
        <f t="shared" ca="1" si="9"/>
        <v>1</v>
      </c>
      <c r="AP11" s="1">
        <f t="shared" si="10"/>
        <v>1</v>
      </c>
      <c r="AQ11" s="1">
        <f t="shared" si="11"/>
        <v>1</v>
      </c>
      <c r="AR11" s="1">
        <f t="shared" si="12"/>
        <v>1</v>
      </c>
      <c r="AS11" s="13">
        <f t="shared" si="4"/>
        <v>1</v>
      </c>
      <c r="AT11" s="1"/>
    </row>
    <row r="12" spans="1:46">
      <c r="A12" t="str">
        <f>'Model output'!A11</f>
        <v>TCGA-BJ-A192</v>
      </c>
      <c r="B12" s="34">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5"/>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output'!H11)),ISNUMBER(SEARCH("gland",'Model output'!H11)),ISNUMBER(SEARCH("lobe",'Model output'!H11)),ISNUMBER(SEARCH("isthmus",'Model output'!H11)),ISNUMBER(SEARCH("mediastinum",'Model output'!H11)),ISNUMBER(SEARCH("Not mentioned",'Model output'!H11)), ISNUMBER(SEARCH("Not applicable",'Model output'!H11)), ISNUMBER(SEARCH("paratracheal",'Model output'!H11)),ISNUMBER(SEARCH("fibroadipose tissue",'Model output'!H11)),ISNUMBER(SEARCH("thyroid node",'Model output'!H11)),ISNUMBER(SEARCH("skeletal muscle",'Model output'!H11)),ISNUMBER(SEARCH("right",'Model output'!H11)),ISNUMBER(SEARCH("left",'Model output'!H11)),ISNUMBER(SEARCH("Not specified",'Model output'!H11))),"negative","positive"))</f>
        <v>negative</v>
      </c>
      <c r="I12" t="str">
        <f>IF(OR('Model output'!I11="",'Model output'!I11="Not answered",'Model output'!I11="Not mentioned"),"",IF(ISNUMBER('Model output'!I11),'Model output'!I11,1))</f>
        <v/>
      </c>
      <c r="J12" t="str">
        <f>IF(OR('Model output'!J11="",'Model output'!J11="Not answered",'Model output'!J11="Not mentioned"),"",IF(AND(ISNUMBER('Model output'!J11),'Model output'!J11&lt;=I12),'Model output'!J11,IF(AND(ISNUMBER('Model output'!J11), 'Model output'!J11&gt;=DATE(2024,1,1)), MIN(DAY('Model output'!J11), MONTH('Model output'!J11), YEAR('Model output'!J11)), IF(ISNUMBER(SEARCH("0/",'Model output'!J11)),0,IF(ISNUMBER(SEARCH("/",'Model output'!J11)), VALUE(LEFT('Model output'!J11, SEARCH("/",'Model output'!J11)-1)),1)))))</f>
        <v/>
      </c>
      <c r="K12" t="str" cm="1">
        <f t="array" ref="K12">IF(COUNT(FIND({0,1,2,3,4,5,6,7,8,9},'Model output'!K11))&gt;0,'Model output'!K11,"")</f>
        <v/>
      </c>
      <c r="L12" s="8"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 Variant</v>
      </c>
      <c r="P12" t="str">
        <f>IF('Model output'!N11="","",'Model output'!N11)</f>
        <v>5.0 CM</v>
      </c>
      <c r="Q12" t="str">
        <f t="shared" si="6"/>
        <v>5.0cm</v>
      </c>
      <c r="R12" cm="1">
        <f t="array" ref="R12">IF(Q12="","",IF(ISNUMBER(SEARCH("cm",Q12)),MAX(VALUE(SUBSTITUTE(_xlfn.FILTERXML("&lt;t&gt;&lt;s&gt;"&amp;SUBSTITUTE(Q12,",","&lt;/s&gt;&lt;s&gt;")&amp;"&lt;/s&gt;&lt;/t&gt;","//s"),"cm",""))),MAX(VALUE(SUBSTITUTE(_xlfn.FILTERXML("&lt;t&gt;&lt;s&gt;"&amp;SUBSTITUTE(Q12,",","&lt;/s&gt;&lt;s&gt;")&amp;"&lt;/s&gt;&lt;/t&gt;","//s"),"mm","")))/10))</f>
        <v>5</v>
      </c>
      <c r="S12" t="str">
        <f>IF(OR('Model output'!P11="",ISNUMBER(SEARCH("Not identified", 'Model output'!P11)),ISNUMBER(SEARCH("Absent",'Model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7" t="str">
        <f>IF('Model output'!S11="","",'Model output'!S11)</f>
        <v>Not mentioned</v>
      </c>
      <c r="Y12" t="str">
        <f>IF(OR('Model output'!S11="",ISNUMBER(SEARCH("Absent",'Model output'!S11)),ISNUMBER(SEARCH("Not identified",'Model output'!S11)),AND(ISNUMBER(SEARCH("No",'Model output'!S11)),NOT(ISNUMBER(SEARCH("carcinoma",'Model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1" t="str">
        <f>IF(OR('Model output'!V11="", AND(ISERROR(SEARCH("Positive",'Model output'!V11)), ISNUMBER(SEARCH("Negative",'Model output'!V11))), AND(ISNUMBER(SEARCH("Uninvolved",'Model output'!V11)),NOT(ISNUMBER(SEARCH("margins involved",'Model output'!V11)))), ISNUMBER(SEARCH("Free",'Model output'!V11)), ISNUMBER(SEARCH("1 mm",'Model output'!V11)), ISNUMBER(SEARCH("0.1 CM",'Model output'!V11)), ISNUMBER(SEARCH("less than 0.2 mm",'Model output'!V11)), ISNUMBER(SEARCH("less than 0.5 mm",'Model output'!V11)), ISNUMBER(SEARCH("close to",'Model output'!V11)), ISNUMBER(SEARCH("abut",'Model output'!V11)), ISNUMBER(SEARCH("not mentioned",'Model output'!V11)), ISNUMBER(SEARCH("cannot be assessed",'Model output'!V11))), "negative", "positive")</f>
        <v>negative</v>
      </c>
      <c r="AE12" s="36"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37" t="str">
        <f t="shared" si="2"/>
        <v>3a</v>
      </c>
      <c r="AG12" s="37" t="str">
        <f t="shared" si="3"/>
        <v>0</v>
      </c>
      <c r="AH12" s="37" t="str">
        <f t="shared" si="7"/>
        <v>0</v>
      </c>
      <c r="AI12" s="43" t="str">
        <f t="shared" si="8"/>
        <v>I</v>
      </c>
      <c r="AJ12" s="40" t="s">
        <v>938</v>
      </c>
      <c r="AK12" s="42" t="s">
        <v>947</v>
      </c>
      <c r="AL12" s="42" t="s">
        <v>946</v>
      </c>
      <c r="AM12" s="42" t="s">
        <v>946</v>
      </c>
      <c r="AN12" s="42" t="s">
        <v>69</v>
      </c>
      <c r="AO12" s="23">
        <f t="shared" ca="1" si="9"/>
        <v>1</v>
      </c>
      <c r="AP12" s="1">
        <f t="shared" si="10"/>
        <v>1</v>
      </c>
      <c r="AQ12" s="1">
        <f t="shared" si="11"/>
        <v>1</v>
      </c>
      <c r="AR12" s="1">
        <f t="shared" si="12"/>
        <v>1</v>
      </c>
      <c r="AS12" s="13">
        <f t="shared" si="4"/>
        <v>1</v>
      </c>
      <c r="AT12" s="1"/>
    </row>
    <row r="13" spans="1:46">
      <c r="A13" t="str">
        <f>'Model output'!A12</f>
        <v>TCGA-BJ-A28R</v>
      </c>
      <c r="B13" s="34">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5"/>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output'!H12)),ISNUMBER(SEARCH("gland",'Model output'!H12)),ISNUMBER(SEARCH("lobe",'Model output'!H12)),ISNUMBER(SEARCH("isthmus",'Model output'!H12)),ISNUMBER(SEARCH("mediastinum",'Model output'!H12)),ISNUMBER(SEARCH("Not mentioned",'Model output'!H12)), ISNUMBER(SEARCH("Not applicable",'Model output'!H12)), ISNUMBER(SEARCH("paratracheal",'Model output'!H12)),ISNUMBER(SEARCH("fibroadipose tissue",'Model output'!H12)),ISNUMBER(SEARCH("thyroid node",'Model output'!H12)),ISNUMBER(SEARCH("skeletal muscle",'Model output'!H12)),ISNUMBER(SEARCH("right",'Model output'!H12)),ISNUMBER(SEARCH("left",'Model output'!H12)),ISNUMBER(SEARCH("Not specified",'Model output'!H12))),"negative","positive"))</f>
        <v>negative</v>
      </c>
      <c r="I13">
        <f>IF(OR('Model output'!I12="",'Model output'!I12="Not answered",'Model output'!I12="Not mentioned"),"",IF(ISNUMBER('Model output'!I12),'Model output'!I12,1))</f>
        <v>20</v>
      </c>
      <c r="J13">
        <f>IF(OR('Model output'!J12="",'Model output'!J12="Not answered",'Model output'!J12="Not mentioned"),"",IF(AND(ISNUMBER('Model output'!J12),'Model output'!J12&lt;=I13),'Model output'!J12,IF(AND(ISNUMBER('Model output'!J12), 'Model output'!J12&gt;=DATE(2024,1,1)), MIN(DAY('Model output'!J12), MONTH('Model output'!J12), YEAR('Model output'!J12)), IF(ISNUMBER(SEARCH("0/",'Model output'!J12)),0,IF(ISNUMBER(SEARCH("/",'Model output'!J12)), VALUE(LEFT('Model output'!J12, SEARCH("/",'Model output'!J12)-1)),1)))))</f>
        <v>0</v>
      </c>
      <c r="K13" t="str" cm="1">
        <f t="array" ref="K13">IF(COUNT(FIND({0,1,2,3,4,5,6,7,8,9},'Model output'!K12))&gt;0,'Model output'!K12,"")</f>
        <v/>
      </c>
      <c r="L13" s="8"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6"/>
        <v>1.5cm</v>
      </c>
      <c r="R13" cm="1">
        <f t="array" ref="R13">IF(Q13="","",IF(ISNUMBER(SEARCH("cm",Q13)),MAX(VALUE(SUBSTITUTE(_xlfn.FILTERXML("&lt;t&gt;&lt;s&gt;"&amp;SUBSTITUTE(Q13,",","&lt;/s&gt;&lt;s&gt;")&amp;"&lt;/s&gt;&lt;/t&gt;","//s"),"cm",""))),MAX(VALUE(SUBSTITUTE(_xlfn.FILTERXML("&lt;t&gt;&lt;s&gt;"&amp;SUBSTITUTE(Q13,",","&lt;/s&gt;&lt;s&gt;")&amp;"&lt;/s&gt;&lt;/t&gt;","//s"),"mm","")))/10))</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7" t="str">
        <f>IF('Model output'!S12="","",'Model output'!S12)</f>
        <v>Not identified</v>
      </c>
      <c r="Y13" t="str">
        <f>IF(OR('Model output'!S12="",ISNUMBER(SEARCH("Absent",'Model output'!S12)),ISNUMBER(SEARCH("Not identified",'Model output'!S12)),AND(ISNUMBER(SEARCH("No",'Model output'!S12)),NOT(ISNUMBER(SEARCH("carcinoma",'Model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1" t="str">
        <f>IF(OR('Model output'!V12="", AND(ISERROR(SEARCH("Positive",'Model output'!V12)), ISNUMBER(SEARCH("Negative",'Model output'!V12))), AND(ISNUMBER(SEARCH("Uninvolved",'Model output'!V12)),NOT(ISNUMBER(SEARCH("margins involved",'Model output'!V12)))), ISNUMBER(SEARCH("Free",'Model output'!V12)), ISNUMBER(SEARCH("1 mm",'Model output'!V12)), ISNUMBER(SEARCH("0.1 CM",'Model output'!V12)), ISNUMBER(SEARCH("less than 0.2 mm",'Model output'!V12)), ISNUMBER(SEARCH("less than 0.5 mm",'Model output'!V12)), ISNUMBER(SEARCH("close to",'Model output'!V12)), ISNUMBER(SEARCH("abut",'Model output'!V12)), ISNUMBER(SEARCH("not mentioned",'Model output'!V12)), ISNUMBER(SEARCH("cannot be assessed",'Model output'!V12))), "negative", "positive")</f>
        <v>negative</v>
      </c>
      <c r="AE13" s="36"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37" t="str">
        <f t="shared" si="2"/>
        <v>1b</v>
      </c>
      <c r="AG13" s="37" t="str">
        <f t="shared" si="3"/>
        <v>0</v>
      </c>
      <c r="AH13" s="37" t="str">
        <f t="shared" si="7"/>
        <v>0</v>
      </c>
      <c r="AI13" s="43" t="str">
        <f t="shared" si="8"/>
        <v>I</v>
      </c>
      <c r="AJ13" s="40" t="s">
        <v>939</v>
      </c>
      <c r="AK13" s="42" t="s">
        <v>942</v>
      </c>
      <c r="AL13" s="42" t="s">
        <v>943</v>
      </c>
      <c r="AM13" s="42" t="s">
        <v>946</v>
      </c>
      <c r="AN13" s="42" t="s">
        <v>69</v>
      </c>
      <c r="AO13" s="23">
        <f t="shared" ca="1" si="9"/>
        <v>1</v>
      </c>
      <c r="AP13" s="1">
        <f t="shared" si="10"/>
        <v>1</v>
      </c>
      <c r="AQ13" s="1">
        <f t="shared" si="11"/>
        <v>1</v>
      </c>
      <c r="AR13" s="1">
        <f t="shared" si="12"/>
        <v>1</v>
      </c>
      <c r="AS13" s="13">
        <f t="shared" si="4"/>
        <v>1</v>
      </c>
      <c r="AT13" s="1"/>
    </row>
    <row r="14" spans="1:46">
      <c r="A14" t="str">
        <f>'Model output'!A13</f>
        <v>TCGA-BJ-A28S</v>
      </c>
      <c r="B14" s="34">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5"/>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output'!H13)),ISNUMBER(SEARCH("gland",'Model output'!H13)),ISNUMBER(SEARCH("lobe",'Model output'!H13)),ISNUMBER(SEARCH("isthmus",'Model output'!H13)),ISNUMBER(SEARCH("mediastinum",'Model output'!H13)),ISNUMBER(SEARCH("Not mentioned",'Model output'!H13)), ISNUMBER(SEARCH("Not applicable",'Model output'!H13)), ISNUMBER(SEARCH("paratracheal",'Model output'!H13)),ISNUMBER(SEARCH("fibroadipose tissue",'Model output'!H13)),ISNUMBER(SEARCH("thyroid node",'Model output'!H13)),ISNUMBER(SEARCH("skeletal muscle",'Model output'!H13)),ISNUMBER(SEARCH("right",'Model output'!H13)),ISNUMBER(SEARCH("left",'Model output'!H13)),ISNUMBER(SEARCH("Not specified",'Model output'!H13))),"negative","positive"))</f>
        <v>negative</v>
      </c>
      <c r="I14">
        <f>IF(OR('Model output'!I13="",'Model output'!I13="Not answered",'Model output'!I13="Not mentioned"),"",IF(ISNUMBER('Model output'!I13),'Model output'!I13,1))</f>
        <v>0</v>
      </c>
      <c r="J14">
        <f>IF(OR('Model output'!J13="",'Model output'!J13="Not answered",'Model output'!J13="Not mentioned"),"",IF(AND(ISNUMBER('Model output'!J13),'Model output'!J13&lt;=I14),'Model output'!J13,IF(AND(ISNUMBER('Model output'!J13), 'Model output'!J13&gt;=DATE(2024,1,1)), MIN(DAY('Model output'!J13), MONTH('Model output'!J13), YEAR('Model output'!J13)), IF(ISNUMBER(SEARCH("0/",'Model output'!J13)),0,IF(ISNUMBER(SEARCH("/",'Model output'!J13)), VALUE(LEFT('Model output'!J13, SEARCH("/",'Model output'!J13)-1)),1)))))</f>
        <v>0</v>
      </c>
      <c r="K14" t="str" cm="1">
        <f t="array" ref="K14">IF(COUNT(FIND({0,1,2,3,4,5,6,7,8,9},'Model output'!K13))&gt;0,'Model output'!K13,"")</f>
        <v/>
      </c>
      <c r="L14" s="8"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6"/>
        <v>3.4cm</v>
      </c>
      <c r="R14" cm="1">
        <f t="array" ref="R14">IF(Q14="","",IF(ISNUMBER(SEARCH("cm",Q14)),MAX(VALUE(SUBSTITUTE(_xlfn.FILTERXML("&lt;t&gt;&lt;s&gt;"&amp;SUBSTITUTE(Q14,",","&lt;/s&gt;&lt;s&gt;")&amp;"&lt;/s&gt;&lt;/t&gt;","//s"),"cm",""))),MAX(VALUE(SUBSTITUTE(_xlfn.FILTERXML("&lt;t&gt;&lt;s&gt;"&amp;SUBSTITUTE(Q14,",","&lt;/s&gt;&lt;s&gt;")&amp;"&lt;/s&gt;&lt;/t&gt;","//s"),"mm","")))/10))</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7" t="str">
        <f>IF('Model output'!S13="","",'Model output'!S13)</f>
        <v>Not identified</v>
      </c>
      <c r="Y14" t="str">
        <f>IF(OR('Model output'!S13="",ISNUMBER(SEARCH("Absent",'Model output'!S13)),ISNUMBER(SEARCH("Not identified",'Model output'!S13)),AND(ISNUMBER(SEARCH("No",'Model output'!S13)),NOT(ISNUMBER(SEARCH("carcinoma",'Model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1" t="str">
        <f>IF(OR('Model output'!V13="", AND(ISERROR(SEARCH("Positive",'Model output'!V13)), ISNUMBER(SEARCH("Negative",'Model output'!V13))), AND(ISNUMBER(SEARCH("Uninvolved",'Model output'!V13)),NOT(ISNUMBER(SEARCH("margins involved",'Model output'!V13)))), ISNUMBER(SEARCH("Free",'Model output'!V13)), ISNUMBER(SEARCH("1 mm",'Model output'!V13)), ISNUMBER(SEARCH("0.1 CM",'Model output'!V13)), ISNUMBER(SEARCH("less than 0.2 mm",'Model output'!V13)), ISNUMBER(SEARCH("less than 0.5 mm",'Model output'!V13)), ISNUMBER(SEARCH("close to",'Model output'!V13)), ISNUMBER(SEARCH("abut",'Model output'!V13)), ISNUMBER(SEARCH("not mentioned",'Model output'!V13)), ISNUMBER(SEARCH("cannot be assessed",'Model output'!V13))), "negative", "positive")</f>
        <v>negative</v>
      </c>
      <c r="AE14" s="36"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37" t="str">
        <f t="shared" si="2"/>
        <v>2</v>
      </c>
      <c r="AG14" s="37" t="str">
        <f t="shared" si="3"/>
        <v>0</v>
      </c>
      <c r="AH14" s="37" t="str">
        <f t="shared" si="7"/>
        <v>0</v>
      </c>
      <c r="AI14" s="43" t="str">
        <f t="shared" si="8"/>
        <v>I</v>
      </c>
      <c r="AJ14" s="40" t="s">
        <v>938</v>
      </c>
      <c r="AK14" s="42" t="s">
        <v>945</v>
      </c>
      <c r="AL14" s="42" t="s">
        <v>946</v>
      </c>
      <c r="AM14" s="42" t="s">
        <v>946</v>
      </c>
      <c r="AN14" s="42" t="s">
        <v>69</v>
      </c>
      <c r="AO14" s="23">
        <f t="shared" ca="1" si="9"/>
        <v>1</v>
      </c>
      <c r="AP14" s="1">
        <f t="shared" si="10"/>
        <v>1</v>
      </c>
      <c r="AQ14" s="1">
        <f t="shared" si="11"/>
        <v>1</v>
      </c>
      <c r="AR14" s="1">
        <f t="shared" si="12"/>
        <v>1</v>
      </c>
      <c r="AS14" s="13">
        <f t="shared" si="4"/>
        <v>1</v>
      </c>
      <c r="AT14" s="1"/>
    </row>
    <row r="15" spans="1:46">
      <c r="A15" t="str">
        <f>'Model output'!A14</f>
        <v>TCGA-BJ-A28T</v>
      </c>
      <c r="B15" s="34">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5"/>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output'!H14)),ISNUMBER(SEARCH("gland",'Model output'!H14)),ISNUMBER(SEARCH("lobe",'Model output'!H14)),ISNUMBER(SEARCH("isthmus",'Model output'!H14)),ISNUMBER(SEARCH("mediastinum",'Model output'!H14)),ISNUMBER(SEARCH("Not mentioned",'Model output'!H14)), ISNUMBER(SEARCH("Not applicable",'Model output'!H14)), ISNUMBER(SEARCH("paratracheal",'Model output'!H14)),ISNUMBER(SEARCH("fibroadipose tissue",'Model output'!H14)),ISNUMBER(SEARCH("thyroid node",'Model output'!H14)),ISNUMBER(SEARCH("skeletal muscle",'Model output'!H14)),ISNUMBER(SEARCH("right",'Model output'!H14)),ISNUMBER(SEARCH("left",'Model output'!H14)),ISNUMBER(SEARCH("Not specified",'Model output'!H14))),"negative","positive"))</f>
        <v>negative</v>
      </c>
      <c r="I15">
        <f>IF(OR('Model output'!I14="",'Model output'!I14="Not answered",'Model output'!I14="Not mentioned"),"",IF(ISNUMBER('Model output'!I14),'Model output'!I14,1))</f>
        <v>9</v>
      </c>
      <c r="J15">
        <f>IF(OR('Model output'!J14="",'Model output'!J14="Not answered",'Model output'!J14="Not mentioned"),"",IF(AND(ISNUMBER('Model output'!J14),'Model output'!J14&lt;=I15),'Model output'!J14,IF(AND(ISNUMBER('Model output'!J14), 'Model output'!J14&gt;=DATE(2024,1,1)), MIN(DAY('Model output'!J14), MONTH('Model output'!J14), YEAR('Model output'!J14)), IF(ISNUMBER(SEARCH("0/",'Model output'!J14)),0,IF(ISNUMBER(SEARCH("/",'Model output'!J14)), VALUE(LEFT('Model output'!J14, SEARCH("/",'Model output'!J14)-1)),1)))))</f>
        <v>3</v>
      </c>
      <c r="K15" t="str" cm="1">
        <f t="array" ref="K15">IF(COUNT(FIND({0,1,2,3,4,5,6,7,8,9},'Model output'!K14))&gt;0,'Model output'!K14,"")</f>
        <v>0.28 cm</v>
      </c>
      <c r="L15" s="8" t="str">
        <f t="shared" si="1"/>
        <v>0.28cm</v>
      </c>
      <c r="M15" cm="1">
        <f t="array" ref="M15">IF(L15="","",IF(ISNUMBER(SEARCH("cm",L15)),MAX(VALUE(SUBSTITUTE(_xlfn.FILTERXML("&lt;t&gt;&lt;s&gt;"&amp;SUBSTITUTE(L15,",","&lt;/s&gt;&lt;s&gt;")&amp;"&lt;/s&gt;&lt;/t&gt;","//s"),"cm",""))),MAX(VALUE(SUBSTITUTE(_xlfn.FILTERXML("&lt;t&gt;&lt;s&gt;"&amp;SUBSTITUTE(L15,",","&lt;/s&gt;&lt;s&gt;")&amp;"&lt;/s&gt;&lt;/t&gt;","//s"),"mm","")))/10))</f>
        <v>0.28000000000000003</v>
      </c>
      <c r="N15" t="str">
        <f>IF('Model output'!L14="","",'Model output'!L14)</f>
        <v>Papillary</v>
      </c>
      <c r="O15" t="str">
        <f>IF('Model output'!M14="","",'Model output'!M14)</f>
        <v/>
      </c>
      <c r="P15" t="str">
        <f>IF('Model output'!N14="","",'Model output'!N14)</f>
        <v>1.3 cm</v>
      </c>
      <c r="Q15" t="str">
        <f t="shared" si="6"/>
        <v>1.3cm</v>
      </c>
      <c r="R15" cm="1">
        <f t="array" ref="R15">IF(Q15="","",IF(ISNUMBER(SEARCH("cm",Q15)),MAX(VALUE(SUBSTITUTE(_xlfn.FILTERXML("&lt;t&gt;&lt;s&gt;"&amp;SUBSTITUTE(Q15,",","&lt;/s&gt;&lt;s&gt;")&amp;"&lt;/s&gt;&lt;/t&gt;","//s"),"cm",""))),MAX(VALUE(SUBSTITUTE(_xlfn.FILTERXML("&lt;t&gt;&lt;s&gt;"&amp;SUBSTITUTE(Q15,",","&lt;/s&gt;&lt;s&gt;")&amp;"&lt;/s&gt;&lt;/t&gt;","//s"),"mm","")))/10))</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7" t="str">
        <f>IF('Model output'!S14="","",'Model output'!S14)</f>
        <v>Not identified</v>
      </c>
      <c r="Y15" t="str">
        <f>IF(OR('Model output'!S14="",ISNUMBER(SEARCH("Absent",'Model output'!S14)),ISNUMBER(SEARCH("Not identified",'Model output'!S14)),AND(ISNUMBER(SEARCH("No",'Model output'!S14)),NOT(ISNUMBER(SEARCH("carcinoma",'Model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1" t="str">
        <f>IF(OR('Model output'!V14="", AND(ISERROR(SEARCH("Positive",'Model output'!V14)), ISNUMBER(SEARCH("Negative",'Model output'!V14))), AND(ISNUMBER(SEARCH("Uninvolved",'Model output'!V14)),NOT(ISNUMBER(SEARCH("margins involved",'Model output'!V14)))), ISNUMBER(SEARCH("Free",'Model output'!V14)), ISNUMBER(SEARCH("1 mm",'Model output'!V14)), ISNUMBER(SEARCH("0.1 CM",'Model output'!V14)), ISNUMBER(SEARCH("less than 0.2 mm",'Model output'!V14)), ISNUMBER(SEARCH("less than 0.5 mm",'Model output'!V14)), ISNUMBER(SEARCH("close to",'Model output'!V14)), ISNUMBER(SEARCH("abut",'Model output'!V14)), ISNUMBER(SEARCH("not mentioned",'Model output'!V14)), ISNUMBER(SEARCH("cannot be assessed",'Model output'!V14))), "negative", "positive")</f>
        <v>negative</v>
      </c>
      <c r="AE15" s="36"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intermediate</v>
      </c>
      <c r="AF15" s="37" t="str">
        <f t="shared" si="2"/>
        <v>1b</v>
      </c>
      <c r="AG15" s="37" t="str">
        <f t="shared" si="3"/>
        <v>1a</v>
      </c>
      <c r="AH15" s="37" t="str">
        <f t="shared" si="7"/>
        <v>0</v>
      </c>
      <c r="AI15" s="43" t="str">
        <f t="shared" si="8"/>
        <v>I</v>
      </c>
      <c r="AJ15" s="40" t="s">
        <v>940</v>
      </c>
      <c r="AK15" s="42" t="s">
        <v>942</v>
      </c>
      <c r="AL15" s="42" t="s">
        <v>634</v>
      </c>
      <c r="AM15" s="42" t="s">
        <v>946</v>
      </c>
      <c r="AN15" s="42" t="s">
        <v>69</v>
      </c>
      <c r="AO15" s="23">
        <f t="shared" ca="1" si="9"/>
        <v>1</v>
      </c>
      <c r="AP15" s="1">
        <f t="shared" si="10"/>
        <v>1</v>
      </c>
      <c r="AQ15" s="1">
        <f t="shared" si="11"/>
        <v>1</v>
      </c>
      <c r="AR15" s="1">
        <f t="shared" si="12"/>
        <v>1</v>
      </c>
      <c r="AS15" s="13">
        <f t="shared" si="4"/>
        <v>1</v>
      </c>
      <c r="AT15" s="1"/>
    </row>
    <row r="16" spans="1:46">
      <c r="A16" t="str">
        <f>'Model output'!A15</f>
        <v>TCGA-BJ-A28V</v>
      </c>
      <c r="B16" s="34">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5"/>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
      </c>
      <c r="H16" t="str">
        <f>IF('Model output'!H15="","negative",IF(OR(ISNUMBER(SEARCH("lymph node",'Model output'!H15)),ISNUMBER(SEARCH("gland",'Model output'!H15)),ISNUMBER(SEARCH("lobe",'Model output'!H15)),ISNUMBER(SEARCH("isthmus",'Model output'!H15)),ISNUMBER(SEARCH("mediastinum",'Model output'!H15)),ISNUMBER(SEARCH("Not mentioned",'Model output'!H15)), ISNUMBER(SEARCH("Not applicable",'Model output'!H15)), ISNUMBER(SEARCH("paratracheal",'Model output'!H15)),ISNUMBER(SEARCH("fibroadipose tissue",'Model output'!H15)),ISNUMBER(SEARCH("thyroid node",'Model output'!H15)),ISNUMBER(SEARCH("skeletal muscle",'Model output'!H15)),ISNUMBER(SEARCH("right",'Model output'!H15)),ISNUMBER(SEARCH("left",'Model output'!H15)),ISNUMBER(SEARCH("Not specified",'Model output'!H15))),"negative","positive"))</f>
        <v>negative</v>
      </c>
      <c r="I16">
        <f>IF(OR('Model output'!I15="",'Model output'!I15="Not answered",'Model output'!I15="Not mentioned"),"",IF(ISNUMBER('Model output'!I15),'Model output'!I15,1))</f>
        <v>0</v>
      </c>
      <c r="J16">
        <f>IF(OR('Model output'!J15="",'Model output'!J15="Not answered",'Model output'!J15="Not mentioned"),"",IF(AND(ISNUMBER('Model output'!J15),'Model output'!J15&lt;=I16),'Model output'!J15,IF(AND(ISNUMBER('Model output'!J15), 'Model output'!J15&gt;=DATE(2024,1,1)), MIN(DAY('Model output'!J15), MONTH('Model output'!J15), YEAR('Model output'!J15)), IF(ISNUMBER(SEARCH("0/",'Model output'!J15)),0,IF(ISNUMBER(SEARCH("/",'Model output'!J15)), VALUE(LEFT('Model output'!J15, SEARCH("/",'Model output'!J15)-1)),1)))))</f>
        <v>0</v>
      </c>
      <c r="K16" t="str" cm="1">
        <f t="array" ref="K16">IF(COUNT(FIND({0,1,2,3,4,5,6,7,8,9},'Model output'!K15))&gt;0,'Model output'!K15,"")</f>
        <v/>
      </c>
      <c r="L16" s="8" t="str">
        <f t="shared" si="1"/>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6"/>
        <v>4.5cm</v>
      </c>
      <c r="R16" cm="1">
        <f t="array" ref="R16">IF(Q16="","",IF(ISNUMBER(SEARCH("cm",Q16)),MAX(VALUE(SUBSTITUTE(_xlfn.FILTERXML("&lt;t&gt;&lt;s&gt;"&amp;SUBSTITUTE(Q16,",","&lt;/s&gt;&lt;s&gt;")&amp;"&lt;/s&gt;&lt;/t&gt;","//s"),"cm",""))),MAX(VALUE(SUBSTITUTE(_xlfn.FILTERXML("&lt;t&gt;&lt;s&gt;"&amp;SUBSTITUTE(Q16,",","&lt;/s&gt;&lt;s&gt;")&amp;"&lt;/s&gt;&lt;/t&gt;","//s"),"mm","")))/10))</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7" t="str">
        <f>IF('Model output'!S15="","",'Model output'!S15)</f>
        <v>Not identified</v>
      </c>
      <c r="Y16" t="str">
        <f>IF(OR('Model output'!S15="",ISNUMBER(SEARCH("Absent",'Model output'!S15)),ISNUMBER(SEARCH("Not identified",'Model output'!S15)),AND(ISNUMBER(SEARCH("No",'Model output'!S15)),NOT(ISNUMBER(SEARCH("carcinoma",'Model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1" t="str">
        <f>IF(OR('Model output'!V15="", AND(ISERROR(SEARCH("Positive",'Model output'!V15)), ISNUMBER(SEARCH("Negative",'Model output'!V15))), AND(ISNUMBER(SEARCH("Uninvolved",'Model output'!V15)),NOT(ISNUMBER(SEARCH("margins involved",'Model output'!V15)))), ISNUMBER(SEARCH("Free",'Model output'!V15)), ISNUMBER(SEARCH("1 mm",'Model output'!V15)), ISNUMBER(SEARCH("0.1 CM",'Model output'!V15)), ISNUMBER(SEARCH("less than 0.2 mm",'Model output'!V15)), ISNUMBER(SEARCH("less than 0.5 mm",'Model output'!V15)), ISNUMBER(SEARCH("close to",'Model output'!V15)), ISNUMBER(SEARCH("abut",'Model output'!V15)), ISNUMBER(SEARCH("not mentioned",'Model output'!V15)), ISNUMBER(SEARCH("cannot be assessed",'Model output'!V15))), "negative", "positive")</f>
        <v>negative</v>
      </c>
      <c r="AE16" s="36"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low</v>
      </c>
      <c r="AF16" s="37" t="str">
        <f t="shared" si="2"/>
        <v>3a</v>
      </c>
      <c r="AG16" s="37" t="str">
        <f t="shared" si="3"/>
        <v>0</v>
      </c>
      <c r="AH16" s="37" t="str">
        <f t="shared" si="7"/>
        <v>0</v>
      </c>
      <c r="AI16" s="43" t="str">
        <f t="shared" si="8"/>
        <v>II</v>
      </c>
      <c r="AJ16" s="40" t="s">
        <v>938</v>
      </c>
      <c r="AK16" s="42" t="s">
        <v>947</v>
      </c>
      <c r="AL16" s="42" t="s">
        <v>943</v>
      </c>
      <c r="AM16" s="42" t="s">
        <v>946</v>
      </c>
      <c r="AN16" s="42" t="s">
        <v>944</v>
      </c>
      <c r="AO16" s="23">
        <f t="shared" ca="1" si="9"/>
        <v>1</v>
      </c>
      <c r="AP16" s="1">
        <f t="shared" si="10"/>
        <v>1</v>
      </c>
      <c r="AQ16" s="1">
        <f t="shared" si="11"/>
        <v>1</v>
      </c>
      <c r="AR16" s="1">
        <f t="shared" si="12"/>
        <v>1</v>
      </c>
      <c r="AS16" s="13">
        <f t="shared" si="4"/>
        <v>1</v>
      </c>
      <c r="AT16" s="1"/>
    </row>
    <row r="17" spans="1:46">
      <c r="A17" t="str">
        <f>'Model output'!A16</f>
        <v>TCGA-BJ-A28X</v>
      </c>
      <c r="B17" s="34">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0</v>
      </c>
      <c r="F17" t="str">
        <f t="shared" si="5"/>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output'!H16)),ISNUMBER(SEARCH("gland",'Model output'!H16)),ISNUMBER(SEARCH("lobe",'Model output'!H16)),ISNUMBER(SEARCH("isthmus",'Model output'!H16)),ISNUMBER(SEARCH("mediastinum",'Model output'!H16)),ISNUMBER(SEARCH("Not mentioned",'Model output'!H16)), ISNUMBER(SEARCH("Not applicable",'Model output'!H16)), ISNUMBER(SEARCH("paratracheal",'Model output'!H16)),ISNUMBER(SEARCH("fibroadipose tissue",'Model output'!H16)),ISNUMBER(SEARCH("thyroid node",'Model output'!H16)),ISNUMBER(SEARCH("skeletal muscle",'Model output'!H16)),ISNUMBER(SEARCH("right",'Model output'!H16)),ISNUMBER(SEARCH("left",'Model output'!H16)),ISNUMBER(SEARCH("Not specified",'Model output'!H16))),"negative","positive"))</f>
        <v>negative</v>
      </c>
      <c r="I17">
        <f>IF(OR('Model output'!I16="",'Model output'!I16="Not answered",'Model output'!I16="Not mentioned"),"",IF(ISNUMBER('Model output'!I16),'Model output'!I16,1))</f>
        <v>6</v>
      </c>
      <c r="J17">
        <f>IF(OR('Model output'!J16="",'Model output'!J16="Not answered",'Model output'!J16="Not mentioned"),"",IF(AND(ISNUMBER('Model output'!J16),'Model output'!J16&lt;=I17),'Model output'!J16,IF(AND(ISNUMBER('Model output'!J16), 'Model output'!J16&gt;=DATE(2024,1,1)), MIN(DAY('Model output'!J16), MONTH('Model output'!J16), YEAR('Model output'!J16)), IF(ISNUMBER(SEARCH("0/",'Model output'!J16)),0,IF(ISNUMBER(SEARCH("/",'Model output'!J16)), VALUE(LEFT('Model output'!J16, SEARCH("/",'Model output'!J16)-1)),1)))))</f>
        <v>2</v>
      </c>
      <c r="K17" t="str" cm="1">
        <f t="array" ref="K17">IF(COUNT(FIND({0,1,2,3,4,5,6,7,8,9},'Model output'!K16))&gt;0,'Model output'!K16,"")</f>
        <v/>
      </c>
      <c r="L17" s="8"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6"/>
        <v>1.2cm</v>
      </c>
      <c r="R17" cm="1">
        <f t="array" ref="R17">IF(Q17="","",IF(ISNUMBER(SEARCH("cm",Q17)),MAX(VALUE(SUBSTITUTE(_xlfn.FILTERXML("&lt;t&gt;&lt;s&gt;"&amp;SUBSTITUTE(Q17,",","&lt;/s&gt;&lt;s&gt;")&amp;"&lt;/s&gt;&lt;/t&gt;","//s"),"cm",""))),MAX(VALUE(SUBSTITUTE(_xlfn.FILTERXML("&lt;t&gt;&lt;s&gt;"&amp;SUBSTITUTE(Q17,",","&lt;/s&gt;&lt;s&gt;")&amp;"&lt;/s&gt;&lt;/t&gt;","//s"),"mm","")))/10))</f>
        <v>1.2</v>
      </c>
      <c r="S17" t="str">
        <f>IF(OR('Model output'!P16="",ISNUMBER(SEARCH("Not identified", 'Model output'!P16)),ISNUMBER(SEARCH("Absent",'Model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7" t="str">
        <f>IF('Model output'!S16="","",'Model output'!S16)</f>
        <v>Present</v>
      </c>
      <c r="Y17" t="str">
        <f>IF(OR('Model output'!S16="",ISNUMBER(SEARCH("Absent",'Model output'!S16)),ISNUMBER(SEARCH("Not identified",'Model output'!S16)),AND(ISNUMBER(SEARCH("No",'Model output'!S16)),NOT(ISNUMBER(SEARCH("carcinoma",'Model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1" t="str">
        <f>IF(OR('Model output'!V16="", AND(ISERROR(SEARCH("Positive",'Model output'!V16)), ISNUMBER(SEARCH("Negative",'Model output'!V16))), AND(ISNUMBER(SEARCH("Uninvolved",'Model output'!V16)),NOT(ISNUMBER(SEARCH("margins involved",'Model output'!V16)))), ISNUMBER(SEARCH("Free",'Model output'!V16)), ISNUMBER(SEARCH("1 mm",'Model output'!V16)), ISNUMBER(SEARCH("0.1 CM",'Model output'!V16)), ISNUMBER(SEARCH("less than 0.2 mm",'Model output'!V16)), ISNUMBER(SEARCH("less than 0.5 mm",'Model output'!V16)), ISNUMBER(SEARCH("close to",'Model output'!V16)), ISNUMBER(SEARCH("abut",'Model output'!V16)), ISNUMBER(SEARCH("not mentioned",'Model output'!V16)), ISNUMBER(SEARCH("cannot be assessed",'Model output'!V16))), "negative", "positive")</f>
        <v>negative</v>
      </c>
      <c r="AE17" s="36"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intermediate</v>
      </c>
      <c r="AF17" s="37" t="str">
        <f t="shared" si="2"/>
        <v>1b</v>
      </c>
      <c r="AG17" s="37" t="str">
        <f t="shared" si="3"/>
        <v>1a</v>
      </c>
      <c r="AH17" s="37" t="str">
        <f t="shared" si="7"/>
        <v>0</v>
      </c>
      <c r="AI17" s="43" t="str">
        <f t="shared" si="8"/>
        <v>I</v>
      </c>
      <c r="AJ17" s="40" t="s">
        <v>939</v>
      </c>
      <c r="AK17" s="42" t="s">
        <v>942</v>
      </c>
      <c r="AL17" s="42" t="s">
        <v>634</v>
      </c>
      <c r="AM17" s="42" t="s">
        <v>946</v>
      </c>
      <c r="AN17" s="42" t="s">
        <v>69</v>
      </c>
      <c r="AO17" s="23">
        <f t="shared" ca="1" si="9"/>
        <v>1</v>
      </c>
      <c r="AP17" s="1">
        <f t="shared" si="10"/>
        <v>1</v>
      </c>
      <c r="AQ17" s="1">
        <f t="shared" si="11"/>
        <v>1</v>
      </c>
      <c r="AR17" s="1">
        <f t="shared" si="12"/>
        <v>1</v>
      </c>
      <c r="AS17" s="13">
        <f t="shared" si="4"/>
        <v>1</v>
      </c>
      <c r="AT17" s="1"/>
    </row>
    <row r="18" spans="1:46">
      <c r="A18" t="str">
        <f>'Model output'!A17</f>
        <v>TCGA-BJ-A28Z</v>
      </c>
      <c r="B18" s="34">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0</v>
      </c>
      <c r="F18" t="str">
        <f t="shared" si="5"/>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output'!H17)),ISNUMBER(SEARCH("gland",'Model output'!H17)),ISNUMBER(SEARCH("lobe",'Model output'!H17)),ISNUMBER(SEARCH("isthmus",'Model output'!H17)),ISNUMBER(SEARCH("mediastinum",'Model output'!H17)),ISNUMBER(SEARCH("Not mentioned",'Model output'!H17)), ISNUMBER(SEARCH("Not applicable",'Model output'!H17)), ISNUMBER(SEARCH("paratracheal",'Model output'!H17)),ISNUMBER(SEARCH("fibroadipose tissue",'Model output'!H17)),ISNUMBER(SEARCH("thyroid node",'Model output'!H17)),ISNUMBER(SEARCH("skeletal muscle",'Model output'!H17)),ISNUMBER(SEARCH("right",'Model output'!H17)),ISNUMBER(SEARCH("left",'Model output'!H17)),ISNUMBER(SEARCH("Not specified",'Model output'!H17))),"negative","positive"))</f>
        <v>negative</v>
      </c>
      <c r="I18">
        <f>IF(OR('Model output'!I17="",'Model output'!I17="Not answered",'Model output'!I17="Not mentioned"),"",IF(ISNUMBER('Model output'!I17),'Model output'!I17,1))</f>
        <v>16</v>
      </c>
      <c r="J18">
        <f>IF(OR('Model output'!J17="",'Model output'!J17="Not answered",'Model output'!J17="Not mentioned"),"",IF(AND(ISNUMBER('Model output'!J17),'Model output'!J17&lt;=I18),'Model output'!J17,IF(AND(ISNUMBER('Model output'!J17), 'Model output'!J17&gt;=DATE(2024,1,1)), MIN(DAY('Model output'!J17), MONTH('Model output'!J17), YEAR('Model output'!J17)), IF(ISNUMBER(SEARCH("0/",'Model output'!J17)),0,IF(ISNUMBER(SEARCH("/",'Model output'!J17)), VALUE(LEFT('Model output'!J17, SEARCH("/",'Model output'!J17)-1)),1)))))</f>
        <v>1</v>
      </c>
      <c r="K18" t="str" cm="1">
        <f t="array" ref="K18">IF(COUNT(FIND({0,1,2,3,4,5,6,7,8,9},'Model output'!K17))&gt;0,'Model output'!K17,"")</f>
        <v/>
      </c>
      <c r="L18" s="8"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Greatest Dimension: 1 cm</v>
      </c>
      <c r="Q18" t="str">
        <f t="shared" si="6"/>
        <v>1cm</v>
      </c>
      <c r="R18" cm="1">
        <f t="array" ref="R18">IF(Q18="","",IF(ISNUMBER(SEARCH("cm",Q18)),MAX(VALUE(SUBSTITUTE(_xlfn.FILTERXML("&lt;t&gt;&lt;s&gt;"&amp;SUBSTITUTE(Q18,",","&lt;/s&gt;&lt;s&gt;")&amp;"&lt;/s&gt;&lt;/t&gt;","//s"),"cm",""))),MAX(VALUE(SUBSTITUTE(_xlfn.FILTERXML("&lt;t&gt;&lt;s&gt;"&amp;SUBSTITUTE(Q18,",","&lt;/s&gt;&lt;s&gt;")&amp;"&lt;/s&gt;&lt;/t&gt;","//s"),"mm","")))/10))</f>
        <v>1</v>
      </c>
      <c r="S18" t="str">
        <f>IF(OR('Model output'!P17="",ISNUMBER(SEARCH("Not identified", 'Model output'!P17)),ISNUMBER(SEARCH("Absent",'Model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7" t="str">
        <f>IF('Model output'!S17="","",'Model output'!S17)</f>
        <v>Present</v>
      </c>
      <c r="Y18" t="str">
        <f>IF(OR('Model output'!S17="",ISNUMBER(SEARCH("Absent",'Model output'!S17)),ISNUMBER(SEARCH("Not identified",'Model output'!S17)),AND(ISNUMBER(SEARCH("No",'Model output'!S17)),NOT(ISNUMBER(SEARCH("carcinoma",'Model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
      </c>
      <c r="AC18" s="1" t="str">
        <f>IF(OR('Model output'!V17="", AND(ISERROR(SEARCH("Positive",'Model output'!V17)), ISNUMBER(SEARCH("Negative",'Model output'!V17))), AND(ISNUMBER(SEARCH("Uninvolved",'Model output'!V17)),NOT(ISNUMBER(SEARCH("margins involved",'Model output'!V17)))), ISNUMBER(SEARCH("Free",'Model output'!V17)), ISNUMBER(SEARCH("1 mm",'Model output'!V17)), ISNUMBER(SEARCH("0.1 CM",'Model output'!V17)), ISNUMBER(SEARCH("less than 0.2 mm",'Model output'!V17)), ISNUMBER(SEARCH("less than 0.5 mm",'Model output'!V17)), ISNUMBER(SEARCH("close to",'Model output'!V17)), ISNUMBER(SEARCH("abut",'Model output'!V17)), ISNUMBER(SEARCH("not mentioned",'Model output'!V17)), ISNUMBER(SEARCH("cannot be assessed",'Model output'!V17))), "negative", "positive")</f>
        <v>negative</v>
      </c>
      <c r="AE18" s="36"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intermediate</v>
      </c>
      <c r="AF18" s="37" t="str">
        <f t="shared" si="2"/>
        <v>1a</v>
      </c>
      <c r="AG18" s="37" t="str">
        <f t="shared" si="3"/>
        <v>1a</v>
      </c>
      <c r="AH18" s="37" t="str">
        <f t="shared" si="7"/>
        <v>0</v>
      </c>
      <c r="AI18" s="43" t="str">
        <f t="shared" si="8"/>
        <v>I</v>
      </c>
      <c r="AJ18" s="40" t="s">
        <v>939</v>
      </c>
      <c r="AK18" s="42" t="s">
        <v>634</v>
      </c>
      <c r="AL18" s="42" t="s">
        <v>634</v>
      </c>
      <c r="AM18" s="42" t="s">
        <v>946</v>
      </c>
      <c r="AN18" s="42" t="s">
        <v>69</v>
      </c>
      <c r="AO18" s="23">
        <f t="shared" ca="1" si="9"/>
        <v>1</v>
      </c>
      <c r="AP18" s="1">
        <f t="shared" si="10"/>
        <v>1</v>
      </c>
      <c r="AQ18" s="1">
        <f t="shared" si="11"/>
        <v>1</v>
      </c>
      <c r="AR18" s="1">
        <f t="shared" si="12"/>
        <v>1</v>
      </c>
      <c r="AS18" s="13">
        <f t="shared" si="4"/>
        <v>1</v>
      </c>
      <c r="AT18" s="1"/>
    </row>
    <row r="19" spans="1:46">
      <c r="A19" t="str">
        <f>'Model output'!A18</f>
        <v>TCGA-BJ-A290</v>
      </c>
      <c r="B19" s="34">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5"/>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
      </c>
      <c r="H19" t="str">
        <f>IF('Model output'!H18="","negative",IF(OR(ISNUMBER(SEARCH("lymph node",'Model output'!H18)),ISNUMBER(SEARCH("gland",'Model output'!H18)),ISNUMBER(SEARCH("lobe",'Model output'!H18)),ISNUMBER(SEARCH("isthmus",'Model output'!H18)),ISNUMBER(SEARCH("mediastinum",'Model output'!H18)),ISNUMBER(SEARCH("Not mentioned",'Model output'!H18)), ISNUMBER(SEARCH("Not applicable",'Model output'!H18)), ISNUMBER(SEARCH("paratracheal",'Model output'!H18)),ISNUMBER(SEARCH("fibroadipose tissue",'Model output'!H18)),ISNUMBER(SEARCH("thyroid node",'Model output'!H18)),ISNUMBER(SEARCH("skeletal muscle",'Model output'!H18)),ISNUMBER(SEARCH("right",'Model output'!H18)),ISNUMBER(SEARCH("left",'Model output'!H18)),ISNUMBER(SEARCH("Not specified",'Model output'!H18))),"negative","positive"))</f>
        <v>negative</v>
      </c>
      <c r="I19">
        <f>IF(OR('Model output'!I18="",'Model output'!I18="Not answered",'Model output'!I18="Not mentioned"),"",IF(ISNUMBER('Model output'!I18),'Model output'!I18,1))</f>
        <v>3</v>
      </c>
      <c r="J19">
        <f>IF(OR('Model output'!J18="",'Model output'!J18="Not answered",'Model output'!J18="Not mentioned"),"",IF(AND(ISNUMBER('Model output'!J18),'Model output'!J18&lt;=I19),'Model output'!J18,IF(AND(ISNUMBER('Model output'!J18), 'Model output'!J18&gt;=DATE(2024,1,1)), MIN(DAY('Model output'!J18), MONTH('Model output'!J18), YEAR('Model output'!J18)), IF(ISNUMBER(SEARCH("0/",'Model output'!J18)),0,IF(ISNUMBER(SEARCH("/",'Model output'!J18)), VALUE(LEFT('Model output'!J18, SEARCH("/",'Model output'!J18)-1)),1)))))</f>
        <v>3</v>
      </c>
      <c r="K19" t="str" cm="1">
        <f t="array" ref="K19">IF(COUNT(FIND({0,1,2,3,4,5,6,7,8,9},'Model output'!K18))&gt;0,'Model output'!K18,"")</f>
        <v/>
      </c>
      <c r="L19" s="8" t="str">
        <f t="shared" si="1"/>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 features</v>
      </c>
      <c r="P19" t="str">
        <f>IF('Model output'!N18="","",'Model output'!N18)</f>
        <v>4.5 cm</v>
      </c>
      <c r="Q19" t="str">
        <f t="shared" si="6"/>
        <v>4.5cm</v>
      </c>
      <c r="R19" cm="1">
        <f t="array" ref="R19">IF(Q19="","",IF(ISNUMBER(SEARCH("cm",Q19)),MAX(VALUE(SUBSTITUTE(_xlfn.FILTERXML("&lt;t&gt;&lt;s&gt;"&amp;SUBSTITUTE(Q19,",","&lt;/s&gt;&lt;s&gt;")&amp;"&lt;/s&gt;&lt;/t&gt;","//s"),"cm",""))),MAX(VALUE(SUBSTITUTE(_xlfn.FILTERXML("&lt;t&gt;&lt;s&gt;"&amp;SUBSTITUTE(Q19,",","&lt;/s&gt;&lt;s&gt;")&amp;"&lt;/s&gt;&lt;/t&gt;","//s"),"mm","")))/10))</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invades perithyroidal skeletal muscle</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7" t="str">
        <f>IF('Model output'!S18="","",'Model output'!S18)</f>
        <v>Present</v>
      </c>
      <c r="Y19" t="str">
        <f>IF(OR('Model output'!S18="",ISNUMBER(SEARCH("Absent",'Model output'!S18)),ISNUMBER(SEARCH("Not identified",'Model output'!S18)),AND(ISNUMBER(SEARCH("No",'Model output'!S18)),NOT(ISNUMBER(SEARCH("carcinoma",'Model output'!S18)))),ISNUMBER(SEARCH("negative",'Model output'!S18))),"negative",IF(Z19="positive","gETE", "positive"))</f>
        <v>positive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Yes</v>
      </c>
      <c r="AB19" t="str">
        <f>IF(AA19&lt;&gt;"Yes","",IF(OR('Model output'!U18="",ISNUMBER(SEARCH("Not identified",'Model output'!U18))),"",'Model output'!U18))</f>
        <v>['BRAF V600E']</v>
      </c>
      <c r="AC19" s="1" t="str">
        <f>IF(OR('Model output'!V18="", AND(ISERROR(SEARCH("Positive",'Model output'!V18)), ISNUMBER(SEARCH("Negative",'Model output'!V18))), AND(ISNUMBER(SEARCH("Uninvolved",'Model output'!V18)),NOT(ISNUMBER(SEARCH("margins involved",'Model output'!V18)))), ISNUMBER(SEARCH("Free",'Model output'!V18)), ISNUMBER(SEARCH("1 mm",'Model output'!V18)), ISNUMBER(SEARCH("0.1 CM",'Model output'!V18)), ISNUMBER(SEARCH("less than 0.2 mm",'Model output'!V18)), ISNUMBER(SEARCH("less than 0.5 mm",'Model output'!V18)), ISNUMBER(SEARCH("close to",'Model output'!V18)), ISNUMBER(SEARCH("abut",'Model output'!V18)), ISNUMBER(SEARCH("not mentioned",'Model output'!V18)), ISNUMBER(SEARCH("cannot be assessed",'Model output'!V18))), "negative", "positive")</f>
        <v>positive</v>
      </c>
      <c r="AE19" s="36"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high</v>
      </c>
      <c r="AF19" s="37" t="str">
        <f t="shared" si="2"/>
        <v>3a</v>
      </c>
      <c r="AG19" s="37" t="str">
        <f t="shared" si="3"/>
        <v>1a</v>
      </c>
      <c r="AH19" s="37" t="str">
        <f t="shared" si="7"/>
        <v>0</v>
      </c>
      <c r="AI19" s="43" t="str">
        <f t="shared" si="8"/>
        <v>II</v>
      </c>
      <c r="AJ19" s="40" t="s">
        <v>937</v>
      </c>
      <c r="AK19" s="42" t="s">
        <v>941</v>
      </c>
      <c r="AL19" s="42" t="s">
        <v>634</v>
      </c>
      <c r="AM19" s="42" t="s">
        <v>946</v>
      </c>
      <c r="AN19" s="42" t="s">
        <v>944</v>
      </c>
      <c r="AO19" s="23">
        <f t="shared" si="9"/>
        <v>1</v>
      </c>
      <c r="AP19" s="1">
        <f t="shared" si="10"/>
        <v>0</v>
      </c>
      <c r="AQ19" s="1">
        <f t="shared" si="11"/>
        <v>1</v>
      </c>
      <c r="AR19" s="1">
        <f t="shared" si="12"/>
        <v>1</v>
      </c>
      <c r="AS19" s="13">
        <f t="shared" si="4"/>
        <v>1</v>
      </c>
      <c r="AT19" s="1"/>
    </row>
    <row r="20" spans="1:46">
      <c r="A20" t="str">
        <f>'Model output'!A19</f>
        <v>TCGA-BJ-A291</v>
      </c>
      <c r="B20" s="34">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5"/>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output'!H19)),ISNUMBER(SEARCH("gland",'Model output'!H19)),ISNUMBER(SEARCH("lobe",'Model output'!H19)),ISNUMBER(SEARCH("isthmus",'Model output'!H19)),ISNUMBER(SEARCH("mediastinum",'Model output'!H19)),ISNUMBER(SEARCH("Not mentioned",'Model output'!H19)), ISNUMBER(SEARCH("Not applicable",'Model output'!H19)), ISNUMBER(SEARCH("paratracheal",'Model output'!H19)),ISNUMBER(SEARCH("fibroadipose tissue",'Model output'!H19)),ISNUMBER(SEARCH("thyroid node",'Model output'!H19)),ISNUMBER(SEARCH("skeletal muscle",'Model output'!H19)),ISNUMBER(SEARCH("right",'Model output'!H19)),ISNUMBER(SEARCH("left",'Model output'!H19)),ISNUMBER(SEARCH("Not specified",'Model output'!H19))),"negative","positive"))</f>
        <v>negative</v>
      </c>
      <c r="I20">
        <f>IF(OR('Model output'!I19="",'Model output'!I19="Not answered",'Model output'!I19="Not mentioned"),"",IF(ISNUMBER('Model output'!I19),'Model output'!I19,1))</f>
        <v>9</v>
      </c>
      <c r="J20">
        <f>IF(OR('Model output'!J19="",'Model output'!J19="Not answered",'Model output'!J19="Not mentioned"),"",IF(AND(ISNUMBER('Model output'!J19),'Model output'!J19&lt;=I20),'Model output'!J19,IF(AND(ISNUMBER('Model output'!J19), 'Model output'!J19&gt;=DATE(2024,1,1)), MIN(DAY('Model output'!J19), MONTH('Model output'!J19), YEAR('Model output'!J19)), IF(ISNUMBER(SEARCH("0/",'Model output'!J19)),0,IF(ISNUMBER(SEARCH("/",'Model output'!J19)), VALUE(LEFT('Model output'!J19, SEARCH("/",'Model output'!J19)-1)),1)))))</f>
        <v>0</v>
      </c>
      <c r="K20" t="str" cm="1">
        <f t="array" ref="K20">IF(COUNT(FIND({0,1,2,3,4,5,6,7,8,9},'Model output'!K19))&gt;0,'Model output'!K19,"")</f>
        <v/>
      </c>
      <c r="L20" s="8"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 variant</v>
      </c>
      <c r="P20" t="str">
        <f>IF('Model output'!N19="","",'Model output'!N19)</f>
        <v>1.5 cm</v>
      </c>
      <c r="Q20" t="str">
        <f t="shared" si="6"/>
        <v>1.5cm</v>
      </c>
      <c r="R20" cm="1">
        <f t="array" ref="R20">IF(Q20="","",IF(ISNUMBER(SEARCH("cm",Q20)),MAX(VALUE(SUBSTITUTE(_xlfn.FILTERXML("&lt;t&gt;&lt;s&gt;"&amp;SUBSTITUTE(Q20,",","&lt;/s&gt;&lt;s&gt;")&amp;"&lt;/s&gt;&lt;/t&gt;","//s"),"cm",""))),MAX(VALUE(SUBSTITUTE(_xlfn.FILTERXML("&lt;t&gt;&lt;s&gt;"&amp;SUBSTITUTE(Q20,",","&lt;/s&gt;&lt;s&gt;")&amp;"&lt;/s&gt;&lt;/t&gt;","//s"),"mm","")))/10))</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7" t="str">
        <f>IF('Model output'!S19="","",'Model output'!S19)</f>
        <v>Absent</v>
      </c>
      <c r="Y20" t="str">
        <f>IF(OR('Model output'!S19="",ISNUMBER(SEARCH("Absent",'Model output'!S19)),ISNUMBER(SEARCH("Not identified",'Model output'!S19)),AND(ISNUMBER(SEARCH("No",'Model output'!S19)),NOT(ISNUMBER(SEARCH("carcinoma",'Model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1" t="str">
        <f>IF(OR('Model output'!V19="", AND(ISERROR(SEARCH("Positive",'Model output'!V19)), ISNUMBER(SEARCH("Negative",'Model output'!V19))), AND(ISNUMBER(SEARCH("Uninvolved",'Model output'!V19)),NOT(ISNUMBER(SEARCH("margins involved",'Model output'!V19)))), ISNUMBER(SEARCH("Free",'Model output'!V19)), ISNUMBER(SEARCH("1 mm",'Model output'!V19)), ISNUMBER(SEARCH("0.1 CM",'Model output'!V19)), ISNUMBER(SEARCH("less than 0.2 mm",'Model output'!V19)), ISNUMBER(SEARCH("less than 0.5 mm",'Model output'!V19)), ISNUMBER(SEARCH("close to",'Model output'!V19)), ISNUMBER(SEARCH("abut",'Model output'!V19)), ISNUMBER(SEARCH("not mentioned",'Model output'!V19)), ISNUMBER(SEARCH("cannot be assessed",'Model output'!V19))), "negative", "positive")</f>
        <v>negative</v>
      </c>
      <c r="AE20" s="36"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37" t="str">
        <f t="shared" si="2"/>
        <v>1b</v>
      </c>
      <c r="AG20" s="37" t="str">
        <f t="shared" si="3"/>
        <v>0</v>
      </c>
      <c r="AH20" s="37" t="str">
        <f t="shared" si="7"/>
        <v>0</v>
      </c>
      <c r="AI20" s="43" t="str">
        <f t="shared" si="8"/>
        <v>I</v>
      </c>
      <c r="AJ20" s="40" t="s">
        <v>938</v>
      </c>
      <c r="AK20" s="42" t="s">
        <v>942</v>
      </c>
      <c r="AL20" s="42" t="s">
        <v>943</v>
      </c>
      <c r="AM20" s="42" t="s">
        <v>946</v>
      </c>
      <c r="AN20" s="42" t="s">
        <v>69</v>
      </c>
      <c r="AO20" s="23">
        <f t="shared" ca="1" si="9"/>
        <v>1</v>
      </c>
      <c r="AP20" s="1">
        <f t="shared" si="10"/>
        <v>1</v>
      </c>
      <c r="AQ20" s="1">
        <f t="shared" si="11"/>
        <v>1</v>
      </c>
      <c r="AR20" s="1">
        <f t="shared" si="12"/>
        <v>1</v>
      </c>
      <c r="AS20" s="13">
        <f t="shared" si="4"/>
        <v>1</v>
      </c>
      <c r="AT20" s="1"/>
    </row>
    <row r="21" spans="1:46">
      <c r="A21" t="str">
        <f>'Model output'!A20</f>
        <v>TCGA-BJ-A2N7</v>
      </c>
      <c r="B21" s="34">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5"/>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output'!H20)),ISNUMBER(SEARCH("gland",'Model output'!H20)),ISNUMBER(SEARCH("lobe",'Model output'!H20)),ISNUMBER(SEARCH("isthmus",'Model output'!H20)),ISNUMBER(SEARCH("mediastinum",'Model output'!H20)),ISNUMBER(SEARCH("Not mentioned",'Model output'!H20)), ISNUMBER(SEARCH("Not applicable",'Model output'!H20)), ISNUMBER(SEARCH("paratracheal",'Model output'!H20)),ISNUMBER(SEARCH("fibroadipose tissue",'Model output'!H20)),ISNUMBER(SEARCH("thyroid node",'Model output'!H20)),ISNUMBER(SEARCH("skeletal muscle",'Model output'!H20)),ISNUMBER(SEARCH("right",'Model output'!H20)),ISNUMBER(SEARCH("left",'Model output'!H20)),ISNUMBER(SEARCH("Not specified",'Model output'!H20))),"negative","positive"))</f>
        <v>negative</v>
      </c>
      <c r="I21" t="str">
        <f>IF(OR('Model output'!I20="",'Model output'!I20="Not answered",'Model output'!I20="Not mentioned"),"",IF(ISNUMBER('Model output'!I20),'Model output'!I20,1))</f>
        <v/>
      </c>
      <c r="J21" t="str">
        <f>IF(OR('Model output'!J20="",'Model output'!J20="Not answered",'Model output'!J20="Not mentioned"),"",IF(AND(ISNUMBER('Model output'!J20),'Model output'!J20&lt;=I21),'Model output'!J20,IF(AND(ISNUMBER('Model output'!J20), 'Model output'!J20&gt;=DATE(2024,1,1)), MIN(DAY('Model output'!J20), MONTH('Model output'!J20), YEAR('Model output'!J20)), IF(ISNUMBER(SEARCH("0/",'Model output'!J20)),0,IF(ISNUMBER(SEARCH("/",'Model output'!J20)), VALUE(LEFT('Model output'!J20, SEARCH("/",'Model output'!J20)-1)),1)))))</f>
        <v/>
      </c>
      <c r="K21" t="str" cm="1">
        <f t="array" ref="K21">IF(COUNT(FIND({0,1,2,3,4,5,6,7,8,9},'Model output'!K20))&gt;0,'Model output'!K20,"")</f>
        <v/>
      </c>
      <c r="L21" s="8"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6"/>
        <v>5.0cm</v>
      </c>
      <c r="R21" cm="1">
        <f t="array" ref="R21">IF(Q21="","",IF(ISNUMBER(SEARCH("cm",Q21)),MAX(VALUE(SUBSTITUTE(_xlfn.FILTERXML("&lt;t&gt;&lt;s&gt;"&amp;SUBSTITUTE(Q21,",","&lt;/s&gt;&lt;s&gt;")&amp;"&lt;/s&gt;&lt;/t&gt;","//s"),"cm",""))),MAX(VALUE(SUBSTITUTE(_xlfn.FILTERXML("&lt;t&gt;&lt;s&gt;"&amp;SUBSTITUTE(Q21,",","&lt;/s&gt;&lt;s&gt;")&amp;"&lt;/s&gt;&lt;/t&gt;","//s"),"mm","")))/10))</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7" t="str">
        <f>IF('Model output'!S20="","",'Model output'!S20)</f>
        <v>Not identified</v>
      </c>
      <c r="Y21" t="str">
        <f>IF(OR('Model output'!S20="",ISNUMBER(SEARCH("Absent",'Model output'!S20)),ISNUMBER(SEARCH("Not identified",'Model output'!S20)),AND(ISNUMBER(SEARCH("No",'Model output'!S20)),NOT(ISNUMBER(SEARCH("carcinoma",'Model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1" t="str">
        <f>IF(OR('Model output'!V20="", AND(ISERROR(SEARCH("Positive",'Model output'!V20)), ISNUMBER(SEARCH("Negative",'Model output'!V20))), AND(ISNUMBER(SEARCH("Uninvolved",'Model output'!V20)),NOT(ISNUMBER(SEARCH("margins involved",'Model output'!V20)))), ISNUMBER(SEARCH("Free",'Model output'!V20)), ISNUMBER(SEARCH("1 mm",'Model output'!V20)), ISNUMBER(SEARCH("0.1 CM",'Model output'!V20)), ISNUMBER(SEARCH("less than 0.2 mm",'Model output'!V20)), ISNUMBER(SEARCH("less than 0.5 mm",'Model output'!V20)), ISNUMBER(SEARCH("close to",'Model output'!V20)), ISNUMBER(SEARCH("abut",'Model output'!V20)), ISNUMBER(SEARCH("not mentioned",'Model output'!V20)), ISNUMBER(SEARCH("cannot be assessed",'Model output'!V20))), "negative", "positive")</f>
        <v>negative</v>
      </c>
      <c r="AE21" s="36"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intermediate</v>
      </c>
      <c r="AF21" s="37" t="str">
        <f t="shared" si="2"/>
        <v>3a</v>
      </c>
      <c r="AG21" s="37" t="str">
        <f t="shared" si="3"/>
        <v>0</v>
      </c>
      <c r="AH21" s="37" t="str">
        <f t="shared" si="7"/>
        <v>0</v>
      </c>
      <c r="AI21" s="43" t="str">
        <f t="shared" si="8"/>
        <v>I</v>
      </c>
      <c r="AJ21" s="40" t="s">
        <v>939</v>
      </c>
      <c r="AK21" s="42" t="s">
        <v>947</v>
      </c>
      <c r="AL21" s="42" t="s">
        <v>946</v>
      </c>
      <c r="AM21" s="42" t="s">
        <v>946</v>
      </c>
      <c r="AN21" s="42" t="s">
        <v>69</v>
      </c>
      <c r="AO21" s="23">
        <f t="shared" ca="1" si="9"/>
        <v>1</v>
      </c>
      <c r="AP21" s="1">
        <f t="shared" si="10"/>
        <v>1</v>
      </c>
      <c r="AQ21" s="1">
        <f t="shared" si="11"/>
        <v>1</v>
      </c>
      <c r="AR21" s="1">
        <f t="shared" si="12"/>
        <v>1</v>
      </c>
      <c r="AS21" s="13">
        <f t="shared" si="4"/>
        <v>1</v>
      </c>
      <c r="AT21" s="1"/>
    </row>
    <row r="22" spans="1:46">
      <c r="A22" t="str">
        <f>'Model output'!A21</f>
        <v>TCGA-BJ-A2N8</v>
      </c>
      <c r="B22" s="34">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5"/>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output'!H21="","negative",IF(OR(ISNUMBER(SEARCH("lymph node",'Model output'!H21)),ISNUMBER(SEARCH("gland",'Model output'!H21)),ISNUMBER(SEARCH("lobe",'Model output'!H21)),ISNUMBER(SEARCH("isthmus",'Model output'!H21)),ISNUMBER(SEARCH("mediastinum",'Model output'!H21)),ISNUMBER(SEARCH("Not mentioned",'Model output'!H21)), ISNUMBER(SEARCH("Not applicable",'Model output'!H21)), ISNUMBER(SEARCH("paratracheal",'Model output'!H21)),ISNUMBER(SEARCH("fibroadipose tissue",'Model output'!H21)),ISNUMBER(SEARCH("thyroid node",'Model output'!H21)),ISNUMBER(SEARCH("skeletal muscle",'Model output'!H21)),ISNUMBER(SEARCH("right",'Model output'!H21)),ISNUMBER(SEARCH("left",'Model output'!H21)),ISNUMBER(SEARCH("Not specified",'Model output'!H21))),"negative","positive"))</f>
        <v>negative</v>
      </c>
      <c r="I22">
        <f>IF(OR('Model output'!I21="",'Model output'!I21="Not answered",'Model output'!I21="Not mentioned"),"",IF(ISNUMBER('Model output'!I21),'Model output'!I21,1))</f>
        <v>2</v>
      </c>
      <c r="J22">
        <f>IF(OR('Model output'!J21="",'Model output'!J21="Not answered",'Model output'!J21="Not mentioned"),"",IF(AND(ISNUMBER('Model output'!J21),'Model output'!J21&lt;=I22),'Model output'!J21,IF(AND(ISNUMBER('Model output'!J21), 'Model output'!J21&gt;=DATE(2024,1,1)), MIN(DAY('Model output'!J21), MONTH('Model output'!J21), YEAR('Model output'!J21)), IF(ISNUMBER(SEARCH("0/",'Model output'!J21)),0,IF(ISNUMBER(SEARCH("/",'Model output'!J21)), VALUE(LEFT('Model output'!J21, SEARCH("/",'Model output'!J21)-1)),1)))))</f>
        <v>0</v>
      </c>
      <c r="K22" t="str" cm="1">
        <f t="array" ref="K22">IF(COUNT(FIND({0,1,2,3,4,5,6,7,8,9},'Model output'!K21))&gt;0,'Model output'!K21,"")</f>
        <v/>
      </c>
      <c r="L22" s="8"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
      </c>
      <c r="P22" t="str">
        <f>IF('Model output'!N21="","",'Model output'!N21)</f>
        <v>1.4 cm</v>
      </c>
      <c r="Q22" t="str">
        <f t="shared" si="6"/>
        <v>1.4cm</v>
      </c>
      <c r="R22" cm="1">
        <f t="array" ref="R22">IF(Q22="","",IF(ISNUMBER(SEARCH("cm",Q22)),MAX(VALUE(SUBSTITUTE(_xlfn.FILTERXML("&lt;t&gt;&lt;s&gt;"&amp;SUBSTITUTE(Q22,",","&lt;/s&gt;&lt;s&gt;")&amp;"&lt;/s&gt;&lt;/t&gt;","//s"),"cm",""))),MAX(VALUE(SUBSTITUTE(_xlfn.FILTERXML("&lt;t&gt;&lt;s&gt;"&amp;SUBSTITUTE(Q22,",","&lt;/s&gt;&lt;s&gt;")&amp;"&lt;/s&gt;&lt;/t&gt;","//s"),"mm","")))/10))</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7" t="str">
        <f>IF('Model output'!S21="","",'Model output'!S21)</f>
        <v>Not identified</v>
      </c>
      <c r="Y22" t="str">
        <f>IF(OR('Model output'!S21="",ISNUMBER(SEARCH("Absent",'Model output'!S21)),ISNUMBER(SEARCH("Not identified",'Model output'!S21)),AND(ISNUMBER(SEARCH("No",'Model output'!S21)),NOT(ISNUMBER(SEARCH("carcinoma",'Model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1" t="str">
        <f>IF(OR('Model output'!V21="", AND(ISERROR(SEARCH("Positive",'Model output'!V21)), ISNUMBER(SEARCH("Negative",'Model output'!V21))), AND(ISNUMBER(SEARCH("Uninvolved",'Model output'!V21)),NOT(ISNUMBER(SEARCH("margins involved",'Model output'!V21)))), ISNUMBER(SEARCH("Free",'Model output'!V21)), ISNUMBER(SEARCH("1 mm",'Model output'!V21)), ISNUMBER(SEARCH("0.1 CM",'Model output'!V21)), ISNUMBER(SEARCH("less than 0.2 mm",'Model output'!V21)), ISNUMBER(SEARCH("less than 0.5 mm",'Model output'!V21)), ISNUMBER(SEARCH("close to",'Model output'!V21)), ISNUMBER(SEARCH("abut",'Model output'!V21)), ISNUMBER(SEARCH("not mentioned",'Model output'!V21)), ISNUMBER(SEARCH("cannot be assessed",'Model output'!V21))), "negative", "positive")</f>
        <v>negative</v>
      </c>
      <c r="AE22" s="36"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37" t="str">
        <f t="shared" si="2"/>
        <v>1b</v>
      </c>
      <c r="AG22" s="37" t="str">
        <f t="shared" si="3"/>
        <v>0</v>
      </c>
      <c r="AH22" s="37" t="str">
        <f t="shared" si="7"/>
        <v>0</v>
      </c>
      <c r="AI22" s="43" t="str">
        <f t="shared" si="8"/>
        <v>I</v>
      </c>
      <c r="AJ22" s="40" t="s">
        <v>939</v>
      </c>
      <c r="AK22" s="42" t="s">
        <v>942</v>
      </c>
      <c r="AL22" s="42" t="s">
        <v>943</v>
      </c>
      <c r="AM22" s="42" t="s">
        <v>946</v>
      </c>
      <c r="AN22" s="42" t="s">
        <v>69</v>
      </c>
      <c r="AO22" s="23">
        <f t="shared" ca="1" si="9"/>
        <v>1</v>
      </c>
      <c r="AP22" s="1">
        <f t="shared" si="10"/>
        <v>1</v>
      </c>
      <c r="AQ22" s="1">
        <f t="shared" si="11"/>
        <v>1</v>
      </c>
      <c r="AR22" s="1">
        <f t="shared" si="12"/>
        <v>1</v>
      </c>
      <c r="AS22" s="13">
        <f t="shared" si="4"/>
        <v>1</v>
      </c>
      <c r="AT22" s="1"/>
    </row>
    <row r="23" spans="1:46">
      <c r="A23" t="str">
        <f>'Model output'!A22</f>
        <v>TCGA-BJ-A2N9</v>
      </c>
      <c r="B23" s="34">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5"/>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output'!H22)),ISNUMBER(SEARCH("gland",'Model output'!H22)),ISNUMBER(SEARCH("lobe",'Model output'!H22)),ISNUMBER(SEARCH("isthmus",'Model output'!H22)),ISNUMBER(SEARCH("mediastinum",'Model output'!H22)),ISNUMBER(SEARCH("Not mentioned",'Model output'!H22)), ISNUMBER(SEARCH("Not applicable",'Model output'!H22)), ISNUMBER(SEARCH("paratracheal",'Model output'!H22)),ISNUMBER(SEARCH("fibroadipose tissue",'Model output'!H22)),ISNUMBER(SEARCH("thyroid node",'Model output'!H22)),ISNUMBER(SEARCH("skeletal muscle",'Model output'!H22)),ISNUMBER(SEARCH("right",'Model output'!H22)),ISNUMBER(SEARCH("left",'Model output'!H22)),ISNUMBER(SEARCH("Not specified",'Model output'!H22))),"negative","positive"))</f>
        <v>negative</v>
      </c>
      <c r="I23">
        <f>IF(OR('Model output'!I22="",'Model output'!I22="Not answered",'Model output'!I22="Not mentioned"),"",IF(ISNUMBER('Model output'!I22),'Model output'!I22,1))</f>
        <v>11</v>
      </c>
      <c r="J23">
        <f>IF(OR('Model output'!J22="",'Model output'!J22="Not answered",'Model output'!J22="Not mentioned"),"",IF(AND(ISNUMBER('Model output'!J22),'Model output'!J22&lt;=I23),'Model output'!J22,IF(AND(ISNUMBER('Model output'!J22), 'Model output'!J22&gt;=DATE(2024,1,1)), MIN(DAY('Model output'!J22), MONTH('Model output'!J22), YEAR('Model output'!J22)), IF(ISNUMBER(SEARCH("0/",'Model output'!J22)),0,IF(ISNUMBER(SEARCH("/",'Model output'!J22)), VALUE(LEFT('Model output'!J22, SEARCH("/",'Model output'!J22)-1)),1)))))</f>
        <v>0</v>
      </c>
      <c r="K23" t="str" cm="1">
        <f t="array" ref="K23">IF(COUNT(FIND({0,1,2,3,4,5,6,7,8,9},'Model output'!K22))&gt;0,'Model output'!K22,"")</f>
        <v/>
      </c>
      <c r="L23" s="8"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 encapsulated oncocytic follicular variant</v>
      </c>
      <c r="O23" t="str">
        <f>IF('Model output'!M22="","",'Model output'!M22)</f>
        <v>Encapsulated oncocytic follicular variant</v>
      </c>
      <c r="P23" t="str">
        <f>IF('Model output'!N22="","",'Model output'!N22)</f>
        <v>2.5 cm</v>
      </c>
      <c r="Q23" t="str">
        <f t="shared" si="6"/>
        <v>2.5cm</v>
      </c>
      <c r="R23" cm="1">
        <f t="array" ref="R23">IF(Q23="","",IF(ISNUMBER(SEARCH("cm",Q23)),MAX(VALUE(SUBSTITUTE(_xlfn.FILTERXML("&lt;t&gt;&lt;s&gt;"&amp;SUBSTITUTE(Q23,",","&lt;/s&gt;&lt;s&gt;")&amp;"&lt;/s&gt;&lt;/t&gt;","//s"),"cm",""))),MAX(VALUE(SUBSTITUTE(_xlfn.FILTERXML("&lt;t&gt;&lt;s&gt;"&amp;SUBSTITUTE(Q23,",","&lt;/s&gt;&lt;s&gt;")&amp;"&lt;/s&gt;&lt;/t&gt;","//s"),"mm","")))/10))</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7" t="str">
        <f>IF('Model output'!S22="","",'Model output'!S22)</f>
        <v>Not identified</v>
      </c>
      <c r="Y23" t="str">
        <f>IF(OR('Model output'!S22="",ISNUMBER(SEARCH("Absent",'Model output'!S22)),ISNUMBER(SEARCH("Not identified",'Model output'!S22)),AND(ISNUMBER(SEARCH("No",'Model output'!S22)),NOT(ISNUMBER(SEARCH("carcinoma",'Model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1" t="str">
        <f>IF(OR('Model output'!V22="", AND(ISERROR(SEARCH("Positive",'Model output'!V22)), ISNUMBER(SEARCH("Negative",'Model output'!V22))), AND(ISNUMBER(SEARCH("Uninvolved",'Model output'!V22)),NOT(ISNUMBER(SEARCH("margins involved",'Model output'!V22)))), ISNUMBER(SEARCH("Free",'Model output'!V22)), ISNUMBER(SEARCH("1 mm",'Model output'!V22)), ISNUMBER(SEARCH("0.1 CM",'Model output'!V22)), ISNUMBER(SEARCH("less than 0.2 mm",'Model output'!V22)), ISNUMBER(SEARCH("less than 0.5 mm",'Model output'!V22)), ISNUMBER(SEARCH("close to",'Model output'!V22)), ISNUMBER(SEARCH("abut",'Model output'!V22)), ISNUMBER(SEARCH("not mentioned",'Model output'!V22)), ISNUMBER(SEARCH("cannot be assessed",'Model output'!V22))), "negative", "positive")</f>
        <v>negative</v>
      </c>
      <c r="AE23" s="36"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37" t="str">
        <f t="shared" si="2"/>
        <v>2</v>
      </c>
      <c r="AG23" s="37" t="str">
        <f t="shared" si="3"/>
        <v>0</v>
      </c>
      <c r="AH23" s="37" t="str">
        <f t="shared" si="7"/>
        <v>0</v>
      </c>
      <c r="AI23" s="43" t="str">
        <f t="shared" si="8"/>
        <v>I</v>
      </c>
      <c r="AJ23" s="40" t="s">
        <v>938</v>
      </c>
      <c r="AK23" s="42" t="s">
        <v>945</v>
      </c>
      <c r="AL23" s="42" t="s">
        <v>943</v>
      </c>
      <c r="AM23" s="42" t="s">
        <v>946</v>
      </c>
      <c r="AN23" s="42" t="s">
        <v>69</v>
      </c>
      <c r="AO23" s="23">
        <f t="shared" ca="1" si="9"/>
        <v>1</v>
      </c>
      <c r="AP23" s="1">
        <f t="shared" si="10"/>
        <v>1</v>
      </c>
      <c r="AQ23" s="1">
        <f t="shared" si="11"/>
        <v>1</v>
      </c>
      <c r="AR23" s="1">
        <f t="shared" si="12"/>
        <v>1</v>
      </c>
      <c r="AS23" s="13">
        <f t="shared" si="4"/>
        <v>1</v>
      </c>
      <c r="AT23" s="1"/>
    </row>
    <row r="24" spans="1:46">
      <c r="A24" t="str">
        <f>'Model output'!A23</f>
        <v>TCGA-BJ-A2NA</v>
      </c>
      <c r="B24" s="34">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5"/>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
      </c>
      <c r="H24" t="str">
        <f>IF('Model output'!H23="","negative",IF(OR(ISNUMBER(SEARCH("lymph node",'Model output'!H23)),ISNUMBER(SEARCH("gland",'Model output'!H23)),ISNUMBER(SEARCH("lobe",'Model output'!H23)),ISNUMBER(SEARCH("isthmus",'Model output'!H23)),ISNUMBER(SEARCH("mediastinum",'Model output'!H23)),ISNUMBER(SEARCH("Not mentioned",'Model output'!H23)), ISNUMBER(SEARCH("Not applicable",'Model output'!H23)), ISNUMBER(SEARCH("paratracheal",'Model output'!H23)),ISNUMBER(SEARCH("fibroadipose tissue",'Model output'!H23)),ISNUMBER(SEARCH("thyroid node",'Model output'!H23)),ISNUMBER(SEARCH("skeletal muscle",'Model output'!H23)),ISNUMBER(SEARCH("right",'Model output'!H23)),ISNUMBER(SEARCH("left",'Model output'!H23)),ISNUMBER(SEARCH("Not specified",'Model output'!H23))),"negative","positive"))</f>
        <v>negative</v>
      </c>
      <c r="I24">
        <f>IF(OR('Model output'!I23="",'Model output'!I23="Not answered",'Model output'!I23="Not mentioned"),"",IF(ISNUMBER('Model output'!I23),'Model output'!I23,1))</f>
        <v>1</v>
      </c>
      <c r="J24">
        <f>IF(OR('Model output'!J23="",'Model output'!J23="Not answered",'Model output'!J23="Not mentioned"),"",IF(AND(ISNUMBER('Model output'!J23),'Model output'!J23&lt;=I24),'Model output'!J23,IF(AND(ISNUMBER('Model output'!J23), 'Model output'!J23&gt;=DATE(2024,1,1)), MIN(DAY('Model output'!J23), MONTH('Model output'!J23), YEAR('Model output'!J23)), IF(ISNUMBER(SEARCH("0/",'Model output'!J23)),0,IF(ISNUMBER(SEARCH("/",'Model output'!J23)), VALUE(LEFT('Model output'!J23, SEARCH("/",'Model output'!J23)-1)),1)))))</f>
        <v>0</v>
      </c>
      <c r="K24" t="str" cm="1">
        <f t="array" ref="K24">IF(COUNT(FIND({0,1,2,3,4,5,6,7,8,9},'Model output'!K23))&gt;0,'Model output'!K23,"")</f>
        <v/>
      </c>
      <c r="L24" s="8" t="str">
        <f t="shared" si="1"/>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 with focal tall cell features</v>
      </c>
      <c r="P24" t="str">
        <f>IF('Model output'!N23="","",'Model output'!N23)</f>
        <v>1.5 cm</v>
      </c>
      <c r="Q24" t="str">
        <f t="shared" si="6"/>
        <v>1.5cm</v>
      </c>
      <c r="R24" cm="1">
        <f t="array" ref="R24">IF(Q24="","",IF(ISNUMBER(SEARCH("cm",Q24)),MAX(VALUE(SUBSTITUTE(_xlfn.FILTERXML("&lt;t&gt;&lt;s&gt;"&amp;SUBSTITUTE(Q24,",","&lt;/s&gt;&lt;s&gt;")&amp;"&lt;/s&gt;&lt;/t&gt;","//s"),"cm",""))),MAX(VALUE(SUBSTITUTE(_xlfn.FILTERXML("&lt;t&gt;&lt;s&gt;"&amp;SUBSTITUTE(Q24,",","&lt;/s&gt;&lt;s&gt;")&amp;"&lt;/s&gt;&lt;/t&gt;","//s"),"mm","")))/10))</f>
        <v>1.5</v>
      </c>
      <c r="S24" t="str">
        <f>IF(OR('Model output'!P23="",ISNUMBER(SEARCH("Not identified", 'Model output'!P23)),ISNUMBER(SEARCH("Absent",'Model output'!P23)),AND(ISNUMBER(SEARCH("No",'Model output'!P23)),NOT(ISNUMBER(SEARCH("diagnostic",'Model output'!P23)))),ISNUMBER(SEARCH("Negative",'Model output'!P23))),"negative","positive")</f>
        <v>negative</v>
      </c>
      <c r="T24" t="str">
        <f>IF('Model output'!O23="","",'Model output'!O23)</f>
        <v>At least 7 foci</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7" t="str">
        <f>IF('Model output'!S23="","",'Model output'!S23)</f>
        <v>Present, extent: Minimal</v>
      </c>
      <c r="Y24" t="str">
        <f>IF(OR('Model output'!S23="",ISNUMBER(SEARCH("Absent",'Model output'!S23)),ISNUMBER(SEARCH("Not identified",'Model output'!S23)),AND(ISNUMBER(SEARCH("No",'Model output'!S23)),NOT(ISNUMBER(SEARCH("carcinoma",'Model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v>
      </c>
      <c r="AC24" s="1" t="str">
        <f>IF(OR('Model output'!V23="", AND(ISERROR(SEARCH("Positive",'Model output'!V23)), ISNUMBER(SEARCH("Negative",'Model output'!V23))), AND(ISNUMBER(SEARCH("Uninvolved",'Model output'!V23)),NOT(ISNUMBER(SEARCH("margins involved",'Model output'!V23)))), ISNUMBER(SEARCH("Free",'Model output'!V23)), ISNUMBER(SEARCH("1 mm",'Model output'!V23)), ISNUMBER(SEARCH("0.1 CM",'Model output'!V23)), ISNUMBER(SEARCH("less than 0.2 mm",'Model output'!V23)), ISNUMBER(SEARCH("less than 0.5 mm",'Model output'!V23)), ISNUMBER(SEARCH("close to",'Model output'!V23)), ISNUMBER(SEARCH("abut",'Model output'!V23)), ISNUMBER(SEARCH("not mentioned",'Model output'!V23)), ISNUMBER(SEARCH("cannot be assessed",'Model output'!V23))), "negative", "positive")</f>
        <v>positive</v>
      </c>
      <c r="AE24" s="36"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high</v>
      </c>
      <c r="AF24" s="37" t="str">
        <f t="shared" si="2"/>
        <v>1b</v>
      </c>
      <c r="AG24" s="37" t="str">
        <f t="shared" si="3"/>
        <v>0</v>
      </c>
      <c r="AH24" s="37" t="str">
        <f t="shared" si="7"/>
        <v>0</v>
      </c>
      <c r="AI24" s="43" t="str">
        <f t="shared" si="8"/>
        <v>I</v>
      </c>
      <c r="AJ24" s="40" t="s">
        <v>937</v>
      </c>
      <c r="AK24" s="42" t="s">
        <v>942</v>
      </c>
      <c r="AL24" s="42" t="s">
        <v>943</v>
      </c>
      <c r="AM24" s="42" t="s">
        <v>946</v>
      </c>
      <c r="AN24" s="42" t="s">
        <v>69</v>
      </c>
      <c r="AO24" s="23">
        <f t="shared" si="9"/>
        <v>1</v>
      </c>
      <c r="AP24" s="1">
        <f t="shared" si="10"/>
        <v>1</v>
      </c>
      <c r="AQ24" s="1">
        <f t="shared" si="11"/>
        <v>1</v>
      </c>
      <c r="AR24" s="1">
        <f t="shared" si="12"/>
        <v>1</v>
      </c>
      <c r="AS24" s="13">
        <f t="shared" si="4"/>
        <v>1</v>
      </c>
      <c r="AT24" s="1"/>
    </row>
    <row r="25" spans="1:46">
      <c r="A25" t="str">
        <f>'Model output'!A24</f>
        <v>TCGA-BJ-A2P4</v>
      </c>
      <c r="B25" s="34">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5"/>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
      </c>
      <c r="H25" t="str">
        <f>IF('Model output'!H24="","negative",IF(OR(ISNUMBER(SEARCH("lymph node",'Model output'!H24)),ISNUMBER(SEARCH("gland",'Model output'!H24)),ISNUMBER(SEARCH("lobe",'Model output'!H24)),ISNUMBER(SEARCH("isthmus",'Model output'!H24)),ISNUMBER(SEARCH("mediastinum",'Model output'!H24)),ISNUMBER(SEARCH("Not mentioned",'Model output'!H24)), ISNUMBER(SEARCH("Not applicable",'Model output'!H24)), ISNUMBER(SEARCH("paratracheal",'Model output'!H24)),ISNUMBER(SEARCH("fibroadipose tissue",'Model output'!H24)),ISNUMBER(SEARCH("thyroid node",'Model output'!H24)),ISNUMBER(SEARCH("skeletal muscle",'Model output'!H24)),ISNUMBER(SEARCH("right",'Model output'!H24)),ISNUMBER(SEARCH("left",'Model output'!H24)),ISNUMBER(SEARCH("Not specified",'Model output'!H24))),"negative","positive"))</f>
        <v>negative</v>
      </c>
      <c r="I25" t="str">
        <f>IF(OR('Model output'!I24="",'Model output'!I24="Not answered",'Model output'!I24="Not mentioned"),"",IF(ISNUMBER('Model output'!I24),'Model output'!I24,1))</f>
        <v/>
      </c>
      <c r="J25" t="str">
        <f>IF(OR('Model output'!J24="",'Model output'!J24="Not answered",'Model output'!J24="Not mentioned"),"",IF(AND(ISNUMBER('Model output'!J24),'Model output'!J24&lt;=I25),'Model output'!J24,IF(AND(ISNUMBER('Model output'!J24), 'Model output'!J24&gt;=DATE(2024,1,1)), MIN(DAY('Model output'!J24), MONTH('Model output'!J24), YEAR('Model output'!J24)), IF(ISNUMBER(SEARCH("0/",'Model output'!J24)),0,IF(ISNUMBER(SEARCH("/",'Model output'!J24)), VALUE(LEFT('Model output'!J24, SEARCH("/",'Model output'!J24)-1)),1)))))</f>
        <v/>
      </c>
      <c r="K25" t="str" cm="1">
        <f t="array" ref="K25">IF(COUNT(FIND({0,1,2,3,4,5,6,7,8,9},'Model output'!K24))&gt;0,'Model output'!K24,"")</f>
        <v/>
      </c>
      <c r="L25" s="8" t="str">
        <f t="shared" si="1"/>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6"/>
        <v>3.3cm</v>
      </c>
      <c r="R25" cm="1">
        <f t="array" ref="R25">IF(Q25="","",IF(ISNUMBER(SEARCH("cm",Q25)),MAX(VALUE(SUBSTITUTE(_xlfn.FILTERXML("&lt;t&gt;&lt;s&gt;"&amp;SUBSTITUTE(Q25,",","&lt;/s&gt;&lt;s&gt;")&amp;"&lt;/s&gt;&lt;/t&gt;","//s"),"cm",""))),MAX(VALUE(SUBSTITUTE(_xlfn.FILTERXML("&lt;t&gt;&lt;s&gt;"&amp;SUBSTITUTE(Q25,",","&lt;/s&gt;&lt;s&gt;")&amp;"&lt;/s&gt;&lt;/t&gt;","//s"),"mm","")))/10))</f>
        <v>3.3</v>
      </c>
      <c r="S25" t="str">
        <f>IF(OR('Model output'!P24="",ISNUMBER(SEARCH("Not identified", 'Model output'!P24)),ISNUMBER(SEARCH("Absent",'Model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7" t="str">
        <f>IF('Model output'!S24="","",'Model output'!S24)</f>
        <v>Not identified</v>
      </c>
      <c r="Y25" t="str">
        <f>IF(OR('Model output'!S24="",ISNUMBER(SEARCH("Absent",'Model output'!S24)),ISNUMBER(SEARCH("Not identified",'Model output'!S24)),AND(ISNUMBER(SEARCH("No",'Model output'!S24)),NOT(ISNUMBER(SEARCH("carcinoma",'Model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1" t="str">
        <f>IF(OR('Model output'!V24="", AND(ISERROR(SEARCH("Positive",'Model output'!V24)), ISNUMBER(SEARCH("Negative",'Model output'!V24))), AND(ISNUMBER(SEARCH("Uninvolved",'Model output'!V24)),NOT(ISNUMBER(SEARCH("margins involved",'Model output'!V24)))), ISNUMBER(SEARCH("Free",'Model output'!V24)), ISNUMBER(SEARCH("1 mm",'Model output'!V24)), ISNUMBER(SEARCH("0.1 CM",'Model output'!V24)), ISNUMBER(SEARCH("less than 0.2 mm",'Model output'!V24)), ISNUMBER(SEARCH("less than 0.5 mm",'Model output'!V24)), ISNUMBER(SEARCH("close to",'Model output'!V24)), ISNUMBER(SEARCH("abut",'Model output'!V24)), ISNUMBER(SEARCH("not mentioned",'Model output'!V24)), ISNUMBER(SEARCH("cannot be assessed",'Model output'!V24))), "negative", "positive")</f>
        <v>negative</v>
      </c>
      <c r="AE25" s="36"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low</v>
      </c>
      <c r="AF25" s="37" t="str">
        <f t="shared" si="2"/>
        <v>2</v>
      </c>
      <c r="AG25" s="37" t="str">
        <f t="shared" si="3"/>
        <v>0</v>
      </c>
      <c r="AH25" s="37" t="str">
        <f t="shared" si="7"/>
        <v>0</v>
      </c>
      <c r="AI25" s="43" t="str">
        <f t="shared" si="8"/>
        <v>I</v>
      </c>
      <c r="AJ25" s="40" t="s">
        <v>938</v>
      </c>
      <c r="AK25" s="42" t="s">
        <v>945</v>
      </c>
      <c r="AL25" s="42" t="s">
        <v>946</v>
      </c>
      <c r="AM25" s="42" t="s">
        <v>946</v>
      </c>
      <c r="AN25" s="42" t="s">
        <v>69</v>
      </c>
      <c r="AO25" s="23">
        <f t="shared" ca="1" si="9"/>
        <v>1</v>
      </c>
      <c r="AP25" s="1">
        <f t="shared" si="10"/>
        <v>1</v>
      </c>
      <c r="AQ25" s="1">
        <f t="shared" si="11"/>
        <v>1</v>
      </c>
      <c r="AR25" s="1">
        <f t="shared" si="12"/>
        <v>1</v>
      </c>
      <c r="AS25" s="13">
        <f t="shared" si="4"/>
        <v>1</v>
      </c>
      <c r="AT25" s="1"/>
    </row>
    <row r="26" spans="1:46">
      <c r="A26" t="str">
        <f>'Model output'!A25</f>
        <v>TCGA-BJ-A3EZ</v>
      </c>
      <c r="B26" s="34">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5"/>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output'!H25="","negative",IF(OR(ISNUMBER(SEARCH("lymph node",'Model output'!H25)),ISNUMBER(SEARCH("gland",'Model output'!H25)),ISNUMBER(SEARCH("lobe",'Model output'!H25)),ISNUMBER(SEARCH("isthmus",'Model output'!H25)),ISNUMBER(SEARCH("mediastinum",'Model output'!H25)),ISNUMBER(SEARCH("Not mentioned",'Model output'!H25)), ISNUMBER(SEARCH("Not applicable",'Model output'!H25)), ISNUMBER(SEARCH("paratracheal",'Model output'!H25)),ISNUMBER(SEARCH("fibroadipose tissue",'Model output'!H25)),ISNUMBER(SEARCH("thyroid node",'Model output'!H25)),ISNUMBER(SEARCH("skeletal muscle",'Model output'!H25)),ISNUMBER(SEARCH("right",'Model output'!H25)),ISNUMBER(SEARCH("left",'Model output'!H25)),ISNUMBER(SEARCH("Not specified",'Model output'!H25))),"negative","positive"))</f>
        <v>negative</v>
      </c>
      <c r="I26">
        <f>IF(OR('Model output'!I25="",'Model output'!I25="Not answered",'Model output'!I25="Not mentioned"),"",IF(ISNUMBER('Model output'!I25),'Model output'!I25,1))</f>
        <v>42</v>
      </c>
      <c r="J26">
        <f>IF(OR('Model output'!J25="",'Model output'!J25="Not answered",'Model output'!J25="Not mentioned"),"",IF(AND(ISNUMBER('Model output'!J25),'Model output'!J25&lt;=I26),'Model output'!J25,IF(AND(ISNUMBER('Model output'!J25), 'Model output'!J25&gt;=DATE(2024,1,1)), MIN(DAY('Model output'!J25), MONTH('Model output'!J25), YEAR('Model output'!J25)), IF(ISNUMBER(SEARCH("0/",'Model output'!J25)),0,IF(ISNUMBER(SEARCH("/",'Model output'!J25)), VALUE(LEFT('Model output'!J25, SEARCH("/",'Model output'!J25)-1)),1)))))</f>
        <v>6</v>
      </c>
      <c r="K26" t="str" cm="1">
        <f t="array" ref="K26">IF(COUNT(FIND({0,1,2,3,4,5,6,7,8,9},'Model output'!K25))&gt;0,'Model output'!K25,"")</f>
        <v/>
      </c>
      <c r="L26" s="8"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6"/>
        <v>2.4cm</v>
      </c>
      <c r="R26" cm="1">
        <f t="array" ref="R26">IF(Q26="","",IF(ISNUMBER(SEARCH("cm",Q26)),MAX(VALUE(SUBSTITUTE(_xlfn.FILTERXML("&lt;t&gt;&lt;s&gt;"&amp;SUBSTITUTE(Q26,",","&lt;/s&gt;&lt;s&gt;")&amp;"&lt;/s&gt;&lt;/t&gt;","//s"),"cm",""))),MAX(VALUE(SUBSTITUTE(_xlfn.FILTERXML("&lt;t&gt;&lt;s&gt;"&amp;SUBSTITUTE(Q26,",","&lt;/s&gt;&lt;s&gt;")&amp;"&lt;/s&gt;&lt;/t&gt;","//s"),"mm","")))/10))</f>
        <v>2.4</v>
      </c>
      <c r="S26" t="str">
        <f>IF(OR('Model output'!P25="",ISNUMBER(SEARCH("Not identified", 'Model output'!P25)),ISNUMBER(SEARCH("Absent",'Model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Extensive</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extensive</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7" t="str">
        <f>IF('Model output'!S25="","",'Model output'!S25)</f>
        <v>Present</v>
      </c>
      <c r="Y26" t="str">
        <f>IF(OR('Model output'!S25="",ISNUMBER(SEARCH("Absent",'Model output'!S25)),ISNUMBER(SEARCH("Not identified",'Model output'!S25)),AND(ISNUMBER(SEARCH("No",'Model output'!S25)),NOT(ISNUMBER(SEARCH("carcinoma",'Model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1" t="str">
        <f>IF(OR('Model output'!V25="", AND(ISERROR(SEARCH("Positive",'Model output'!V25)), ISNUMBER(SEARCH("Negative",'Model output'!V25))), AND(ISNUMBER(SEARCH("Uninvolved",'Model output'!V25)),NOT(ISNUMBER(SEARCH("margins involved",'Model output'!V25)))), ISNUMBER(SEARCH("Free",'Model output'!V25)), ISNUMBER(SEARCH("1 mm",'Model output'!V25)), ISNUMBER(SEARCH("0.1 CM",'Model output'!V25)), ISNUMBER(SEARCH("less than 0.2 mm",'Model output'!V25)), ISNUMBER(SEARCH("less than 0.5 mm",'Model output'!V25)), ISNUMBER(SEARCH("close to",'Model output'!V25)), ISNUMBER(SEARCH("abut",'Model output'!V25)), ISNUMBER(SEARCH("not mentioned",'Model output'!V25)), ISNUMBER(SEARCH("cannot be assessed",'Model output'!V25))), "negative", "positive")</f>
        <v>positive</v>
      </c>
      <c r="AE26" s="36"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high</v>
      </c>
      <c r="AF26" s="37" t="str">
        <f t="shared" si="2"/>
        <v>2</v>
      </c>
      <c r="AG26" s="37" t="str">
        <f t="shared" si="3"/>
        <v>1a</v>
      </c>
      <c r="AH26" s="37" t="str">
        <f t="shared" si="7"/>
        <v>0</v>
      </c>
      <c r="AI26" s="43" t="str">
        <f t="shared" si="8"/>
        <v>I</v>
      </c>
      <c r="AJ26" s="40" t="s">
        <v>937</v>
      </c>
      <c r="AK26" s="42" t="s">
        <v>941</v>
      </c>
      <c r="AL26" s="42" t="s">
        <v>942</v>
      </c>
      <c r="AM26" s="42" t="s">
        <v>946</v>
      </c>
      <c r="AN26" s="42" t="s">
        <v>69</v>
      </c>
      <c r="AO26" s="23">
        <f t="shared" si="9"/>
        <v>1</v>
      </c>
      <c r="AP26" s="1">
        <f t="shared" si="10"/>
        <v>0</v>
      </c>
      <c r="AQ26" s="1">
        <f t="shared" si="11"/>
        <v>0</v>
      </c>
      <c r="AR26" s="1">
        <f t="shared" si="12"/>
        <v>1</v>
      </c>
      <c r="AS26" s="13">
        <f t="shared" si="4"/>
        <v>1</v>
      </c>
      <c r="AT26" s="1"/>
    </row>
    <row r="27" spans="1:46">
      <c r="A27" t="str">
        <f>'Model output'!A26</f>
        <v>TCGA-BJ-A3F0</v>
      </c>
      <c r="B27" s="34">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5"/>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
      </c>
      <c r="H27" t="str">
        <f>IF('Model output'!H26="","negative",IF(OR(ISNUMBER(SEARCH("lymph node",'Model output'!H26)),ISNUMBER(SEARCH("gland",'Model output'!H26)),ISNUMBER(SEARCH("lobe",'Model output'!H26)),ISNUMBER(SEARCH("isthmus",'Model output'!H26)),ISNUMBER(SEARCH("mediastinum",'Model output'!H26)),ISNUMBER(SEARCH("Not mentioned",'Model output'!H26)), ISNUMBER(SEARCH("Not applicable",'Model output'!H26)), ISNUMBER(SEARCH("paratracheal",'Model output'!H26)),ISNUMBER(SEARCH("fibroadipose tissue",'Model output'!H26)),ISNUMBER(SEARCH("thyroid node",'Model output'!H26)),ISNUMBER(SEARCH("skeletal muscle",'Model output'!H26)),ISNUMBER(SEARCH("right",'Model output'!H26)),ISNUMBER(SEARCH("left",'Model output'!H26)),ISNUMBER(SEARCH("Not specified",'Model output'!H26))),"negative","positive"))</f>
        <v>negative</v>
      </c>
      <c r="I27" t="str">
        <f>IF(OR('Model output'!I26="",'Model output'!I26="Not answered",'Model output'!I26="Not mentioned"),"",IF(ISNUMBER('Model output'!I26),'Model output'!I26,1))</f>
        <v/>
      </c>
      <c r="J27" t="str">
        <f>IF(OR('Model output'!J26="",'Model output'!J26="Not answered",'Model output'!J26="Not mentioned"),"",IF(AND(ISNUMBER('Model output'!J26),'Model output'!J26&lt;=I27),'Model output'!J26,IF(AND(ISNUMBER('Model output'!J26), 'Model output'!J26&gt;=DATE(2024,1,1)), MIN(DAY('Model output'!J26), MONTH('Model output'!J26), YEAR('Model output'!J26)), IF(ISNUMBER(SEARCH("0/",'Model output'!J26)),0,IF(ISNUMBER(SEARCH("/",'Model output'!J26)), VALUE(LEFT('Model output'!J26, SEARCH("/",'Model output'!J26)-1)),1)))))</f>
        <v/>
      </c>
      <c r="K27" t="str" cm="1">
        <f t="array" ref="K27">IF(COUNT(FIND({0,1,2,3,4,5,6,7,8,9},'Model output'!K26))&gt;0,'Model output'!K26,"")</f>
        <v/>
      </c>
      <c r="L27" s="8" t="str">
        <f t="shared" si="1"/>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6"/>
        <v>1.4cm</v>
      </c>
      <c r="R27" cm="1">
        <f t="array" ref="R27">IF(Q27="","",IF(ISNUMBER(SEARCH("cm",Q27)),MAX(VALUE(SUBSTITUTE(_xlfn.FILTERXML("&lt;t&gt;&lt;s&gt;"&amp;SUBSTITUTE(Q27,",","&lt;/s&gt;&lt;s&gt;")&amp;"&lt;/s&gt;&lt;/t&gt;","//s"),"cm",""))),MAX(VALUE(SUBSTITUTE(_xlfn.FILTERXML("&lt;t&gt;&lt;s&gt;"&amp;SUBSTITUTE(Q27,",","&lt;/s&gt;&lt;s&gt;")&amp;"&lt;/s&gt;&lt;/t&gt;","//s"),"mm","")))/10))</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7" t="str">
        <f>IF('Model output'!S26="","",'Model output'!S26)</f>
        <v>Not identified</v>
      </c>
      <c r="Y27" t="str">
        <f>IF(OR('Model output'!S26="",ISNUMBER(SEARCH("Absent",'Model output'!S26)),ISNUMBER(SEARCH("Not identified",'Model output'!S26)),AND(ISNUMBER(SEARCH("No",'Model output'!S26)),NOT(ISNUMBER(SEARCH("carcinoma",'Model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1" t="str">
        <f>IF(OR('Model output'!V26="", AND(ISERROR(SEARCH("Positive",'Model output'!V26)), ISNUMBER(SEARCH("Negative",'Model output'!V26))), AND(ISNUMBER(SEARCH("Uninvolved",'Model output'!V26)),NOT(ISNUMBER(SEARCH("margins involved",'Model output'!V26)))), ISNUMBER(SEARCH("Free",'Model output'!V26)), ISNUMBER(SEARCH("1 mm",'Model output'!V26)), ISNUMBER(SEARCH("0.1 CM",'Model output'!V26)), ISNUMBER(SEARCH("less than 0.2 mm",'Model output'!V26)), ISNUMBER(SEARCH("less than 0.5 mm",'Model output'!V26)), ISNUMBER(SEARCH("close to",'Model output'!V26)), ISNUMBER(SEARCH("abut",'Model output'!V26)), ISNUMBER(SEARCH("not mentioned",'Model output'!V26)), ISNUMBER(SEARCH("cannot be assessed",'Model output'!V26))), "negative", "positive")</f>
        <v>negative</v>
      </c>
      <c r="AE27" s="36"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low</v>
      </c>
      <c r="AF27" s="37" t="str">
        <f t="shared" si="2"/>
        <v>1b</v>
      </c>
      <c r="AG27" s="37" t="str">
        <f t="shared" si="3"/>
        <v>0</v>
      </c>
      <c r="AH27" s="37" t="str">
        <f t="shared" si="7"/>
        <v>0</v>
      </c>
      <c r="AI27" s="43" t="str">
        <f t="shared" si="8"/>
        <v>I</v>
      </c>
      <c r="AJ27" s="40" t="s">
        <v>938</v>
      </c>
      <c r="AK27" s="42" t="s">
        <v>942</v>
      </c>
      <c r="AL27" s="42" t="s">
        <v>946</v>
      </c>
      <c r="AM27" s="42" t="s">
        <v>946</v>
      </c>
      <c r="AN27" s="42" t="s">
        <v>69</v>
      </c>
      <c r="AO27" s="23">
        <f t="shared" ca="1" si="9"/>
        <v>1</v>
      </c>
      <c r="AP27" s="1">
        <f t="shared" si="10"/>
        <v>1</v>
      </c>
      <c r="AQ27" s="1">
        <f t="shared" si="11"/>
        <v>1</v>
      </c>
      <c r="AR27" s="1">
        <f t="shared" si="12"/>
        <v>1</v>
      </c>
      <c r="AS27" s="13">
        <f t="shared" si="4"/>
        <v>1</v>
      </c>
      <c r="AT27" s="1"/>
    </row>
    <row r="28" spans="1:46">
      <c r="A28" t="str">
        <f>'Model output'!A27</f>
        <v>TCGA-BJ-A3PR</v>
      </c>
      <c r="B28" s="34">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5"/>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
      </c>
      <c r="H28" t="str">
        <f>IF('Model output'!H27="","negative",IF(OR(ISNUMBER(SEARCH("lymph node",'Model output'!H27)),ISNUMBER(SEARCH("gland",'Model output'!H27)),ISNUMBER(SEARCH("lobe",'Model output'!H27)),ISNUMBER(SEARCH("isthmus",'Model output'!H27)),ISNUMBER(SEARCH("mediastinum",'Model output'!H27)),ISNUMBER(SEARCH("Not mentioned",'Model output'!H27)), ISNUMBER(SEARCH("Not applicable",'Model output'!H27)), ISNUMBER(SEARCH("paratracheal",'Model output'!H27)),ISNUMBER(SEARCH("fibroadipose tissue",'Model output'!H27)),ISNUMBER(SEARCH("thyroid node",'Model output'!H27)),ISNUMBER(SEARCH("skeletal muscle",'Model output'!H27)),ISNUMBER(SEARCH("right",'Model output'!H27)),ISNUMBER(SEARCH("left",'Model output'!H27)),ISNUMBER(SEARCH("Not specified",'Model output'!H27))),"negative","positive"))</f>
        <v>negative</v>
      </c>
      <c r="I28">
        <f>IF(OR('Model output'!I27="",'Model output'!I27="Not answered",'Model output'!I27="Not mentioned"),"",IF(ISNUMBER('Model output'!I27),'Model output'!I27,1))</f>
        <v>6</v>
      </c>
      <c r="J28">
        <f>IF(OR('Model output'!J27="",'Model output'!J27="Not answered",'Model output'!J27="Not mentioned"),"",IF(AND(ISNUMBER('Model output'!J27),'Model output'!J27&lt;=I28),'Model output'!J27,IF(AND(ISNUMBER('Model output'!J27), 'Model output'!J27&gt;=DATE(2024,1,1)), MIN(DAY('Model output'!J27), MONTH('Model output'!J27), YEAR('Model output'!J27)), IF(ISNUMBER(SEARCH("0/",'Model output'!J27)),0,IF(ISNUMBER(SEARCH("/",'Model output'!J27)), VALUE(LEFT('Model output'!J27, SEARCH("/",'Model output'!J27)-1)),1)))))</f>
        <v>0</v>
      </c>
      <c r="K28" t="str" cm="1">
        <f t="array" ref="K28">IF(COUNT(FIND({0,1,2,3,4,5,6,7,8,9},'Model output'!K27))&gt;0,'Model output'!K27,"")</f>
        <v/>
      </c>
      <c r="L28" s="8" t="str">
        <f t="shared" si="1"/>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6"/>
        <v>2.5cm</v>
      </c>
      <c r="R28" cm="1">
        <f t="array" ref="R28">IF(Q28="","",IF(ISNUMBER(SEARCH("cm",Q28)),MAX(VALUE(SUBSTITUTE(_xlfn.FILTERXML("&lt;t&gt;&lt;s&gt;"&amp;SUBSTITUTE(Q28,",","&lt;/s&gt;&lt;s&gt;")&amp;"&lt;/s&gt;&lt;/t&gt;","//s"),"cm",""))),MAX(VALUE(SUBSTITUTE(_xlfn.FILTERXML("&lt;t&gt;&lt;s&gt;"&amp;SUBSTITUTE(Q28,",","&lt;/s&gt;&lt;s&gt;")&amp;"&lt;/s&gt;&lt;/t&gt;","//s"),"mm","")))/10))</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7" t="str">
        <f>IF('Model output'!S27="","",'Model output'!S27)</f>
        <v>Present</v>
      </c>
      <c r="Y28" t="str">
        <f>IF(OR('Model output'!S27="",ISNUMBER(SEARCH("Absent",'Model output'!S27)),ISNUMBER(SEARCH("Not identified",'Model output'!S27)),AND(ISNUMBER(SEARCH("No",'Model output'!S27)),NOT(ISNUMBER(SEARCH("carcinoma",'Model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1" t="str">
        <f>IF(OR('Model output'!V27="", AND(ISERROR(SEARCH("Positive",'Model output'!V27)), ISNUMBER(SEARCH("Negative",'Model output'!V27))), AND(ISNUMBER(SEARCH("Uninvolved",'Model output'!V27)),NOT(ISNUMBER(SEARCH("margins involved",'Model output'!V27)))), ISNUMBER(SEARCH("Free",'Model output'!V27)), ISNUMBER(SEARCH("1 mm",'Model output'!V27)), ISNUMBER(SEARCH("0.1 CM",'Model output'!V27)), ISNUMBER(SEARCH("less than 0.2 mm",'Model output'!V27)), ISNUMBER(SEARCH("less than 0.5 mm",'Model output'!V27)), ISNUMBER(SEARCH("close to",'Model output'!V27)), ISNUMBER(SEARCH("abut",'Model output'!V27)), ISNUMBER(SEARCH("not mentioned",'Model output'!V27)), ISNUMBER(SEARCH("cannot be assessed",'Model output'!V27))), "negative", "positive")</f>
        <v>positive</v>
      </c>
      <c r="AE28" s="36"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37" t="str">
        <f t="shared" si="2"/>
        <v>2</v>
      </c>
      <c r="AG28" s="37" t="str">
        <f t="shared" si="3"/>
        <v>0</v>
      </c>
      <c r="AH28" s="37" t="str">
        <f t="shared" si="7"/>
        <v>0</v>
      </c>
      <c r="AI28" s="43" t="str">
        <f t="shared" si="8"/>
        <v>I</v>
      </c>
      <c r="AJ28" s="40" t="s">
        <v>937</v>
      </c>
      <c r="AK28" s="42" t="s">
        <v>945</v>
      </c>
      <c r="AL28" s="42" t="s">
        <v>943</v>
      </c>
      <c r="AM28" s="42" t="s">
        <v>946</v>
      </c>
      <c r="AN28" s="42" t="s">
        <v>69</v>
      </c>
      <c r="AO28" s="23">
        <f t="shared" si="9"/>
        <v>1</v>
      </c>
      <c r="AP28" s="1">
        <f t="shared" si="10"/>
        <v>1</v>
      </c>
      <c r="AQ28" s="1">
        <f t="shared" si="11"/>
        <v>1</v>
      </c>
      <c r="AR28" s="1">
        <f t="shared" si="12"/>
        <v>1</v>
      </c>
      <c r="AS28" s="13">
        <f t="shared" si="4"/>
        <v>1</v>
      </c>
      <c r="AT28" s="1"/>
    </row>
    <row r="29" spans="1:46">
      <c r="A29" t="str">
        <f>'Model output'!A28</f>
        <v>TCGA-BJ-A3PT</v>
      </c>
      <c r="B29" s="34">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5"/>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output'!H28)),ISNUMBER(SEARCH("gland",'Model output'!H28)),ISNUMBER(SEARCH("lobe",'Model output'!H28)),ISNUMBER(SEARCH("isthmus",'Model output'!H28)),ISNUMBER(SEARCH("mediastinum",'Model output'!H28)),ISNUMBER(SEARCH("Not mentioned",'Model output'!H28)), ISNUMBER(SEARCH("Not applicable",'Model output'!H28)), ISNUMBER(SEARCH("paratracheal",'Model output'!H28)),ISNUMBER(SEARCH("fibroadipose tissue",'Model output'!H28)),ISNUMBER(SEARCH("thyroid node",'Model output'!H28)),ISNUMBER(SEARCH("skeletal muscle",'Model output'!H28)),ISNUMBER(SEARCH("right",'Model output'!H28)),ISNUMBER(SEARCH("left",'Model output'!H28)),ISNUMBER(SEARCH("Not specified",'Model output'!H28))),"negative","positive"))</f>
        <v>negative</v>
      </c>
      <c r="I29">
        <f>IF(OR('Model output'!I28="",'Model output'!I28="Not answered",'Model output'!I28="Not mentioned"),"",IF(ISNUMBER('Model output'!I28),'Model output'!I28,1))</f>
        <v>0</v>
      </c>
      <c r="J29">
        <f>IF(OR('Model output'!J28="",'Model output'!J28="Not answered",'Model output'!J28="Not mentioned"),"",IF(AND(ISNUMBER('Model output'!J28),'Model output'!J28&lt;=I29),'Model output'!J28,IF(AND(ISNUMBER('Model output'!J28), 'Model output'!J28&gt;=DATE(2024,1,1)), MIN(DAY('Model output'!J28), MONTH('Model output'!J28), YEAR('Model output'!J28)), IF(ISNUMBER(SEARCH("0/",'Model output'!J28)),0,IF(ISNUMBER(SEARCH("/",'Model output'!J28)), VALUE(LEFT('Model output'!J28, SEARCH("/",'Model output'!J28)-1)),1)))))</f>
        <v>0</v>
      </c>
      <c r="K29" t="str" cm="1">
        <f t="array" ref="K29">IF(COUNT(FIND({0,1,2,3,4,5,6,7,8,9},'Model output'!K28))&gt;0,'Model output'!K28,"")</f>
        <v/>
      </c>
      <c r="L29" s="8"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
      </c>
      <c r="P29" t="str">
        <f>IF('Model output'!N28="","",'Model output'!N28)</f>
        <v>1.5 cm</v>
      </c>
      <c r="Q29" t="str">
        <f t="shared" si="6"/>
        <v>1.5cm</v>
      </c>
      <c r="R29" cm="1">
        <f t="array" ref="R29">IF(Q29="","",IF(ISNUMBER(SEARCH("cm",Q29)),MAX(VALUE(SUBSTITUTE(_xlfn.FILTERXML("&lt;t&gt;&lt;s&gt;"&amp;SUBSTITUTE(Q29,",","&lt;/s&gt;&lt;s&gt;")&amp;"&lt;/s&gt;&lt;/t&gt;","//s"),"cm",""))),MAX(VALUE(SUBSTITUTE(_xlfn.FILTERXML("&lt;t&gt;&lt;s&gt;"&amp;SUBSTITUTE(Q29,",","&lt;/s&gt;&lt;s&gt;")&amp;"&lt;/s&gt;&lt;/t&gt;","//s"),"mm","")))/10))</f>
        <v>1.5</v>
      </c>
      <c r="S29" t="str">
        <f>IF(OR('Model output'!P28="",ISNUMBER(SEARCH("Not identified", 'Model output'!P28)),ISNUMBER(SEARCH("Absent",'Model output'!P28)),AND(ISNUMBER(SEARCH("No",'Model output'!P28)),NOT(ISNUMBER(SEARCH("diagnostic",'Model output'!P28)))),ISNUMBER(SEARCH("Negative",'Model output'!P28))),"negative","positive")</f>
        <v>negative</v>
      </c>
      <c r="T29" t="str">
        <f>IF('Model output'!O28="","",'Model output'!O28)</f>
        <v>At least 5</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7" t="str">
        <f>IF('Model output'!S28="","",'Model output'!S28)</f>
        <v>Present</v>
      </c>
      <c r="Y29" t="str">
        <f>IF(OR('Model output'!S28="",ISNUMBER(SEARCH("Absent",'Model output'!S28)),ISNUMBER(SEARCH("Not identified",'Model output'!S28)),AND(ISNUMBER(SEARCH("No",'Model output'!S28)),NOT(ISNUMBER(SEARCH("carcinoma",'Model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1" t="str">
        <f>IF(OR('Model output'!V28="", AND(ISERROR(SEARCH("Positive",'Model output'!V28)), ISNUMBER(SEARCH("Negative",'Model output'!V28))), AND(ISNUMBER(SEARCH("Uninvolved",'Model output'!V28)),NOT(ISNUMBER(SEARCH("margins involved",'Model output'!V28)))), ISNUMBER(SEARCH("Free",'Model output'!V28)), ISNUMBER(SEARCH("1 mm",'Model output'!V28)), ISNUMBER(SEARCH("0.1 CM",'Model output'!V28)), ISNUMBER(SEARCH("less than 0.2 mm",'Model output'!V28)), ISNUMBER(SEARCH("less than 0.5 mm",'Model output'!V28)), ISNUMBER(SEARCH("close to",'Model output'!V28)), ISNUMBER(SEARCH("abut",'Model output'!V28)), ISNUMBER(SEARCH("not mentioned",'Model output'!V28)), ISNUMBER(SEARCH("cannot be assessed",'Model output'!V28))), "negative", "positive")</f>
        <v>positive</v>
      </c>
      <c r="AE29" s="36"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37" t="str">
        <f t="shared" si="2"/>
        <v>1b</v>
      </c>
      <c r="AG29" s="37" t="str">
        <f t="shared" si="3"/>
        <v>0</v>
      </c>
      <c r="AH29" s="37" t="str">
        <f t="shared" si="7"/>
        <v>0</v>
      </c>
      <c r="AI29" s="43" t="str">
        <f t="shared" si="8"/>
        <v>I</v>
      </c>
      <c r="AJ29" s="40" t="s">
        <v>937</v>
      </c>
      <c r="AK29" s="42" t="s">
        <v>942</v>
      </c>
      <c r="AL29" s="42" t="s">
        <v>946</v>
      </c>
      <c r="AM29" s="42" t="s">
        <v>946</v>
      </c>
      <c r="AN29" s="42" t="s">
        <v>69</v>
      </c>
      <c r="AO29" s="23">
        <f t="shared" si="9"/>
        <v>1</v>
      </c>
      <c r="AP29" s="1">
        <f t="shared" si="10"/>
        <v>1</v>
      </c>
      <c r="AQ29" s="1">
        <f t="shared" si="11"/>
        <v>1</v>
      </c>
      <c r="AR29" s="1">
        <f t="shared" si="12"/>
        <v>1</v>
      </c>
      <c r="AS29" s="13">
        <f t="shared" si="4"/>
        <v>1</v>
      </c>
      <c r="AT29" s="1"/>
    </row>
    <row r="30" spans="1:46">
      <c r="A30" t="str">
        <f>'Model output'!A29</f>
        <v>TCGA-BJ-A3PU</v>
      </c>
      <c r="B30" s="34">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5"/>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output'!H29="","negative",IF(OR(ISNUMBER(SEARCH("lymph node",'Model output'!H29)),ISNUMBER(SEARCH("gland",'Model output'!H29)),ISNUMBER(SEARCH("lobe",'Model output'!H29)),ISNUMBER(SEARCH("isthmus",'Model output'!H29)),ISNUMBER(SEARCH("mediastinum",'Model output'!H29)),ISNUMBER(SEARCH("Not mentioned",'Model output'!H29)), ISNUMBER(SEARCH("Not applicable",'Model output'!H29)), ISNUMBER(SEARCH("paratracheal",'Model output'!H29)),ISNUMBER(SEARCH("fibroadipose tissue",'Model output'!H29)),ISNUMBER(SEARCH("thyroid node",'Model output'!H29)),ISNUMBER(SEARCH("skeletal muscle",'Model output'!H29)),ISNUMBER(SEARCH("right",'Model output'!H29)),ISNUMBER(SEARCH("left",'Model output'!H29)),ISNUMBER(SEARCH("Not specified",'Model output'!H29))),"negative","positive"))</f>
        <v>negative</v>
      </c>
      <c r="I30">
        <f>IF(OR('Model output'!I29="",'Model output'!I29="Not answered",'Model output'!I29="Not mentioned"),"",IF(ISNUMBER('Model output'!I29),'Model output'!I29,1))</f>
        <v>7</v>
      </c>
      <c r="J30">
        <f>IF(OR('Model output'!J29="",'Model output'!J29="Not answered",'Model output'!J29="Not mentioned"),"",IF(AND(ISNUMBER('Model output'!J29),'Model output'!J29&lt;=I30),'Model output'!J29,IF(AND(ISNUMBER('Model output'!J29), 'Model output'!J29&gt;=DATE(2024,1,1)), MIN(DAY('Model output'!J29), MONTH('Model output'!J29), YEAR('Model output'!J29)), IF(ISNUMBER(SEARCH("0/",'Model output'!J29)),0,IF(ISNUMBER(SEARCH("/",'Model output'!J29)), VALUE(LEFT('Model output'!J29, SEARCH("/",'Model output'!J29)-1)),1)))))</f>
        <v>7</v>
      </c>
      <c r="K30" t="str" cm="1">
        <f t="array" ref="K30">IF(COUNT(FIND({0,1,2,3,4,5,6,7,8,9},'Model output'!K29))&gt;0,'Model output'!K29,"")</f>
        <v/>
      </c>
      <c r="L30" s="8"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6"/>
        <v>2.6cm</v>
      </c>
      <c r="R30" cm="1">
        <f t="array" ref="R30">IF(Q30="","",IF(ISNUMBER(SEARCH("cm",Q30)),MAX(VALUE(SUBSTITUTE(_xlfn.FILTERXML("&lt;t&gt;&lt;s&gt;"&amp;SUBSTITUTE(Q30,",","&lt;/s&gt;&lt;s&gt;")&amp;"&lt;/s&gt;&lt;/t&gt;","//s"),"cm",""))),MAX(VALUE(SUBSTITUTE(_xlfn.FILTERXML("&lt;t&gt;&lt;s&gt;"&amp;SUBSTITUTE(Q30,",","&lt;/s&gt;&lt;s&gt;")&amp;"&lt;/s&gt;&lt;/t&gt;","//s"),"mm","")))/10))</f>
        <v>2.6</v>
      </c>
      <c r="S30" t="str">
        <f>IF(OR('Model output'!P29="",ISNUMBER(SEARCH("Not identified", 'Model output'!P29)),ISNUMBER(SEARCH("Absent",'Model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7" t="str">
        <f>IF('Model output'!S29="","",'Model output'!S29)</f>
        <v>Present</v>
      </c>
      <c r="Y30" t="str">
        <f>IF(OR('Model output'!S29="",ISNUMBER(SEARCH("Absent",'Model output'!S29)),ISNUMBER(SEARCH("Not identified",'Model output'!S29)),AND(ISNUMBER(SEARCH("No",'Model output'!S29)),NOT(ISNUMBER(SEARCH("carcinoma",'Model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1" t="str">
        <f>IF(OR('Model output'!V29="", AND(ISERROR(SEARCH("Positive",'Model output'!V29)), ISNUMBER(SEARCH("Negative",'Model output'!V29))), AND(ISNUMBER(SEARCH("Uninvolved",'Model output'!V29)),NOT(ISNUMBER(SEARCH("margins involved",'Model output'!V29)))), ISNUMBER(SEARCH("Free",'Model output'!V29)), ISNUMBER(SEARCH("1 mm",'Model output'!V29)), ISNUMBER(SEARCH("0.1 CM",'Model output'!V29)), ISNUMBER(SEARCH("less than 0.2 mm",'Model output'!V29)), ISNUMBER(SEARCH("less than 0.5 mm",'Model output'!V29)), ISNUMBER(SEARCH("close to",'Model output'!V29)), ISNUMBER(SEARCH("abut",'Model output'!V29)), ISNUMBER(SEARCH("not mentioned",'Model output'!V29)), ISNUMBER(SEARCH("cannot be assessed",'Model output'!V29))), "negative", "positive")</f>
        <v>positive</v>
      </c>
      <c r="AE30" s="36"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high</v>
      </c>
      <c r="AF30" s="37" t="str">
        <f t="shared" si="2"/>
        <v>2</v>
      </c>
      <c r="AG30" s="37" t="str">
        <f t="shared" si="3"/>
        <v>1a</v>
      </c>
      <c r="AH30" s="37" t="str">
        <f t="shared" si="7"/>
        <v>0</v>
      </c>
      <c r="AI30" s="43" t="str">
        <f t="shared" si="8"/>
        <v>I</v>
      </c>
      <c r="AJ30" s="40" t="s">
        <v>937</v>
      </c>
      <c r="AK30" s="42" t="s">
        <v>941</v>
      </c>
      <c r="AL30" s="42" t="s">
        <v>634</v>
      </c>
      <c r="AM30" s="42" t="s">
        <v>946</v>
      </c>
      <c r="AN30" s="42" t="s">
        <v>69</v>
      </c>
      <c r="AO30" s="23">
        <f t="shared" si="9"/>
        <v>1</v>
      </c>
      <c r="AP30" s="1">
        <f t="shared" si="10"/>
        <v>0</v>
      </c>
      <c r="AQ30" s="1">
        <f t="shared" si="11"/>
        <v>1</v>
      </c>
      <c r="AR30" s="1">
        <f t="shared" si="12"/>
        <v>1</v>
      </c>
      <c r="AS30" s="13">
        <f t="shared" si="4"/>
        <v>1</v>
      </c>
      <c r="AT30" s="1"/>
    </row>
    <row r="31" spans="1:46">
      <c r="A31" t="str">
        <f>'Model output'!A30</f>
        <v>TCGA-BJ-A45D</v>
      </c>
      <c r="B31" s="34">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5"/>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
      </c>
      <c r="H31" t="str">
        <f>IF('Model output'!H30="","negative",IF(OR(ISNUMBER(SEARCH("lymph node",'Model output'!H30)),ISNUMBER(SEARCH("gland",'Model output'!H30)),ISNUMBER(SEARCH("lobe",'Model output'!H30)),ISNUMBER(SEARCH("isthmus",'Model output'!H30)),ISNUMBER(SEARCH("mediastinum",'Model output'!H30)),ISNUMBER(SEARCH("Not mentioned",'Model output'!H30)), ISNUMBER(SEARCH("Not applicable",'Model output'!H30)), ISNUMBER(SEARCH("paratracheal",'Model output'!H30)),ISNUMBER(SEARCH("fibroadipose tissue",'Model output'!H30)),ISNUMBER(SEARCH("thyroid node",'Model output'!H30)),ISNUMBER(SEARCH("skeletal muscle",'Model output'!H30)),ISNUMBER(SEARCH("right",'Model output'!H30)),ISNUMBER(SEARCH("left",'Model output'!H30)),ISNUMBER(SEARCH("Not specified",'Model output'!H30))),"negative","positive"))</f>
        <v>negative</v>
      </c>
      <c r="I31">
        <f>IF(OR('Model output'!I30="",'Model output'!I30="Not answered",'Model output'!I30="Not mentioned"),"",IF(ISNUMBER('Model output'!I30),'Model output'!I30,1))</f>
        <v>1</v>
      </c>
      <c r="J31">
        <f>IF(OR('Model output'!J30="",'Model output'!J30="Not answered",'Model output'!J30="Not mentioned"),"",IF(AND(ISNUMBER('Model output'!J30),'Model output'!J30&lt;=I31),'Model output'!J30,IF(AND(ISNUMBER('Model output'!J30), 'Model output'!J30&gt;=DATE(2024,1,1)), MIN(DAY('Model output'!J30), MONTH('Model output'!J30), YEAR('Model output'!J30)), IF(ISNUMBER(SEARCH("0/",'Model output'!J30)),0,IF(ISNUMBER(SEARCH("/",'Model output'!J30)), VALUE(LEFT('Model output'!J30, SEARCH("/",'Model output'!J30)-1)),1)))))</f>
        <v>0</v>
      </c>
      <c r="K31" t="str" cm="1">
        <f t="array" ref="K31">IF(COUNT(FIND({0,1,2,3,4,5,6,7,8,9},'Model output'!K30))&gt;0,'Model output'!K30,"")</f>
        <v/>
      </c>
      <c r="L31" s="8" t="str">
        <f t="shared" si="1"/>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 encapsulated follicular variant</v>
      </c>
      <c r="O31" t="str">
        <f>IF('Model output'!M30="","",'Model output'!M30)</f>
        <v/>
      </c>
      <c r="P31" t="str">
        <f>IF('Model output'!N30="","",'Model output'!N30)</f>
        <v>2.5 cm</v>
      </c>
      <c r="Q31" t="str">
        <f t="shared" si="6"/>
        <v>2.5cm</v>
      </c>
      <c r="R31" cm="1">
        <f t="array" ref="R31">IF(Q31="","",IF(ISNUMBER(SEARCH("cm",Q31)),MAX(VALUE(SUBSTITUTE(_xlfn.FILTERXML("&lt;t&gt;&lt;s&gt;"&amp;SUBSTITUTE(Q31,",","&lt;/s&gt;&lt;s&gt;")&amp;"&lt;/s&gt;&lt;/t&gt;","//s"),"cm",""))),MAX(VALUE(SUBSTITUTE(_xlfn.FILTERXML("&lt;t&gt;&lt;s&gt;"&amp;SUBSTITUTE(Q31,",","&lt;/s&gt;&lt;s&gt;")&amp;"&lt;/s&gt;&lt;/t&gt;","//s"),"mm","")))/10))</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7" t="str">
        <f>IF('Model output'!S30="","",'Model output'!S30)</f>
        <v>Not identified</v>
      </c>
      <c r="Y31" t="str">
        <f>IF(OR('Model output'!S30="",ISNUMBER(SEARCH("Absent",'Model output'!S30)),ISNUMBER(SEARCH("Not identified",'Model output'!S30)),AND(ISNUMBER(SEARCH("No",'Model output'!S30)),NOT(ISNUMBER(SEARCH("carcinoma",'Model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1" t="str">
        <f>IF(OR('Model output'!V30="", AND(ISERROR(SEARCH("Positive",'Model output'!V30)), ISNUMBER(SEARCH("Negative",'Model output'!V30))), AND(ISNUMBER(SEARCH("Uninvolved",'Model output'!V30)),NOT(ISNUMBER(SEARCH("margins involved",'Model output'!V30)))), ISNUMBER(SEARCH("Free",'Model output'!V30)), ISNUMBER(SEARCH("1 mm",'Model output'!V30)), ISNUMBER(SEARCH("0.1 CM",'Model output'!V30)), ISNUMBER(SEARCH("less than 0.2 mm",'Model output'!V30)), ISNUMBER(SEARCH("less than 0.5 mm",'Model output'!V30)), ISNUMBER(SEARCH("close to",'Model output'!V30)), ISNUMBER(SEARCH("abut",'Model output'!V30)), ISNUMBER(SEARCH("not mentioned",'Model output'!V30)), ISNUMBER(SEARCH("cannot be assessed",'Model output'!V30))), "negative", "positive")</f>
        <v>negative</v>
      </c>
      <c r="AE31" s="36"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intermediate</v>
      </c>
      <c r="AF31" s="37" t="str">
        <f t="shared" si="2"/>
        <v>2</v>
      </c>
      <c r="AG31" s="37" t="str">
        <f t="shared" si="3"/>
        <v>0</v>
      </c>
      <c r="AH31" s="37" t="str">
        <f t="shared" si="7"/>
        <v>0</v>
      </c>
      <c r="AI31" s="43" t="str">
        <f t="shared" si="8"/>
        <v>I</v>
      </c>
      <c r="AJ31" s="40" t="s">
        <v>938</v>
      </c>
      <c r="AK31" s="42" t="s">
        <v>945</v>
      </c>
      <c r="AL31" s="42" t="s">
        <v>943</v>
      </c>
      <c r="AM31" s="42" t="s">
        <v>946</v>
      </c>
      <c r="AN31" s="42" t="s">
        <v>69</v>
      </c>
      <c r="AO31" s="23">
        <f t="shared" ca="1" si="9"/>
        <v>0</v>
      </c>
      <c r="AP31" s="1">
        <f t="shared" si="10"/>
        <v>1</v>
      </c>
      <c r="AQ31" s="1">
        <f t="shared" si="11"/>
        <v>1</v>
      </c>
      <c r="AR31" s="1">
        <f t="shared" si="12"/>
        <v>1</v>
      </c>
      <c r="AS31" s="13">
        <f t="shared" si="4"/>
        <v>1</v>
      </c>
      <c r="AT31" s="1"/>
    </row>
    <row r="32" spans="1:46">
      <c r="A32" t="str">
        <f>'Model output'!A31</f>
        <v>TCGA-BJ-A45E</v>
      </c>
      <c r="B32" s="34">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5"/>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
      </c>
      <c r="H32" t="str">
        <f>IF('Model output'!H31="","negative",IF(OR(ISNUMBER(SEARCH("lymph node",'Model output'!H31)),ISNUMBER(SEARCH("gland",'Model output'!H31)),ISNUMBER(SEARCH("lobe",'Model output'!H31)),ISNUMBER(SEARCH("isthmus",'Model output'!H31)),ISNUMBER(SEARCH("mediastinum",'Model output'!H31)),ISNUMBER(SEARCH("Not mentioned",'Model output'!H31)), ISNUMBER(SEARCH("Not applicable",'Model output'!H31)), ISNUMBER(SEARCH("paratracheal",'Model output'!H31)),ISNUMBER(SEARCH("fibroadipose tissue",'Model output'!H31)),ISNUMBER(SEARCH("thyroid node",'Model output'!H31)),ISNUMBER(SEARCH("skeletal muscle",'Model output'!H31)),ISNUMBER(SEARCH("right",'Model output'!H31)),ISNUMBER(SEARCH("left",'Model output'!H31)),ISNUMBER(SEARCH("Not specified",'Model output'!H31))),"negative","positive"))</f>
        <v>negative</v>
      </c>
      <c r="I32">
        <f>IF(OR('Model output'!I31="",'Model output'!I31="Not answered",'Model output'!I31="Not mentioned"),"",IF(ISNUMBER('Model output'!I31),'Model output'!I31,1))</f>
        <v>4</v>
      </c>
      <c r="J32">
        <f>IF(OR('Model output'!J31="",'Model output'!J31="Not answered",'Model output'!J31="Not mentioned"),"",IF(AND(ISNUMBER('Model output'!J31),'Model output'!J31&lt;=I32),'Model output'!J31,IF(AND(ISNUMBER('Model output'!J31), 'Model output'!J31&gt;=DATE(2024,1,1)), MIN(DAY('Model output'!J31), MONTH('Model output'!J31), YEAR('Model output'!J31)), IF(ISNUMBER(SEARCH("0/",'Model output'!J31)),0,IF(ISNUMBER(SEARCH("/",'Model output'!J31)), VALUE(LEFT('Model output'!J31, SEARCH("/",'Model output'!J31)-1)),1)))))</f>
        <v>0</v>
      </c>
      <c r="K32" t="str" cm="1">
        <f t="array" ref="K32">IF(COUNT(FIND({0,1,2,3,4,5,6,7,8,9},'Model output'!K31))&gt;0,'Model output'!K31,"")</f>
        <v/>
      </c>
      <c r="L32" s="8" t="str">
        <f t="shared" si="1"/>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 Variant</v>
      </c>
      <c r="P32" t="str">
        <f>IF('Model output'!N31="","",'Model output'!N31)</f>
        <v>0.5 cm</v>
      </c>
      <c r="Q32" t="str">
        <f t="shared" si="6"/>
        <v>0.5cm</v>
      </c>
      <c r="R32" cm="1">
        <f t="array" ref="R32">IF(Q32="","",IF(ISNUMBER(SEARCH("cm",Q32)),MAX(VALUE(SUBSTITUTE(_xlfn.FILTERXML("&lt;t&gt;&lt;s&gt;"&amp;SUBSTITUTE(Q32,",","&lt;/s&gt;&lt;s&gt;")&amp;"&lt;/s&gt;&lt;/t&gt;","//s"),"cm",""))),MAX(VALUE(SUBSTITUTE(_xlfn.FILTERXML("&lt;t&gt;&lt;s&gt;"&amp;SUBSTITUTE(Q32,",","&lt;/s&gt;&lt;s&gt;")&amp;"&lt;/s&gt;&lt;/t&gt;","//s"),"mm","")))/10))</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7" t="str">
        <f>IF('Model output'!S31="","",'Model output'!S31)</f>
        <v>Not Identified</v>
      </c>
      <c r="Y32" t="str">
        <f>IF(OR('Model output'!S31="",ISNUMBER(SEARCH("Absent",'Model output'!S31)),ISNUMBER(SEARCH("Not identified",'Model output'!S31)),AND(ISNUMBER(SEARCH("No",'Model output'!S31)),NOT(ISNUMBER(SEARCH("carcinoma",'Model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1" t="str">
        <f>IF(OR('Model output'!V31="", AND(ISERROR(SEARCH("Positive",'Model output'!V31)), ISNUMBER(SEARCH("Negative",'Model output'!V31))), AND(ISNUMBER(SEARCH("Uninvolved",'Model output'!V31)),NOT(ISNUMBER(SEARCH("margins involved",'Model output'!V31)))), ISNUMBER(SEARCH("Free",'Model output'!V31)), ISNUMBER(SEARCH("1 mm",'Model output'!V31)), ISNUMBER(SEARCH("0.1 CM",'Model output'!V31)), ISNUMBER(SEARCH("less than 0.2 mm",'Model output'!V31)), ISNUMBER(SEARCH("less than 0.5 mm",'Model output'!V31)), ISNUMBER(SEARCH("close to",'Model output'!V31)), ISNUMBER(SEARCH("abut",'Model output'!V31)), ISNUMBER(SEARCH("not mentioned",'Model output'!V31)), ISNUMBER(SEARCH("cannot be assessed",'Model output'!V31))), "negative", "positive")</f>
        <v>negative</v>
      </c>
      <c r="AE32" s="36"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37" t="str">
        <f t="shared" si="2"/>
        <v>1a</v>
      </c>
      <c r="AG32" s="37" t="str">
        <f t="shared" si="3"/>
        <v>0</v>
      </c>
      <c r="AH32" s="37" t="str">
        <f t="shared" si="7"/>
        <v>0</v>
      </c>
      <c r="AI32" s="43" t="str">
        <f t="shared" si="8"/>
        <v>I</v>
      </c>
      <c r="AJ32" s="40" t="s">
        <v>938</v>
      </c>
      <c r="AK32" s="42" t="s">
        <v>634</v>
      </c>
      <c r="AL32" s="42" t="s">
        <v>943</v>
      </c>
      <c r="AM32" s="42" t="s">
        <v>946</v>
      </c>
      <c r="AN32" s="42" t="s">
        <v>69</v>
      </c>
      <c r="AO32" s="23">
        <f t="shared" ca="1" si="9"/>
        <v>0</v>
      </c>
      <c r="AP32" s="1">
        <f t="shared" si="10"/>
        <v>1</v>
      </c>
      <c r="AQ32" s="1">
        <f t="shared" si="11"/>
        <v>1</v>
      </c>
      <c r="AR32" s="1">
        <f t="shared" si="12"/>
        <v>1</v>
      </c>
      <c r="AS32" s="13">
        <f t="shared" si="4"/>
        <v>1</v>
      </c>
      <c r="AT32" s="1"/>
    </row>
    <row r="33" spans="1:46">
      <c r="A33" t="str">
        <f>'Model output'!A32</f>
        <v>TCGA-BJ-A45G</v>
      </c>
      <c r="B33" s="34">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5"/>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output'!H32)),ISNUMBER(SEARCH("gland",'Model output'!H32)),ISNUMBER(SEARCH("lobe",'Model output'!H32)),ISNUMBER(SEARCH("isthmus",'Model output'!H32)),ISNUMBER(SEARCH("mediastinum",'Model output'!H32)),ISNUMBER(SEARCH("Not mentioned",'Model output'!H32)), ISNUMBER(SEARCH("Not applicable",'Model output'!H32)), ISNUMBER(SEARCH("paratracheal",'Model output'!H32)),ISNUMBER(SEARCH("fibroadipose tissue",'Model output'!H32)),ISNUMBER(SEARCH("thyroid node",'Model output'!H32)),ISNUMBER(SEARCH("skeletal muscle",'Model output'!H32)),ISNUMBER(SEARCH("right",'Model output'!H32)),ISNUMBER(SEARCH("left",'Model output'!H32)),ISNUMBER(SEARCH("Not specified",'Model output'!H32))),"negative","positive"))</f>
        <v>negative</v>
      </c>
      <c r="I33">
        <f>IF(OR('Model output'!I32="",'Model output'!I32="Not answered",'Model output'!I32="Not mentioned"),"",IF(ISNUMBER('Model output'!I32),'Model output'!I32,1))</f>
        <v>7</v>
      </c>
      <c r="J33">
        <f>IF(OR('Model output'!J32="",'Model output'!J32="Not answered",'Model output'!J32="Not mentioned"),"",IF(AND(ISNUMBER('Model output'!J32),'Model output'!J32&lt;=I33),'Model output'!J32,IF(AND(ISNUMBER('Model output'!J32), 'Model output'!J32&gt;=DATE(2024,1,1)), MIN(DAY('Model output'!J32), MONTH('Model output'!J32), YEAR('Model output'!J32)), IF(ISNUMBER(SEARCH("0/",'Model output'!J32)),0,IF(ISNUMBER(SEARCH("/",'Model output'!J32)), VALUE(LEFT('Model output'!J32, SEARCH("/",'Model output'!J32)-1)),1)))))</f>
        <v>4</v>
      </c>
      <c r="K33" t="str" cm="1">
        <f t="array" ref="K33">IF(COUNT(FIND({0,1,2,3,4,5,6,7,8,9},'Model output'!K32))&gt;0,'Model output'!K32,"")</f>
        <v/>
      </c>
      <c r="L33" s="8"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6"/>
        <v>2.5cm</v>
      </c>
      <c r="R33" cm="1">
        <f t="array" ref="R33">IF(Q33="","",IF(ISNUMBER(SEARCH("cm",Q33)),MAX(VALUE(SUBSTITUTE(_xlfn.FILTERXML("&lt;t&gt;&lt;s&gt;"&amp;SUBSTITUTE(Q33,",","&lt;/s&gt;&lt;s&gt;")&amp;"&lt;/s&gt;&lt;/t&gt;","//s"),"cm",""))),MAX(VALUE(SUBSTITUTE(_xlfn.FILTERXML("&lt;t&gt;&lt;s&gt;"&amp;SUBSTITUTE(Q33,",","&lt;/s&gt;&lt;s&gt;")&amp;"&lt;/s&gt;&lt;/t&gt;","//s"),"mm","")))/10))</f>
        <v>2.5</v>
      </c>
      <c r="S33" t="str">
        <f>IF(OR('Model output'!P32="",ISNUMBER(SEARCH("Not identified", 'Model output'!P32)),ISNUMBER(SEARCH("Absent",'Model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7" t="str">
        <f>IF('Model output'!S32="","",'Model output'!S32)</f>
        <v>Not Identified</v>
      </c>
      <c r="Y33" t="str">
        <f>IF(OR('Model output'!S32="",ISNUMBER(SEARCH("Absent",'Model output'!S32)),ISNUMBER(SEARCH("Not identified",'Model output'!S32)),AND(ISNUMBER(SEARCH("No",'Model output'!S32)),NOT(ISNUMBER(SEARCH("carcinoma",'Model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1" t="str">
        <f>IF(OR('Model output'!V32="", AND(ISERROR(SEARCH("Positive",'Model output'!V32)), ISNUMBER(SEARCH("Negative",'Model output'!V32))), AND(ISNUMBER(SEARCH("Uninvolved",'Model output'!V32)),NOT(ISNUMBER(SEARCH("margins involved",'Model output'!V32)))), ISNUMBER(SEARCH("Free",'Model output'!V32)), ISNUMBER(SEARCH("1 mm",'Model output'!V32)), ISNUMBER(SEARCH("0.1 CM",'Model output'!V32)), ISNUMBER(SEARCH("less than 0.2 mm",'Model output'!V32)), ISNUMBER(SEARCH("less than 0.5 mm",'Model output'!V32)), ISNUMBER(SEARCH("close to",'Model output'!V32)), ISNUMBER(SEARCH("abut",'Model output'!V32)), ISNUMBER(SEARCH("not mentioned",'Model output'!V32)), ISNUMBER(SEARCH("cannot be assessed",'Model output'!V32))), "negative", "positive")</f>
        <v>negative</v>
      </c>
      <c r="AE33" s="36"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37" t="str">
        <f t="shared" si="2"/>
        <v>2</v>
      </c>
      <c r="AG33" s="37" t="str">
        <f t="shared" si="3"/>
        <v>1a</v>
      </c>
      <c r="AH33" s="37" t="str">
        <f t="shared" si="7"/>
        <v>0</v>
      </c>
      <c r="AI33" s="43" t="str">
        <f t="shared" si="8"/>
        <v>I</v>
      </c>
      <c r="AJ33" s="40" t="s">
        <v>939</v>
      </c>
      <c r="AK33" s="42" t="s">
        <v>945</v>
      </c>
      <c r="AL33" s="42" t="s">
        <v>634</v>
      </c>
      <c r="AM33" s="42" t="s">
        <v>946</v>
      </c>
      <c r="AN33" s="42" t="s">
        <v>69</v>
      </c>
      <c r="AO33" s="23">
        <f t="shared" ca="1" si="9"/>
        <v>1</v>
      </c>
      <c r="AP33" s="1">
        <f t="shared" si="10"/>
        <v>1</v>
      </c>
      <c r="AQ33" s="1">
        <f t="shared" si="11"/>
        <v>1</v>
      </c>
      <c r="AR33" s="1">
        <f t="shared" si="12"/>
        <v>1</v>
      </c>
      <c r="AS33" s="13">
        <f t="shared" si="4"/>
        <v>1</v>
      </c>
      <c r="AT33" s="1"/>
    </row>
    <row r="34" spans="1:46">
      <c r="A34" t="str">
        <f>'Model output'!A33</f>
        <v>TCGA-BJ-A45H</v>
      </c>
      <c r="B34" s="34">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5"/>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
      </c>
      <c r="H34" t="str">
        <f>IF('Model output'!H33="","negative",IF(OR(ISNUMBER(SEARCH("lymph node",'Model output'!H33)),ISNUMBER(SEARCH("gland",'Model output'!H33)),ISNUMBER(SEARCH("lobe",'Model output'!H33)),ISNUMBER(SEARCH("isthmus",'Model output'!H33)),ISNUMBER(SEARCH("mediastinum",'Model output'!H33)),ISNUMBER(SEARCH("Not mentioned",'Model output'!H33)), ISNUMBER(SEARCH("Not applicable",'Model output'!H33)), ISNUMBER(SEARCH("paratracheal",'Model output'!H33)),ISNUMBER(SEARCH("fibroadipose tissue",'Model output'!H33)),ISNUMBER(SEARCH("thyroid node",'Model output'!H33)),ISNUMBER(SEARCH("skeletal muscle",'Model output'!H33)),ISNUMBER(SEARCH("right",'Model output'!H33)),ISNUMBER(SEARCH("left",'Model output'!H33)),ISNUMBER(SEARCH("Not specified",'Model output'!H33))),"negative","positive"))</f>
        <v>negative</v>
      </c>
      <c r="I34" t="str">
        <f>IF(OR('Model output'!I33="",'Model output'!I33="Not answered",'Model output'!I33="Not mentioned"),"",IF(ISNUMBER('Model output'!I33),'Model output'!I33,1))</f>
        <v/>
      </c>
      <c r="J34" t="str">
        <f>IF(OR('Model output'!J33="",'Model output'!J33="Not answered",'Model output'!J33="Not mentioned"),"",IF(AND(ISNUMBER('Model output'!J33),'Model output'!J33&lt;=I34),'Model output'!J33,IF(AND(ISNUMBER('Model output'!J33), 'Model output'!J33&gt;=DATE(2024,1,1)), MIN(DAY('Model output'!J33), MONTH('Model output'!J33), YEAR('Model output'!J33)), IF(ISNUMBER(SEARCH("0/",'Model output'!J33)),0,IF(ISNUMBER(SEARCH("/",'Model output'!J33)), VALUE(LEFT('Model output'!J33, SEARCH("/",'Model output'!J33)-1)),1)))))</f>
        <v/>
      </c>
      <c r="K34" t="str" cm="1">
        <f t="array" ref="K34">IF(COUNT(FIND({0,1,2,3,4,5,6,7,8,9},'Model output'!K33))&gt;0,'Model output'!K33,"")</f>
        <v/>
      </c>
      <c r="L34" s="8" t="str">
        <f t="shared" si="1"/>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6"/>
        <v>1.5cm</v>
      </c>
      <c r="R34" cm="1">
        <f t="array" ref="R34">IF(Q34="","",IF(ISNUMBER(SEARCH("cm",Q34)),MAX(VALUE(SUBSTITUTE(_xlfn.FILTERXML("&lt;t&gt;&lt;s&gt;"&amp;SUBSTITUTE(Q34,",","&lt;/s&gt;&lt;s&gt;")&amp;"&lt;/s&gt;&lt;/t&gt;","//s"),"cm",""))),MAX(VALUE(SUBSTITUTE(_xlfn.FILTERXML("&lt;t&gt;&lt;s&gt;"&amp;SUBSTITUTE(Q34,",","&lt;/s&gt;&lt;s&gt;")&amp;"&lt;/s&gt;&lt;/t&gt;","//s"),"mm","")))/10))</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7" t="str">
        <f>IF('Model output'!S33="","",'Model output'!S33)</f>
        <v>Present</v>
      </c>
      <c r="Y34" t="str">
        <f>IF(OR('Model output'!S33="",ISNUMBER(SEARCH("Absent",'Model output'!S33)),ISNUMBER(SEARCH("Not identified",'Model output'!S33)),AND(ISNUMBER(SEARCH("No",'Model output'!S33)),NOT(ISNUMBER(SEARCH("carcinoma",'Model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1" t="str">
        <f>IF(OR('Model output'!V33="", AND(ISERROR(SEARCH("Positive",'Model output'!V33)), ISNUMBER(SEARCH("Negative",'Model output'!V33))), AND(ISNUMBER(SEARCH("Uninvolved",'Model output'!V33)),NOT(ISNUMBER(SEARCH("margins involved",'Model output'!V33)))), ISNUMBER(SEARCH("Free",'Model output'!V33)), ISNUMBER(SEARCH("1 mm",'Model output'!V33)), ISNUMBER(SEARCH("0.1 CM",'Model output'!V33)), ISNUMBER(SEARCH("less than 0.2 mm",'Model output'!V33)), ISNUMBER(SEARCH("less than 0.5 mm",'Model output'!V33)), ISNUMBER(SEARCH("close to",'Model output'!V33)), ISNUMBER(SEARCH("abut",'Model output'!V33)), ISNUMBER(SEARCH("not mentioned",'Model output'!V33)), ISNUMBER(SEARCH("cannot be assessed",'Model output'!V33))), "negative", "positive")</f>
        <v>positive</v>
      </c>
      <c r="AE34" s="36"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high</v>
      </c>
      <c r="AF34" s="37" t="str">
        <f t="shared" si="2"/>
        <v>1b</v>
      </c>
      <c r="AG34" s="37" t="str">
        <f t="shared" si="3"/>
        <v>0</v>
      </c>
      <c r="AH34" s="37" t="str">
        <f t="shared" si="7"/>
        <v>0</v>
      </c>
      <c r="AI34" s="43" t="str">
        <f t="shared" si="8"/>
        <v>I</v>
      </c>
      <c r="AJ34" s="40" t="s">
        <v>937</v>
      </c>
      <c r="AK34" s="42" t="s">
        <v>941</v>
      </c>
      <c r="AL34" s="42" t="s">
        <v>946</v>
      </c>
      <c r="AM34" s="42" t="s">
        <v>946</v>
      </c>
      <c r="AN34" s="42" t="s">
        <v>69</v>
      </c>
      <c r="AO34" s="23">
        <f t="shared" si="9"/>
        <v>1</v>
      </c>
      <c r="AP34" s="1">
        <f t="shared" si="10"/>
        <v>0</v>
      </c>
      <c r="AQ34" s="1">
        <f t="shared" si="11"/>
        <v>1</v>
      </c>
      <c r="AR34" s="1">
        <f t="shared" si="12"/>
        <v>1</v>
      </c>
      <c r="AS34" s="13">
        <f t="shared" si="4"/>
        <v>1</v>
      </c>
      <c r="AT34" s="1"/>
    </row>
    <row r="35" spans="1:46">
      <c r="A35" t="str">
        <f>'Model output'!A34</f>
        <v>TCGA-BJ-A45I</v>
      </c>
      <c r="B35" s="34">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5"/>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
      </c>
      <c r="H35" t="str">
        <f>IF('Model output'!H34="","negative",IF(OR(ISNUMBER(SEARCH("lymph node",'Model output'!H34)),ISNUMBER(SEARCH("gland",'Model output'!H34)),ISNUMBER(SEARCH("lobe",'Model output'!H34)),ISNUMBER(SEARCH("isthmus",'Model output'!H34)),ISNUMBER(SEARCH("mediastinum",'Model output'!H34)),ISNUMBER(SEARCH("Not mentioned",'Model output'!H34)), ISNUMBER(SEARCH("Not applicable",'Model output'!H34)), ISNUMBER(SEARCH("paratracheal",'Model output'!H34)),ISNUMBER(SEARCH("fibroadipose tissue",'Model output'!H34)),ISNUMBER(SEARCH("thyroid node",'Model output'!H34)),ISNUMBER(SEARCH("skeletal muscle",'Model output'!H34)),ISNUMBER(SEARCH("right",'Model output'!H34)),ISNUMBER(SEARCH("left",'Model output'!H34)),ISNUMBER(SEARCH("Not specified",'Model output'!H34))),"negative","positive"))</f>
        <v>negative</v>
      </c>
      <c r="I35" t="str">
        <f>IF(OR('Model output'!I34="",'Model output'!I34="Not answered",'Model output'!I34="Not mentioned"),"",IF(ISNUMBER('Model output'!I34),'Model output'!I34,1))</f>
        <v/>
      </c>
      <c r="J35">
        <f>IF(OR('Model output'!J34="",'Model output'!J34="Not answered",'Model output'!J34="Not mentioned"),"",IF(AND(ISNUMBER('Model output'!J34),'Model output'!J34&lt;=I35),'Model output'!J34,IF(AND(ISNUMBER('Model output'!J34), 'Model output'!J34&gt;=DATE(2024,1,1)), MIN(DAY('Model output'!J34), MONTH('Model output'!J34), YEAR('Model output'!J34)), IF(ISNUMBER(SEARCH("0/",'Model output'!J34)),0,IF(ISNUMBER(SEARCH("/",'Model output'!J34)), VALUE(LEFT('Model output'!J34, SEARCH("/",'Model output'!J34)-1)),1)))))</f>
        <v>0</v>
      </c>
      <c r="K35" t="str" cm="1">
        <f t="array" ref="K35">IF(COUNT(FIND({0,1,2,3,4,5,6,7,8,9},'Model output'!K34))&gt;0,'Model output'!K34,"")</f>
        <v/>
      </c>
      <c r="L35" s="8" t="str">
        <f t="shared" si="1"/>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6"/>
        <v>2.1cm</v>
      </c>
      <c r="R35" cm="1">
        <f t="array" ref="R35">IF(Q35="","",IF(ISNUMBER(SEARCH("cm",Q35)),MAX(VALUE(SUBSTITUTE(_xlfn.FILTERXML("&lt;t&gt;&lt;s&gt;"&amp;SUBSTITUTE(Q35,",","&lt;/s&gt;&lt;s&gt;")&amp;"&lt;/s&gt;&lt;/t&gt;","//s"),"cm",""))),MAX(VALUE(SUBSTITUTE(_xlfn.FILTERXML("&lt;t&gt;&lt;s&gt;"&amp;SUBSTITUTE(Q35,",","&lt;/s&gt;&lt;s&gt;")&amp;"&lt;/s&gt;&lt;/t&gt;","//s"),"mm","")))/10))</f>
        <v>2.1</v>
      </c>
      <c r="S35" t="str">
        <f>IF(OR('Model output'!P34="",ISNUMBER(SEARCH("Not identified", 'Model output'!P34)),ISNUMBER(SEARCH("Absent",'Model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7" t="str">
        <f>IF('Model output'!S34="","",'Model output'!S34)</f>
        <v>Present</v>
      </c>
      <c r="Y35" t="str">
        <f>IF(OR('Model output'!S34="",ISNUMBER(SEARCH("Absent",'Model output'!S34)),ISNUMBER(SEARCH("Not identified",'Model output'!S34)),AND(ISNUMBER(SEARCH("No",'Model output'!S34)),NOT(ISNUMBER(SEARCH("carcinoma",'Model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v>
      </c>
      <c r="AC35" s="1" t="str">
        <f>IF(OR('Model output'!V34="", AND(ISERROR(SEARCH("Positive",'Model output'!V34)), ISNUMBER(SEARCH("Negative",'Model output'!V34))), AND(ISNUMBER(SEARCH("Uninvolved",'Model output'!V34)),NOT(ISNUMBER(SEARCH("margins involved",'Model output'!V34)))), ISNUMBER(SEARCH("Free",'Model output'!V34)), ISNUMBER(SEARCH("1 mm",'Model output'!V34)), ISNUMBER(SEARCH("0.1 CM",'Model output'!V34)), ISNUMBER(SEARCH("less than 0.2 mm",'Model output'!V34)), ISNUMBER(SEARCH("less than 0.5 mm",'Model output'!V34)), ISNUMBER(SEARCH("close to",'Model output'!V34)), ISNUMBER(SEARCH("abut",'Model output'!V34)), ISNUMBER(SEARCH("not mentioned",'Model output'!V34)), ISNUMBER(SEARCH("cannot be assessed",'Model output'!V34))), "negative", "positive")</f>
        <v>positive</v>
      </c>
      <c r="AE35" s="36"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37" t="str">
        <f t="shared" si="2"/>
        <v>2</v>
      </c>
      <c r="AG35" s="37" t="str">
        <f t="shared" si="3"/>
        <v>0</v>
      </c>
      <c r="AH35" s="37" t="str">
        <f t="shared" si="7"/>
        <v>0</v>
      </c>
      <c r="AI35" s="43" t="str">
        <f t="shared" si="8"/>
        <v>I</v>
      </c>
      <c r="AJ35" s="40" t="s">
        <v>937</v>
      </c>
      <c r="AK35" s="42" t="s">
        <v>941</v>
      </c>
      <c r="AL35" s="42" t="s">
        <v>943</v>
      </c>
      <c r="AM35" s="42" t="s">
        <v>946</v>
      </c>
      <c r="AN35" s="42" t="s">
        <v>69</v>
      </c>
      <c r="AO35" s="23">
        <f t="shared" si="9"/>
        <v>1</v>
      </c>
      <c r="AP35" s="1">
        <f t="shared" si="10"/>
        <v>0</v>
      </c>
      <c r="AQ35" s="1">
        <f t="shared" si="11"/>
        <v>1</v>
      </c>
      <c r="AR35" s="1">
        <f t="shared" si="12"/>
        <v>1</v>
      </c>
      <c r="AS35" s="13">
        <f t="shared" si="4"/>
        <v>1</v>
      </c>
      <c r="AT35" s="1"/>
    </row>
    <row r="36" spans="1:46">
      <c r="A36" t="str">
        <f>'Model output'!A35</f>
        <v>TCGA-BJ-A45J</v>
      </c>
      <c r="B36" s="34">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5"/>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
      </c>
      <c r="H36" t="str">
        <f>IF('Model output'!H35="","negative",IF(OR(ISNUMBER(SEARCH("lymph node",'Model output'!H35)),ISNUMBER(SEARCH("gland",'Model output'!H35)),ISNUMBER(SEARCH("lobe",'Model output'!H35)),ISNUMBER(SEARCH("isthmus",'Model output'!H35)),ISNUMBER(SEARCH("mediastinum",'Model output'!H35)),ISNUMBER(SEARCH("Not mentioned",'Model output'!H35)), ISNUMBER(SEARCH("Not applicable",'Model output'!H35)), ISNUMBER(SEARCH("paratracheal",'Model output'!H35)),ISNUMBER(SEARCH("fibroadipose tissue",'Model output'!H35)),ISNUMBER(SEARCH("thyroid node",'Model output'!H35)),ISNUMBER(SEARCH("skeletal muscle",'Model output'!H35)),ISNUMBER(SEARCH("right",'Model output'!H35)),ISNUMBER(SEARCH("left",'Model output'!H35)),ISNUMBER(SEARCH("Not specified",'Model output'!H35))),"negative","positive"))</f>
        <v>negative</v>
      </c>
      <c r="I36">
        <f>IF(OR('Model output'!I35="",'Model output'!I35="Not answered",'Model output'!I35="Not mentioned"),"",IF(ISNUMBER('Model output'!I35),'Model output'!I35,1))</f>
        <v>2</v>
      </c>
      <c r="J36">
        <f>IF(OR('Model output'!J35="",'Model output'!J35="Not answered",'Model output'!J35="Not mentioned"),"",IF(AND(ISNUMBER('Model output'!J35),'Model output'!J35&lt;=I36),'Model output'!J35,IF(AND(ISNUMBER('Model output'!J35), 'Model output'!J35&gt;=DATE(2024,1,1)), MIN(DAY('Model output'!J35), MONTH('Model output'!J35), YEAR('Model output'!J35)), IF(ISNUMBER(SEARCH("0/",'Model output'!J35)),0,IF(ISNUMBER(SEARCH("/",'Model output'!J35)), VALUE(LEFT('Model output'!J35, SEARCH("/",'Model output'!J35)-1)),1)))))</f>
        <v>2</v>
      </c>
      <c r="K36" t="str" cm="1">
        <f t="array" ref="K36">IF(COUNT(FIND({0,1,2,3,4,5,6,7,8,9},'Model output'!K35))&gt;0,'Model output'!K35,"")</f>
        <v/>
      </c>
      <c r="L36" s="8"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tall cell variant</v>
      </c>
      <c r="O36" t="str">
        <f>IF('Model output'!M35="","",'Model output'!M35)</f>
        <v>Tall cell variant</v>
      </c>
      <c r="P36" t="str">
        <f>IF('Model output'!N35="","",'Model output'!N35)</f>
        <v>0.3 cm</v>
      </c>
      <c r="Q36" t="str">
        <f t="shared" si="6"/>
        <v>0.3cm</v>
      </c>
      <c r="R36" cm="1">
        <f t="array" ref="R36">IF(Q36="","",IF(ISNUMBER(SEARCH("cm",Q36)),MAX(VALUE(SUBSTITUTE(_xlfn.FILTERXML("&lt;t&gt;&lt;s&gt;"&amp;SUBSTITUTE(Q36,",","&lt;/s&gt;&lt;s&gt;")&amp;"&lt;/s&gt;&lt;/t&gt;","//s"),"cm",""))),MAX(VALUE(SUBSTITUTE(_xlfn.FILTERXML("&lt;t&gt;&lt;s&gt;"&amp;SUBSTITUTE(Q36,",","&lt;/s&gt;&lt;s&gt;")&amp;"&lt;/s&gt;&lt;/t&gt;","//s"),"mm","")))/10))</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7" t="str">
        <f>IF('Model output'!S35="","",'Model output'!S35)</f>
        <v>Not Identified</v>
      </c>
      <c r="Y36" t="str">
        <f>IF(OR('Model output'!S35="",ISNUMBER(SEARCH("Absent",'Model output'!S35)),ISNUMBER(SEARCH("Not identified",'Model output'!S35)),AND(ISNUMBER(SEARCH("No",'Model output'!S35)),NOT(ISNUMBER(SEARCH("carcinoma",'Model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p.V600E, c.099T&gt;A</v>
      </c>
      <c r="AC36" s="1" t="str">
        <f>IF(OR('Model output'!V35="", AND(ISERROR(SEARCH("Positive",'Model output'!V35)), ISNUMBER(SEARCH("Negative",'Model output'!V35))), AND(ISNUMBER(SEARCH("Uninvolved",'Model output'!V35)),NOT(ISNUMBER(SEARCH("margins involved",'Model output'!V35)))), ISNUMBER(SEARCH("Free",'Model output'!V35)), ISNUMBER(SEARCH("1 mm",'Model output'!V35)), ISNUMBER(SEARCH("0.1 CM",'Model output'!V35)), ISNUMBER(SEARCH("less than 0.2 mm",'Model output'!V35)), ISNUMBER(SEARCH("less than 0.5 mm",'Model output'!V35)), ISNUMBER(SEARCH("close to",'Model output'!V35)), ISNUMBER(SEARCH("abut",'Model output'!V35)), ISNUMBER(SEARCH("not mentioned",'Model output'!V35)), ISNUMBER(SEARCH("cannot be assessed",'Model output'!V35))), "negative", "positive")</f>
        <v>negative</v>
      </c>
      <c r="AE36" s="36"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intermediate</v>
      </c>
      <c r="AF36" s="37" t="str">
        <f t="shared" si="2"/>
        <v>1a</v>
      </c>
      <c r="AG36" s="37" t="str">
        <f t="shared" si="3"/>
        <v>1a</v>
      </c>
      <c r="AH36" s="37" t="str">
        <f t="shared" si="7"/>
        <v>0</v>
      </c>
      <c r="AI36" s="43" t="str">
        <f t="shared" si="8"/>
        <v>I</v>
      </c>
      <c r="AJ36" s="40" t="s">
        <v>939</v>
      </c>
      <c r="AK36" s="42" t="s">
        <v>634</v>
      </c>
      <c r="AL36" s="42" t="s">
        <v>634</v>
      </c>
      <c r="AM36" s="42" t="s">
        <v>946</v>
      </c>
      <c r="AN36" s="42" t="s">
        <v>69</v>
      </c>
      <c r="AO36" s="23">
        <f t="shared" ca="1" si="9"/>
        <v>1</v>
      </c>
      <c r="AP36" s="1">
        <f t="shared" si="10"/>
        <v>1</v>
      </c>
      <c r="AQ36" s="1">
        <f t="shared" si="11"/>
        <v>1</v>
      </c>
      <c r="AR36" s="1">
        <f t="shared" si="12"/>
        <v>1</v>
      </c>
      <c r="AS36" s="13">
        <f t="shared" si="4"/>
        <v>1</v>
      </c>
      <c r="AT36" s="1"/>
    </row>
    <row r="37" spans="1:46">
      <c r="A37" t="str">
        <f>'Model output'!A36</f>
        <v>TCGA-BJ-A45K</v>
      </c>
      <c r="B37" s="34">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
      </c>
      <c r="F37" t="str">
        <f t="shared" si="5"/>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output'!H36)),ISNUMBER(SEARCH("gland",'Model output'!H36)),ISNUMBER(SEARCH("lobe",'Model output'!H36)),ISNUMBER(SEARCH("isthmus",'Model output'!H36)),ISNUMBER(SEARCH("mediastinum",'Model output'!H36)),ISNUMBER(SEARCH("Not mentioned",'Model output'!H36)), ISNUMBER(SEARCH("Not applicable",'Model output'!H36)), ISNUMBER(SEARCH("paratracheal",'Model output'!H36)),ISNUMBER(SEARCH("fibroadipose tissue",'Model output'!H36)),ISNUMBER(SEARCH("thyroid node",'Model output'!H36)),ISNUMBER(SEARCH("skeletal muscle",'Model output'!H36)),ISNUMBER(SEARCH("right",'Model output'!H36)),ISNUMBER(SEARCH("left",'Model output'!H36)),ISNUMBER(SEARCH("Not specified",'Model output'!H36))),"negative","positive"))</f>
        <v>negative</v>
      </c>
      <c r="I37">
        <f>IF(OR('Model output'!I36="",'Model output'!I36="Not answered",'Model output'!I36="Not mentioned"),"",IF(ISNUMBER('Model output'!I36),'Model output'!I36,1))</f>
        <v>8</v>
      </c>
      <c r="J37">
        <f>IF(OR('Model output'!J36="",'Model output'!J36="Not answered",'Model output'!J36="Not mentioned"),"",IF(AND(ISNUMBER('Model output'!J36),'Model output'!J36&lt;=I37),'Model output'!J36,IF(AND(ISNUMBER('Model output'!J36), 'Model output'!J36&gt;=DATE(2024,1,1)), MIN(DAY('Model output'!J36), MONTH('Model output'!J36), YEAR('Model output'!J36)), IF(ISNUMBER(SEARCH("0/",'Model output'!J36)),0,IF(ISNUMBER(SEARCH("/",'Model output'!J36)), VALUE(LEFT('Model output'!J36, SEARCH("/",'Model output'!J36)-1)),1)))))</f>
        <v>0</v>
      </c>
      <c r="K37" t="str" cm="1">
        <f t="array" ref="K37">IF(COUNT(FIND({0,1,2,3,4,5,6,7,8,9},'Model output'!K36))&gt;0,'Model output'!K36,"")</f>
        <v/>
      </c>
      <c r="L37" s="8"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
      </c>
      <c r="P37" t="str">
        <f>IF('Model output'!N36="","",'Model output'!N36)</f>
        <v>2.3 cm</v>
      </c>
      <c r="Q37" t="str">
        <f t="shared" si="6"/>
        <v>2.3cm</v>
      </c>
      <c r="R37" cm="1">
        <f t="array" ref="R37">IF(Q37="","",IF(ISNUMBER(SEARCH("cm",Q37)),MAX(VALUE(SUBSTITUTE(_xlfn.FILTERXML("&lt;t&gt;&lt;s&gt;"&amp;SUBSTITUTE(Q37,",","&lt;/s&gt;&lt;s&gt;")&amp;"&lt;/s&gt;&lt;/t&gt;","//s"),"cm",""))),MAX(VALUE(SUBSTITUTE(_xlfn.FILTERXML("&lt;t&gt;&lt;s&gt;"&amp;SUBSTITUTE(Q37,",","&lt;/s&gt;&lt;s&gt;")&amp;"&lt;/s&gt;&lt;/t&gt;","//s"),"mm","")))/10))</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7" t="str">
        <f>IF('Model output'!S36="","",'Model output'!S36)</f>
        <v>Not identified</v>
      </c>
      <c r="Y37" t="str">
        <f>IF(OR('Model output'!S36="",ISNUMBER(SEARCH("Absent",'Model output'!S36)),ISNUMBER(SEARCH("Not identified",'Model output'!S36)),AND(ISNUMBER(SEARCH("No",'Model output'!S36)),NOT(ISNUMBER(SEARCH("carcinoma",'Model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1" t="str">
        <f>IF(OR('Model output'!V36="", AND(ISERROR(SEARCH("Positive",'Model output'!V36)), ISNUMBER(SEARCH("Negative",'Model output'!V36))), AND(ISNUMBER(SEARCH("Uninvolved",'Model output'!V36)),NOT(ISNUMBER(SEARCH("margins involved",'Model output'!V36)))), ISNUMBER(SEARCH("Free",'Model output'!V36)), ISNUMBER(SEARCH("1 mm",'Model output'!V36)), ISNUMBER(SEARCH("0.1 CM",'Model output'!V36)), ISNUMBER(SEARCH("less than 0.2 mm",'Model output'!V36)), ISNUMBER(SEARCH("less than 0.5 mm",'Model output'!V36)), ISNUMBER(SEARCH("close to",'Model output'!V36)), ISNUMBER(SEARCH("abut",'Model output'!V36)), ISNUMBER(SEARCH("not mentioned",'Model output'!V36)), ISNUMBER(SEARCH("cannot be assessed",'Model output'!V36))), "negative", "positive")</f>
        <v>negative</v>
      </c>
      <c r="AE37" s="36"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low</v>
      </c>
      <c r="AF37" s="37" t="str">
        <f t="shared" si="2"/>
        <v>2</v>
      </c>
      <c r="AG37" s="37" t="str">
        <f t="shared" si="3"/>
        <v>0</v>
      </c>
      <c r="AH37" s="37" t="str">
        <f t="shared" si="7"/>
        <v>0</v>
      </c>
      <c r="AI37" s="43" t="str">
        <f t="shared" si="8"/>
        <v>I</v>
      </c>
      <c r="AJ37" s="40" t="s">
        <v>938</v>
      </c>
      <c r="AK37" s="42" t="s">
        <v>945</v>
      </c>
      <c r="AL37" s="42" t="s">
        <v>943</v>
      </c>
      <c r="AM37" s="42" t="s">
        <v>946</v>
      </c>
      <c r="AN37" s="42" t="s">
        <v>69</v>
      </c>
      <c r="AO37" s="23">
        <f t="shared" ca="1" si="9"/>
        <v>1</v>
      </c>
      <c r="AP37" s="1">
        <f t="shared" si="10"/>
        <v>1</v>
      </c>
      <c r="AQ37" s="1">
        <f t="shared" si="11"/>
        <v>1</v>
      </c>
      <c r="AR37" s="1">
        <f t="shared" si="12"/>
        <v>1</v>
      </c>
      <c r="AS37" s="13">
        <f t="shared" si="4"/>
        <v>1</v>
      </c>
      <c r="AT37" s="1"/>
    </row>
    <row r="38" spans="1:46">
      <c r="A38" t="str">
        <f>'Model output'!A37</f>
        <v>TCGA-BJ-A4O8</v>
      </c>
      <c r="B38" s="34">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5"/>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output'!H37)),ISNUMBER(SEARCH("gland",'Model output'!H37)),ISNUMBER(SEARCH("lobe",'Model output'!H37)),ISNUMBER(SEARCH("isthmus",'Model output'!H37)),ISNUMBER(SEARCH("mediastinum",'Model output'!H37)),ISNUMBER(SEARCH("Not mentioned",'Model output'!H37)), ISNUMBER(SEARCH("Not applicable",'Model output'!H37)), ISNUMBER(SEARCH("paratracheal",'Model output'!H37)),ISNUMBER(SEARCH("fibroadipose tissue",'Model output'!H37)),ISNUMBER(SEARCH("thyroid node",'Model output'!H37)),ISNUMBER(SEARCH("skeletal muscle",'Model output'!H37)),ISNUMBER(SEARCH("right",'Model output'!H37)),ISNUMBER(SEARCH("left",'Model output'!H37)),ISNUMBER(SEARCH("Not specified",'Model output'!H37))),"negative","positive"))</f>
        <v>negative</v>
      </c>
      <c r="I38">
        <f>IF(OR('Model output'!I37="",'Model output'!I37="Not answered",'Model output'!I37="Not mentioned"),"",IF(ISNUMBER('Model output'!I37),'Model output'!I37,1))</f>
        <v>14</v>
      </c>
      <c r="J38">
        <f>IF(OR('Model output'!J37="",'Model output'!J37="Not answered",'Model output'!J37="Not mentioned"),"",IF(AND(ISNUMBER('Model output'!J37),'Model output'!J37&lt;=I38),'Model output'!J37,IF(AND(ISNUMBER('Model output'!J37), 'Model output'!J37&gt;=DATE(2024,1,1)), MIN(DAY('Model output'!J37), MONTH('Model output'!J37), YEAR('Model output'!J37)), IF(ISNUMBER(SEARCH("0/",'Model output'!J37)),0,IF(ISNUMBER(SEARCH("/",'Model output'!J37)), VALUE(LEFT('Model output'!J37, SEARCH("/",'Model output'!J37)-1)),1)))))</f>
        <v>6</v>
      </c>
      <c r="K38" t="str" cm="1">
        <f t="array" ref="K38">IF(COUNT(FIND({0,1,2,3,4,5,6,7,8,9},'Model output'!K37))&gt;0,'Model output'!K37,"")</f>
        <v/>
      </c>
      <c r="L38" s="8"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
      </c>
      <c r="P38" t="str">
        <f>IF('Model output'!N37="","",'Model output'!N37)</f>
        <v>1.5 cm</v>
      </c>
      <c r="Q38" t="str">
        <f t="shared" si="6"/>
        <v>1.5cm</v>
      </c>
      <c r="R38" cm="1">
        <f t="array" ref="R38">IF(Q38="","",IF(ISNUMBER(SEARCH("cm",Q38)),MAX(VALUE(SUBSTITUTE(_xlfn.FILTERXML("&lt;t&gt;&lt;s&gt;"&amp;SUBSTITUTE(Q38,",","&lt;/s&gt;&lt;s&gt;")&amp;"&lt;/s&gt;&lt;/t&gt;","//s"),"cm",""))),MAX(VALUE(SUBSTITUTE(_xlfn.FILTERXML("&lt;t&gt;&lt;s&gt;"&amp;SUBSTITUTE(Q38,",","&lt;/s&gt;&lt;s&gt;")&amp;"&lt;/s&gt;&lt;/t&gt;","//s"),"mm","")))/10))</f>
        <v>1.5</v>
      </c>
      <c r="S38" t="str">
        <f>IF(OR('Model output'!P37="",ISNUMBER(SEARCH("Not identified", 'Model output'!P37)),ISNUMBER(SEARCH("Absent",'Model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7" t="str">
        <f>IF('Model output'!S37="","",'Model output'!S37)</f>
        <v>Present</v>
      </c>
      <c r="Y38" t="str">
        <f>IF(OR('Model output'!S37="",ISNUMBER(SEARCH("Absent",'Model output'!S37)),ISNUMBER(SEARCH("Not identified",'Model output'!S37)),AND(ISNUMBER(SEARCH("No",'Model output'!S37)),NOT(ISNUMBER(SEARCH("carcinoma",'Model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v>
      </c>
      <c r="AC38" s="1" t="str">
        <f>IF(OR('Model output'!V37="", AND(ISERROR(SEARCH("Positive",'Model output'!V37)), ISNUMBER(SEARCH("Negative",'Model output'!V37))), AND(ISNUMBER(SEARCH("Uninvolved",'Model output'!V37)),NOT(ISNUMBER(SEARCH("margins involved",'Model output'!V37)))), ISNUMBER(SEARCH("Free",'Model output'!V37)), ISNUMBER(SEARCH("1 mm",'Model output'!V37)), ISNUMBER(SEARCH("0.1 CM",'Model output'!V37)), ISNUMBER(SEARCH("less than 0.2 mm",'Model output'!V37)), ISNUMBER(SEARCH("less than 0.5 mm",'Model output'!V37)), ISNUMBER(SEARCH("close to",'Model output'!V37)), ISNUMBER(SEARCH("abut",'Model output'!V37)), ISNUMBER(SEARCH("not mentioned",'Model output'!V37)), ISNUMBER(SEARCH("cannot be assessed",'Model output'!V37))), "negative", "positive")</f>
        <v>negative</v>
      </c>
      <c r="AE38" s="36"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intermediate</v>
      </c>
      <c r="AF38" s="37" t="str">
        <f t="shared" si="2"/>
        <v>1b</v>
      </c>
      <c r="AG38" s="37" t="str">
        <f t="shared" si="3"/>
        <v>1a</v>
      </c>
      <c r="AH38" s="37" t="str">
        <f t="shared" si="7"/>
        <v>0</v>
      </c>
      <c r="AI38" s="43" t="str">
        <f t="shared" si="8"/>
        <v>I</v>
      </c>
      <c r="AJ38" s="40" t="s">
        <v>939</v>
      </c>
      <c r="AK38" s="42" t="s">
        <v>942</v>
      </c>
      <c r="AL38" s="42" t="s">
        <v>634</v>
      </c>
      <c r="AM38" s="42" t="s">
        <v>946</v>
      </c>
      <c r="AN38" s="42" t="s">
        <v>69</v>
      </c>
      <c r="AO38" s="23">
        <f t="shared" ca="1" si="9"/>
        <v>1</v>
      </c>
      <c r="AP38" s="1">
        <f t="shared" si="10"/>
        <v>1</v>
      </c>
      <c r="AQ38" s="1">
        <f t="shared" si="11"/>
        <v>1</v>
      </c>
      <c r="AR38" s="1">
        <f t="shared" si="12"/>
        <v>1</v>
      </c>
      <c r="AS38" s="13">
        <f t="shared" si="4"/>
        <v>1</v>
      </c>
      <c r="AT38" s="1"/>
    </row>
    <row r="39" spans="1:46">
      <c r="A39" t="str">
        <f>'Model output'!A38</f>
        <v>TCGA-BJ-A4O9</v>
      </c>
      <c r="B39" s="34">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5"/>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output'!H38)),ISNUMBER(SEARCH("gland",'Model output'!H38)),ISNUMBER(SEARCH("lobe",'Model output'!H38)),ISNUMBER(SEARCH("isthmus",'Model output'!H38)),ISNUMBER(SEARCH("mediastinum",'Model output'!H38)),ISNUMBER(SEARCH("Not mentioned",'Model output'!H38)), ISNUMBER(SEARCH("Not applicable",'Model output'!H38)), ISNUMBER(SEARCH("paratracheal",'Model output'!H38)),ISNUMBER(SEARCH("fibroadipose tissue",'Model output'!H38)),ISNUMBER(SEARCH("thyroid node",'Model output'!H38)),ISNUMBER(SEARCH("skeletal muscle",'Model output'!H38)),ISNUMBER(SEARCH("right",'Model output'!H38)),ISNUMBER(SEARCH("left",'Model output'!H38)),ISNUMBER(SEARCH("Not specified",'Model output'!H38))),"negative","positive"))</f>
        <v>negative</v>
      </c>
      <c r="I39">
        <f>IF(OR('Model output'!I38="",'Model output'!I38="Not answered",'Model output'!I38="Not mentioned"),"",IF(ISNUMBER('Model output'!I38),'Model output'!I38,1))</f>
        <v>8</v>
      </c>
      <c r="J39">
        <f>IF(OR('Model output'!J38="",'Model output'!J38="Not answered",'Model output'!J38="Not mentioned"),"",IF(AND(ISNUMBER('Model output'!J38),'Model output'!J38&lt;=I39),'Model output'!J38,IF(AND(ISNUMBER('Model output'!J38), 'Model output'!J38&gt;=DATE(2024,1,1)), MIN(DAY('Model output'!J38), MONTH('Model output'!J38), YEAR('Model output'!J38)), IF(ISNUMBER(SEARCH("0/",'Model output'!J38)),0,IF(ISNUMBER(SEARCH("/",'Model output'!J38)), VALUE(LEFT('Model output'!J38, SEARCH("/",'Model output'!J38)-1)),1)))))</f>
        <v>0</v>
      </c>
      <c r="K39" t="str" cm="1">
        <f t="array" ref="K39">IF(COUNT(FIND({0,1,2,3,4,5,6,7,8,9},'Model output'!K38))&gt;0,'Model output'!K38,"")</f>
        <v/>
      </c>
      <c r="L39" s="8"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 encapsulated follicular variant</v>
      </c>
      <c r="O39" t="str">
        <f>IF('Model output'!M38="","",'Model output'!M38)</f>
        <v/>
      </c>
      <c r="P39" t="str">
        <f>IF('Model output'!N38="","",'Model output'!N38)</f>
        <v>3.8 cm</v>
      </c>
      <c r="Q39" t="str">
        <f t="shared" si="6"/>
        <v>3.8cm</v>
      </c>
      <c r="R39" cm="1">
        <f t="array" ref="R39">IF(Q39="","",IF(ISNUMBER(SEARCH("cm",Q39)),MAX(VALUE(SUBSTITUTE(_xlfn.FILTERXML("&lt;t&gt;&lt;s&gt;"&amp;SUBSTITUTE(Q39,",","&lt;/s&gt;&lt;s&gt;")&amp;"&lt;/s&gt;&lt;/t&gt;","//s"),"cm",""))),MAX(VALUE(SUBSTITUTE(_xlfn.FILTERXML("&lt;t&gt;&lt;s&gt;"&amp;SUBSTITUTE(Q39,",","&lt;/s&gt;&lt;s&gt;")&amp;"&lt;/s&gt;&lt;/t&gt;","//s"),"mm","")))/10))</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7" t="str">
        <f>IF('Model output'!S38="","",'Model output'!S38)</f>
        <v>Not Identified</v>
      </c>
      <c r="Y39" t="str">
        <f>IF(OR('Model output'!S38="",ISNUMBER(SEARCH("Absent",'Model output'!S38)),ISNUMBER(SEARCH("Not identified",'Model output'!S38)),AND(ISNUMBER(SEARCH("No",'Model output'!S38)),NOT(ISNUMBER(SEARCH("carcinoma",'Model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1" t="str">
        <f>IF(OR('Model output'!V38="", AND(ISERROR(SEARCH("Positive",'Model output'!V38)), ISNUMBER(SEARCH("Negative",'Model output'!V38))), AND(ISNUMBER(SEARCH("Uninvolved",'Model output'!V38)),NOT(ISNUMBER(SEARCH("margins involved",'Model output'!V38)))), ISNUMBER(SEARCH("Free",'Model output'!V38)), ISNUMBER(SEARCH("1 mm",'Model output'!V38)), ISNUMBER(SEARCH("0.1 CM",'Model output'!V38)), ISNUMBER(SEARCH("less than 0.2 mm",'Model output'!V38)), ISNUMBER(SEARCH("less than 0.5 mm",'Model output'!V38)), ISNUMBER(SEARCH("close to",'Model output'!V38)), ISNUMBER(SEARCH("abut",'Model output'!V38)), ISNUMBER(SEARCH("not mentioned",'Model output'!V38)), ISNUMBER(SEARCH("cannot be assessed",'Model output'!V38))), "negative", "positive")</f>
        <v>negative</v>
      </c>
      <c r="AE39" s="36"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low</v>
      </c>
      <c r="AF39" s="37" t="str">
        <f t="shared" si="2"/>
        <v>2</v>
      </c>
      <c r="AG39" s="37" t="str">
        <f t="shared" si="3"/>
        <v>0</v>
      </c>
      <c r="AH39" s="37" t="str">
        <f t="shared" si="7"/>
        <v>0</v>
      </c>
      <c r="AI39" s="43" t="str">
        <f t="shared" si="8"/>
        <v>I</v>
      </c>
      <c r="AJ39" s="40" t="s">
        <v>938</v>
      </c>
      <c r="AK39" s="42" t="s">
        <v>945</v>
      </c>
      <c r="AL39" s="42" t="s">
        <v>943</v>
      </c>
      <c r="AM39" s="42" t="s">
        <v>946</v>
      </c>
      <c r="AN39" s="42" t="s">
        <v>69</v>
      </c>
      <c r="AO39" s="23">
        <f t="shared" ca="1" si="9"/>
        <v>1</v>
      </c>
      <c r="AP39" s="1">
        <f t="shared" si="10"/>
        <v>1</v>
      </c>
      <c r="AQ39" s="1">
        <f t="shared" si="11"/>
        <v>1</v>
      </c>
      <c r="AR39" s="1">
        <f t="shared" si="12"/>
        <v>1</v>
      </c>
      <c r="AS39" s="13">
        <f t="shared" si="4"/>
        <v>1</v>
      </c>
      <c r="AT39" s="1"/>
    </row>
    <row r="40" spans="1:46">
      <c r="A40" t="str">
        <f>'Model output'!A39</f>
        <v>TCGA-DE-A0Y2</v>
      </c>
      <c r="B40" s="34">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5"/>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output'!H39)),ISNUMBER(SEARCH("gland",'Model output'!H39)),ISNUMBER(SEARCH("lobe",'Model output'!H39)),ISNUMBER(SEARCH("isthmus",'Model output'!H39)),ISNUMBER(SEARCH("mediastinum",'Model output'!H39)),ISNUMBER(SEARCH("Not mentioned",'Model output'!H39)), ISNUMBER(SEARCH("Not applicable",'Model output'!H39)), ISNUMBER(SEARCH("paratracheal",'Model output'!H39)),ISNUMBER(SEARCH("fibroadipose tissue",'Model output'!H39)),ISNUMBER(SEARCH("thyroid node",'Model output'!H39)),ISNUMBER(SEARCH("skeletal muscle",'Model output'!H39)),ISNUMBER(SEARCH("right",'Model output'!H39)),ISNUMBER(SEARCH("left",'Model output'!H39)),ISNUMBER(SEARCH("Not specified",'Model output'!H39))),"negative","positive"))</f>
        <v>negative</v>
      </c>
      <c r="I40">
        <f>IF(OR('Model output'!I39="",'Model output'!I39="Not answered",'Model output'!I39="Not mentioned"),"",IF(ISNUMBER('Model output'!I39),'Model output'!I39,1))</f>
        <v>1</v>
      </c>
      <c r="J40">
        <f>IF(OR('Model output'!J39="",'Model output'!J39="Not answered",'Model output'!J39="Not mentioned"),"",IF(AND(ISNUMBER('Model output'!J39),'Model output'!J39&lt;=I40),'Model output'!J39,IF(AND(ISNUMBER('Model output'!J39), 'Model output'!J39&gt;=DATE(2024,1,1)), MIN(DAY('Model output'!J39), MONTH('Model output'!J39), YEAR('Model output'!J39)), IF(ISNUMBER(SEARCH("0/",'Model output'!J39)),0,IF(ISNUMBER(SEARCH("/",'Model output'!J39)), VALUE(LEFT('Model output'!J39, SEARCH("/",'Model output'!J39)-1)),1)))))</f>
        <v>1</v>
      </c>
      <c r="K40" t="str" cm="1">
        <f t="array" ref="K40">IF(COUNT(FIND({0,1,2,3,4,5,6,7,8,9},'Model output'!K39))&gt;0,'Model output'!K39,"")</f>
        <v>5 mm</v>
      </c>
      <c r="L40" s="8" t="str">
        <f t="shared" si="1"/>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6"/>
        <v>2.4cm</v>
      </c>
      <c r="R40" cm="1">
        <f t="array" ref="R40">IF(Q40="","",IF(ISNUMBER(SEARCH("cm",Q40)),MAX(VALUE(SUBSTITUTE(_xlfn.FILTERXML("&lt;t&gt;&lt;s&gt;"&amp;SUBSTITUTE(Q40,",","&lt;/s&gt;&lt;s&gt;")&amp;"&lt;/s&gt;&lt;/t&gt;","//s"),"cm",""))),MAX(VALUE(SUBSTITUTE(_xlfn.FILTERXML("&lt;t&gt;&lt;s&gt;"&amp;SUBSTITUTE(Q40,",","&lt;/s&gt;&lt;s&gt;")&amp;"&lt;/s&gt;&lt;/t&gt;","//s"),"mm","")))/10))</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7" t="str">
        <f>IF('Model output'!S39="","",'Model output'!S39)</f>
        <v>Not mentioned</v>
      </c>
      <c r="Y40" t="str">
        <f>IF(OR('Model output'!S39="",ISNUMBER(SEARCH("Absent",'Model output'!S39)),ISNUMBER(SEARCH("Not identified",'Model output'!S39)),AND(ISNUMBER(SEARCH("No",'Model output'!S39)),NOT(ISNUMBER(SEARCH("carcinoma",'Model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1" t="str">
        <f>IF(OR('Model output'!V39="", AND(ISERROR(SEARCH("Positive",'Model output'!V39)), ISNUMBER(SEARCH("Negative",'Model output'!V39))), AND(ISNUMBER(SEARCH("Uninvolved",'Model output'!V39)),NOT(ISNUMBER(SEARCH("margins involved",'Model output'!V39)))), ISNUMBER(SEARCH("Free",'Model output'!V39)), ISNUMBER(SEARCH("1 mm",'Model output'!V39)), ISNUMBER(SEARCH("0.1 CM",'Model output'!V39)), ISNUMBER(SEARCH("less than 0.2 mm",'Model output'!V39)), ISNUMBER(SEARCH("less than 0.5 mm",'Model output'!V39)), ISNUMBER(SEARCH("close to",'Model output'!V39)), ISNUMBER(SEARCH("abut",'Model output'!V39)), ISNUMBER(SEARCH("not mentioned",'Model output'!V39)), ISNUMBER(SEARCH("cannot be assessed",'Model output'!V39))), "negative", "positive")</f>
        <v>negative</v>
      </c>
      <c r="AE40" s="36"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low</v>
      </c>
      <c r="AF40" s="37" t="str">
        <f t="shared" si="2"/>
        <v>2</v>
      </c>
      <c r="AG40" s="37" t="str">
        <f t="shared" si="3"/>
        <v>1a</v>
      </c>
      <c r="AH40" s="37" t="str">
        <f t="shared" si="7"/>
        <v>0</v>
      </c>
      <c r="AI40" s="43" t="str">
        <f t="shared" si="8"/>
        <v>I</v>
      </c>
      <c r="AJ40" s="40" t="s">
        <v>939</v>
      </c>
      <c r="AK40" s="42" t="s">
        <v>945</v>
      </c>
      <c r="AL40" s="42" t="s">
        <v>634</v>
      </c>
      <c r="AM40" s="42" t="s">
        <v>946</v>
      </c>
      <c r="AN40" s="42" t="s">
        <v>69</v>
      </c>
      <c r="AO40" s="23">
        <f t="shared" ca="1" si="9"/>
        <v>0</v>
      </c>
      <c r="AP40" s="1">
        <f t="shared" si="10"/>
        <v>1</v>
      </c>
      <c r="AQ40" s="1">
        <f t="shared" si="11"/>
        <v>1</v>
      </c>
      <c r="AR40" s="1">
        <f t="shared" si="12"/>
        <v>1</v>
      </c>
      <c r="AS40" s="13">
        <f t="shared" si="4"/>
        <v>1</v>
      </c>
      <c r="AT40" s="1"/>
    </row>
    <row r="41" spans="1:46">
      <c r="A41" t="str">
        <f>'Model output'!A40</f>
        <v>TCGA-DE-A2OL</v>
      </c>
      <c r="B41" s="34">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5"/>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
      </c>
      <c r="H41" t="str">
        <f>IF('Model output'!H40="","negative",IF(OR(ISNUMBER(SEARCH("lymph node",'Model output'!H40)),ISNUMBER(SEARCH("gland",'Model output'!H40)),ISNUMBER(SEARCH("lobe",'Model output'!H40)),ISNUMBER(SEARCH("isthmus",'Model output'!H40)),ISNUMBER(SEARCH("mediastinum",'Model output'!H40)),ISNUMBER(SEARCH("Not mentioned",'Model output'!H40)), ISNUMBER(SEARCH("Not applicable",'Model output'!H40)), ISNUMBER(SEARCH("paratracheal",'Model output'!H40)),ISNUMBER(SEARCH("fibroadipose tissue",'Model output'!H40)),ISNUMBER(SEARCH("thyroid node",'Model output'!H40)),ISNUMBER(SEARCH("skeletal muscle",'Model output'!H40)),ISNUMBER(SEARCH("right",'Model output'!H40)),ISNUMBER(SEARCH("left",'Model output'!H40)),ISNUMBER(SEARCH("Not specified",'Model output'!H40))),"negative","positive"))</f>
        <v>negative</v>
      </c>
      <c r="I41" t="str">
        <f>IF(OR('Model output'!I40="",'Model output'!I40="Not answered",'Model output'!I40="Not mentioned"),"",IF(ISNUMBER('Model output'!I40),'Model output'!I40,1))</f>
        <v/>
      </c>
      <c r="J41">
        <f>IF(OR('Model output'!J40="",'Model output'!J40="Not answered",'Model output'!J40="Not mentioned"),"",IF(AND(ISNUMBER('Model output'!J40),'Model output'!J40&lt;=I41),'Model output'!J40,IF(AND(ISNUMBER('Model output'!J40), 'Model output'!J40&gt;=DATE(2024,1,1)), MIN(DAY('Model output'!J40), MONTH('Model output'!J40), YEAR('Model output'!J40)), IF(ISNUMBER(SEARCH("0/",'Model output'!J40)),0,IF(ISNUMBER(SEARCH("/",'Model output'!J40)), VALUE(LEFT('Model output'!J40, SEARCH("/",'Model output'!J40)-1)),1)))))</f>
        <v>0</v>
      </c>
      <c r="K41" t="str" cm="1">
        <f t="array" ref="K41">IF(COUNT(FIND({0,1,2,3,4,5,6,7,8,9},'Model output'!K40))&gt;0,'Model output'!K40,"")</f>
        <v/>
      </c>
      <c r="L41" s="8" t="str">
        <f t="shared" si="1"/>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 thyroid carcinoma, follicular variant</v>
      </c>
      <c r="O41" t="str">
        <f>IF('Model output'!M40="","",'Model output'!M40)</f>
        <v>encapsulated</v>
      </c>
      <c r="P41" t="str">
        <f>IF('Model output'!N40="","",'Model output'!N40)</f>
        <v>2.9 cm</v>
      </c>
      <c r="Q41" t="str">
        <f t="shared" si="6"/>
        <v>2.9cm</v>
      </c>
      <c r="R41" cm="1">
        <f t="array" ref="R41">IF(Q41="","",IF(ISNUMBER(SEARCH("cm",Q41)),MAX(VALUE(SUBSTITUTE(_xlfn.FILTERXML("&lt;t&gt;&lt;s&gt;"&amp;SUBSTITUTE(Q41,",","&lt;/s&gt;&lt;s&gt;")&amp;"&lt;/s&gt;&lt;/t&gt;","//s"),"cm",""))),MAX(VALUE(SUBSTITUTE(_xlfn.FILTERXML("&lt;t&gt;&lt;s&gt;"&amp;SUBSTITUTE(Q41,",","&lt;/s&gt;&lt;s&gt;")&amp;"&lt;/s&gt;&lt;/t&gt;","//s"),"mm","")))/10))</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7" t="str">
        <f>IF('Model output'!S40="","",'Model output'!S40)</f>
        <v>Negative</v>
      </c>
      <c r="Y41" t="str">
        <f>IF(OR('Model output'!S40="",ISNUMBER(SEARCH("Absent",'Model output'!S40)),ISNUMBER(SEARCH("Not identified",'Model output'!S40)),AND(ISNUMBER(SEARCH("No",'Model output'!S40)),NOT(ISNUMBER(SEARCH("carcinoma",'Model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1" t="str">
        <f>IF(OR('Model output'!V40="", AND(ISERROR(SEARCH("Positive",'Model output'!V40)), ISNUMBER(SEARCH("Negative",'Model output'!V40))), AND(ISNUMBER(SEARCH("Uninvolved",'Model output'!V40)),NOT(ISNUMBER(SEARCH("margins involved",'Model output'!V40)))), ISNUMBER(SEARCH("Free",'Model output'!V40)), ISNUMBER(SEARCH("1 mm",'Model output'!V40)), ISNUMBER(SEARCH("0.1 CM",'Model output'!V40)), ISNUMBER(SEARCH("less than 0.2 mm",'Model output'!V40)), ISNUMBER(SEARCH("less than 0.5 mm",'Model output'!V40)), ISNUMBER(SEARCH("close to",'Model output'!V40)), ISNUMBER(SEARCH("abut",'Model output'!V40)), ISNUMBER(SEARCH("not mentioned",'Model output'!V40)), ISNUMBER(SEARCH("cannot be assessed",'Model output'!V40))), "negative", "positive")</f>
        <v>negative</v>
      </c>
      <c r="AE41" s="36"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low</v>
      </c>
      <c r="AF41" s="37" t="str">
        <f t="shared" si="2"/>
        <v>2</v>
      </c>
      <c r="AG41" s="37" t="str">
        <f t="shared" si="3"/>
        <v>0</v>
      </c>
      <c r="AH41" s="37" t="str">
        <f t="shared" si="7"/>
        <v>0</v>
      </c>
      <c r="AI41" s="43" t="str">
        <f t="shared" si="8"/>
        <v>I</v>
      </c>
      <c r="AJ41" s="40" t="s">
        <v>938</v>
      </c>
      <c r="AK41" s="42" t="s">
        <v>945</v>
      </c>
      <c r="AL41" s="42" t="s">
        <v>946</v>
      </c>
      <c r="AM41" s="42" t="s">
        <v>946</v>
      </c>
      <c r="AN41" s="42" t="s">
        <v>69</v>
      </c>
      <c r="AO41" s="23">
        <f t="shared" ca="1" si="9"/>
        <v>1</v>
      </c>
      <c r="AP41" s="1">
        <f t="shared" si="10"/>
        <v>1</v>
      </c>
      <c r="AQ41" s="1">
        <f t="shared" si="11"/>
        <v>1</v>
      </c>
      <c r="AR41" s="1">
        <f t="shared" si="12"/>
        <v>1</v>
      </c>
      <c r="AS41" s="13">
        <f t="shared" si="4"/>
        <v>1</v>
      </c>
      <c r="AT41" s="1"/>
    </row>
    <row r="42" spans="1:46">
      <c r="A42" t="str">
        <f>'Model output'!A41</f>
        <v>TCGA-DE-A3KN</v>
      </c>
      <c r="B42" s="34">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5"/>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central</v>
      </c>
      <c r="H42" t="str">
        <f>IF('Model output'!H41="","negative",IF(OR(ISNUMBER(SEARCH("lymph node",'Model output'!H41)),ISNUMBER(SEARCH("gland",'Model output'!H41)),ISNUMBER(SEARCH("lobe",'Model output'!H41)),ISNUMBER(SEARCH("isthmus",'Model output'!H41)),ISNUMBER(SEARCH("mediastinum",'Model output'!H41)),ISNUMBER(SEARCH("Not mentioned",'Model output'!H41)), ISNUMBER(SEARCH("Not applicable",'Model output'!H41)), ISNUMBER(SEARCH("paratracheal",'Model output'!H41)),ISNUMBER(SEARCH("fibroadipose tissue",'Model output'!H41)),ISNUMBER(SEARCH("thyroid node",'Model output'!H41)),ISNUMBER(SEARCH("skeletal muscle",'Model output'!H41)),ISNUMBER(SEARCH("right",'Model output'!H41)),ISNUMBER(SEARCH("left",'Model output'!H41)),ISNUMBER(SEARCH("Not specified",'Model output'!H41))),"negative","positive"))</f>
        <v>negative</v>
      </c>
      <c r="I42">
        <f>IF(OR('Model output'!I41="",'Model output'!I41="Not answered",'Model output'!I41="Not mentioned"),"",IF(ISNUMBER('Model output'!I41),'Model output'!I41,1))</f>
        <v>9</v>
      </c>
      <c r="J42">
        <f>IF(OR('Model output'!J41="",'Model output'!J41="Not answered",'Model output'!J41="Not mentioned"),"",IF(AND(ISNUMBER('Model output'!J41),'Model output'!J41&lt;=I42),'Model output'!J41,IF(AND(ISNUMBER('Model output'!J41), 'Model output'!J41&gt;=DATE(2024,1,1)), MIN(DAY('Model output'!J41), MONTH('Model output'!J41), YEAR('Model output'!J41)), IF(ISNUMBER(SEARCH("0/",'Model output'!J41)),0,IF(ISNUMBER(SEARCH("/",'Model output'!J41)), VALUE(LEFT('Model output'!J41, SEARCH("/",'Model output'!J41)-1)),1)))))</f>
        <v>5</v>
      </c>
      <c r="K42" t="str" cm="1">
        <f t="array" ref="K42">IF(COUNT(FIND({0,1,2,3,4,5,6,7,8,9},'Model output'!K41))&gt;0,'Model output'!K41,"")</f>
        <v>0.6 cm</v>
      </c>
      <c r="L42" s="8" t="str">
        <f t="shared" si="1"/>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
      </c>
      <c r="P42" t="str">
        <f>IF('Model output'!N41="","",'Model output'!N41)</f>
        <v>4.5 cm</v>
      </c>
      <c r="Q42" t="str">
        <f t="shared" si="6"/>
        <v>4.5cm</v>
      </c>
      <c r="R42" cm="1">
        <f t="array" ref="R42">IF(Q42="","",IF(ISNUMBER(SEARCH("cm",Q42)),MAX(VALUE(SUBSTITUTE(_xlfn.FILTERXML("&lt;t&gt;&lt;s&gt;"&amp;SUBSTITUTE(Q42,",","&lt;/s&gt;&lt;s&gt;")&amp;"&lt;/s&gt;&lt;/t&gt;","//s"),"cm",""))),MAX(VALUE(SUBSTITUTE(_xlfn.FILTERXML("&lt;t&gt;&lt;s&gt;"&amp;SUBSTITUTE(Q42,",","&lt;/s&gt;&lt;s&gt;")&amp;"&lt;/s&gt;&lt;/t&gt;","//s"),"mm","")))/10))</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7"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1" t="str">
        <f>IF(OR('Model output'!V41="", AND(ISERROR(SEARCH("Positive",'Model output'!V41)), ISNUMBER(SEARCH("Negative",'Model output'!V41))), AND(ISNUMBER(SEARCH("Uninvolved",'Model output'!V41)),NOT(ISNUMBER(SEARCH("margins involved",'Model output'!V41)))), ISNUMBER(SEARCH("Free",'Model output'!V41)), ISNUMBER(SEARCH("1 mm",'Model output'!V41)), ISNUMBER(SEARCH("0.1 CM",'Model output'!V41)), ISNUMBER(SEARCH("less than 0.2 mm",'Model output'!V41)), ISNUMBER(SEARCH("less than 0.5 mm",'Model output'!V41)), ISNUMBER(SEARCH("close to",'Model output'!V41)), ISNUMBER(SEARCH("abut",'Model output'!V41)), ISNUMBER(SEARCH("not mentioned",'Model output'!V41)), ISNUMBER(SEARCH("cannot be assessed",'Model output'!V41))), "negative", "positive")</f>
        <v>negative</v>
      </c>
      <c r="AE42" s="36"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intermediate</v>
      </c>
      <c r="AF42" s="37" t="str">
        <f t="shared" si="2"/>
        <v>3a</v>
      </c>
      <c r="AG42" s="37" t="str">
        <f t="shared" si="3"/>
        <v>1a</v>
      </c>
      <c r="AH42" s="37" t="str">
        <f t="shared" si="7"/>
        <v>0</v>
      </c>
      <c r="AI42" s="43" t="str">
        <f t="shared" si="8"/>
        <v>I</v>
      </c>
      <c r="AJ42" s="40" t="s">
        <v>939</v>
      </c>
      <c r="AK42" s="42" t="s">
        <v>947</v>
      </c>
      <c r="AL42" s="42" t="s">
        <v>634</v>
      </c>
      <c r="AM42" s="42" t="s">
        <v>946</v>
      </c>
      <c r="AN42" s="42" t="s">
        <v>69</v>
      </c>
      <c r="AO42" s="23">
        <f t="shared" ca="1" si="9"/>
        <v>1</v>
      </c>
      <c r="AP42" s="1">
        <f t="shared" si="10"/>
        <v>1</v>
      </c>
      <c r="AQ42" s="1">
        <f t="shared" si="11"/>
        <v>1</v>
      </c>
      <c r="AR42" s="1">
        <f t="shared" si="12"/>
        <v>1</v>
      </c>
      <c r="AS42" s="13">
        <f t="shared" si="4"/>
        <v>1</v>
      </c>
      <c r="AT42" s="1"/>
    </row>
    <row r="43" spans="1:46">
      <c r="A43" t="str">
        <f>'Model output'!A42</f>
        <v>TCGA-DE-A4M9</v>
      </c>
      <c r="B43" s="34">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5"/>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
      </c>
      <c r="H43" t="str">
        <f>IF('Model output'!H42="","negative",IF(OR(ISNUMBER(SEARCH("lymph node",'Model output'!H42)),ISNUMBER(SEARCH("gland",'Model output'!H42)),ISNUMBER(SEARCH("lobe",'Model output'!H42)),ISNUMBER(SEARCH("isthmus",'Model output'!H42)),ISNUMBER(SEARCH("mediastinum",'Model output'!H42)),ISNUMBER(SEARCH("Not mentioned",'Model output'!H42)), ISNUMBER(SEARCH("Not applicable",'Model output'!H42)), ISNUMBER(SEARCH("paratracheal",'Model output'!H42)),ISNUMBER(SEARCH("fibroadipose tissue",'Model output'!H42)),ISNUMBER(SEARCH("thyroid node",'Model output'!H42)),ISNUMBER(SEARCH("skeletal muscle",'Model output'!H42)),ISNUMBER(SEARCH("right",'Model output'!H42)),ISNUMBER(SEARCH("left",'Model output'!H42)),ISNUMBER(SEARCH("Not specified",'Model output'!H42))),"negative","positive"))</f>
        <v>negative</v>
      </c>
      <c r="I43">
        <f>IF(OR('Model output'!I42="",'Model output'!I42="Not answered",'Model output'!I42="Not mentioned"),"",IF(ISNUMBER('Model output'!I42),'Model output'!I42,1))</f>
        <v>0</v>
      </c>
      <c r="J43">
        <f>IF(OR('Model output'!J42="",'Model output'!J42="Not answered",'Model output'!J42="Not mentioned"),"",IF(AND(ISNUMBER('Model output'!J42),'Model output'!J42&lt;=I43),'Model output'!J42,IF(AND(ISNUMBER('Model output'!J42), 'Model output'!J42&gt;=DATE(2024,1,1)), MIN(DAY('Model output'!J42), MONTH('Model output'!J42), YEAR('Model output'!J42)), IF(ISNUMBER(SEARCH("0/",'Model output'!J42)),0,IF(ISNUMBER(SEARCH("/",'Model output'!J42)), VALUE(LEFT('Model output'!J42, SEARCH("/",'Model output'!J42)-1)),1)))))</f>
        <v>0</v>
      </c>
      <c r="K43" t="str" cm="1">
        <f t="array" ref="K43">IF(COUNT(FIND({0,1,2,3,4,5,6,7,8,9},'Model output'!K42))&gt;0,'Model output'!K42,"")</f>
        <v/>
      </c>
      <c r="L43" s="8" t="str">
        <f t="shared" si="1"/>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 thyroid carcinoma</v>
      </c>
      <c r="O43" t="str">
        <f>IF('Model output'!M42="","",'Model output'!M42)</f>
        <v>follicular and solid types</v>
      </c>
      <c r="P43" t="str">
        <f>IF('Model output'!N42="","",'Model output'!N42)</f>
        <v>3.0 cm</v>
      </c>
      <c r="Q43" t="str">
        <f t="shared" si="6"/>
        <v>3.0cm</v>
      </c>
      <c r="R43" cm="1">
        <f t="array" ref="R43">IF(Q43="","",IF(ISNUMBER(SEARCH("cm",Q43)),MAX(VALUE(SUBSTITUTE(_xlfn.FILTERXML("&lt;t&gt;&lt;s&gt;"&amp;SUBSTITUTE(Q43,",","&lt;/s&gt;&lt;s&gt;")&amp;"&lt;/s&gt;&lt;/t&gt;","//s"),"cm",""))),MAX(VALUE(SUBSTITUTE(_xlfn.FILTERXML("&lt;t&gt;&lt;s&gt;"&amp;SUBSTITUTE(Q43,",","&lt;/s&gt;&lt;s&gt;")&amp;"&lt;/s&gt;&lt;/t&gt;","//s"),"mm","")))/10))</f>
        <v>3</v>
      </c>
      <c r="S43" t="str">
        <f>IF(OR('Model output'!P42="",ISNUMBER(SEARCH("Not identified", 'Model output'!P42)),ISNUMBER(SEARCH("Absent",'Model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7" t="str">
        <f>IF('Model output'!S42="","",'Model output'!S42)</f>
        <v>Not identified</v>
      </c>
      <c r="Y43" t="str">
        <f>IF(OR('Model output'!S42="",ISNUMBER(SEARCH("Absent",'Model output'!S42)),ISNUMBER(SEARCH("Not identified",'Model output'!S42)),AND(ISNUMBER(SEARCH("No",'Model output'!S42)),NOT(ISNUMBER(SEARCH("carcinoma",'Model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1" t="str">
        <f>IF(OR('Model output'!V42="", AND(ISERROR(SEARCH("Positive",'Model output'!V42)), ISNUMBER(SEARCH("Negative",'Model output'!V42))), AND(ISNUMBER(SEARCH("Uninvolved",'Model output'!V42)),NOT(ISNUMBER(SEARCH("margins involved",'Model output'!V42)))), ISNUMBER(SEARCH("Free",'Model output'!V42)), ISNUMBER(SEARCH("1 mm",'Model output'!V42)), ISNUMBER(SEARCH("0.1 CM",'Model output'!V42)), ISNUMBER(SEARCH("less than 0.2 mm",'Model output'!V42)), ISNUMBER(SEARCH("less than 0.5 mm",'Model output'!V42)), ISNUMBER(SEARCH("close to",'Model output'!V42)), ISNUMBER(SEARCH("abut",'Model output'!V42)), ISNUMBER(SEARCH("not mentioned",'Model output'!V42)), ISNUMBER(SEARCH("cannot be assessed",'Model output'!V42))), "negative", "positive")</f>
        <v>positive</v>
      </c>
      <c r="AE43" s="36"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37" t="str">
        <f t="shared" si="2"/>
        <v>2</v>
      </c>
      <c r="AG43" s="37" t="str">
        <f t="shared" si="3"/>
        <v>0</v>
      </c>
      <c r="AH43" s="37" t="str">
        <f t="shared" si="7"/>
        <v>0</v>
      </c>
      <c r="AI43" s="43" t="str">
        <f t="shared" si="8"/>
        <v>I</v>
      </c>
      <c r="AJ43" s="40" t="s">
        <v>937</v>
      </c>
      <c r="AK43" s="42" t="s">
        <v>945</v>
      </c>
      <c r="AL43" s="42" t="s">
        <v>946</v>
      </c>
      <c r="AM43" s="42" t="s">
        <v>946</v>
      </c>
      <c r="AN43" s="42" t="s">
        <v>69</v>
      </c>
      <c r="AO43" s="23">
        <f t="shared" si="9"/>
        <v>1</v>
      </c>
      <c r="AP43" s="1">
        <f t="shared" si="10"/>
        <v>1</v>
      </c>
      <c r="AQ43" s="1">
        <f t="shared" si="11"/>
        <v>1</v>
      </c>
      <c r="AR43" s="1">
        <f t="shared" si="12"/>
        <v>1</v>
      </c>
      <c r="AS43" s="13">
        <f t="shared" si="4"/>
        <v>1</v>
      </c>
      <c r="AT43" s="1"/>
    </row>
    <row r="44" spans="1:46">
      <c r="A44" t="str">
        <f>'Model output'!A43</f>
        <v>TCGA-DE-A4MA</v>
      </c>
      <c r="B44" s="34">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5"/>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
      </c>
      <c r="H44" t="str">
        <f>IF('Model output'!H43="","negative",IF(OR(ISNUMBER(SEARCH("lymph node",'Model output'!H43)),ISNUMBER(SEARCH("gland",'Model output'!H43)),ISNUMBER(SEARCH("lobe",'Model output'!H43)),ISNUMBER(SEARCH("isthmus",'Model output'!H43)),ISNUMBER(SEARCH("mediastinum",'Model output'!H43)),ISNUMBER(SEARCH("Not mentioned",'Model output'!H43)), ISNUMBER(SEARCH("Not applicable",'Model output'!H43)), ISNUMBER(SEARCH("paratracheal",'Model output'!H43)),ISNUMBER(SEARCH("fibroadipose tissue",'Model output'!H43)),ISNUMBER(SEARCH("thyroid node",'Model output'!H43)),ISNUMBER(SEARCH("skeletal muscle",'Model output'!H43)),ISNUMBER(SEARCH("right",'Model output'!H43)),ISNUMBER(SEARCH("left",'Model output'!H43)),ISNUMBER(SEARCH("Not specified",'Model output'!H43))),"negative","positive"))</f>
        <v>negative</v>
      </c>
      <c r="I44">
        <f>IF(OR('Model output'!I43="",'Model output'!I43="Not answered",'Model output'!I43="Not mentioned"),"",IF(ISNUMBER('Model output'!I43),'Model output'!I43,1))</f>
        <v>8</v>
      </c>
      <c r="J44">
        <f>IF(OR('Model output'!J43="",'Model output'!J43="Not answered",'Model output'!J43="Not mentioned"),"",IF(AND(ISNUMBER('Model output'!J43),'Model output'!J43&lt;=I44),'Model output'!J43,IF(AND(ISNUMBER('Model output'!J43), 'Model output'!J43&gt;=DATE(2024,1,1)), MIN(DAY('Model output'!J43), MONTH('Model output'!J43), YEAR('Model output'!J43)), IF(ISNUMBER(SEARCH("0/",'Model output'!J43)),0,IF(ISNUMBER(SEARCH("/",'Model output'!J43)), VALUE(LEFT('Model output'!J43, SEARCH("/",'Model output'!J43)-1)),1)))))</f>
        <v>7</v>
      </c>
      <c r="K44" t="str" cm="1">
        <f t="array" ref="K44">IF(COUNT(FIND({0,1,2,3,4,5,6,7,8,9},'Model output'!K43))&gt;0,'Model output'!K43,"")</f>
        <v>0.5 cm</v>
      </c>
      <c r="L44" s="8" t="str">
        <f t="shared" si="1"/>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Usual type, with focal oncocytic cytoplasmic features</v>
      </c>
      <c r="P44" t="str">
        <f>IF('Model output'!N43="","",'Model output'!N43)</f>
        <v>4.2 cm</v>
      </c>
      <c r="Q44" t="str">
        <f t="shared" si="6"/>
        <v>4.2cm</v>
      </c>
      <c r="R44" cm="1">
        <f t="array" ref="R44">IF(Q44="","",IF(ISNUMBER(SEARCH("cm",Q44)),MAX(VALUE(SUBSTITUTE(_xlfn.FILTERXML("&lt;t&gt;&lt;s&gt;"&amp;SUBSTITUTE(Q44,",","&lt;/s&gt;&lt;s&gt;")&amp;"&lt;/s&gt;&lt;/t&gt;","//s"),"cm",""))),MAX(VALUE(SUBSTITUTE(_xlfn.FILTERXML("&lt;t&gt;&lt;s&gt;"&amp;SUBSTITUTE(Q44,",","&lt;/s&gt;&lt;s&gt;")&amp;"&lt;/s&gt;&lt;/t&gt;","//s"),"mm","")))/10))</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7"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1" t="str">
        <f>IF(OR('Model output'!V43="", AND(ISERROR(SEARCH("Positive",'Model output'!V43)), ISNUMBER(SEARCH("Negative",'Model output'!V43))), AND(ISNUMBER(SEARCH("Uninvolved",'Model output'!V43)),NOT(ISNUMBER(SEARCH("margins involved",'Model output'!V43)))), ISNUMBER(SEARCH("Free",'Model output'!V43)), ISNUMBER(SEARCH("1 mm",'Model output'!V43)), ISNUMBER(SEARCH("0.1 CM",'Model output'!V43)), ISNUMBER(SEARCH("less than 0.2 mm",'Model output'!V43)), ISNUMBER(SEARCH("less than 0.5 mm",'Model output'!V43)), ISNUMBER(SEARCH("close to",'Model output'!V43)), ISNUMBER(SEARCH("abut",'Model output'!V43)), ISNUMBER(SEARCH("not mentioned",'Model output'!V43)), ISNUMBER(SEARCH("cannot be assessed",'Model output'!V43))), "negative", "positive")</f>
        <v>negative</v>
      </c>
      <c r="AE44" s="36"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intermediate</v>
      </c>
      <c r="AF44" s="37" t="str">
        <f t="shared" si="2"/>
        <v>3a</v>
      </c>
      <c r="AG44" s="37" t="str">
        <f t="shared" si="3"/>
        <v>1a</v>
      </c>
      <c r="AH44" s="37" t="str">
        <f t="shared" si="7"/>
        <v>0</v>
      </c>
      <c r="AI44" s="43" t="str">
        <f t="shared" si="8"/>
        <v>I</v>
      </c>
      <c r="AJ44" s="40" t="s">
        <v>939</v>
      </c>
      <c r="AK44" s="42" t="s">
        <v>947</v>
      </c>
      <c r="AL44" s="42" t="s">
        <v>634</v>
      </c>
      <c r="AM44" s="42" t="s">
        <v>946</v>
      </c>
      <c r="AN44" s="42" t="s">
        <v>69</v>
      </c>
      <c r="AO44" s="23">
        <f t="shared" ca="1" si="9"/>
        <v>1</v>
      </c>
      <c r="AP44" s="1">
        <f t="shared" si="10"/>
        <v>1</v>
      </c>
      <c r="AQ44" s="1">
        <f t="shared" si="11"/>
        <v>1</v>
      </c>
      <c r="AR44" s="1">
        <f t="shared" si="12"/>
        <v>1</v>
      </c>
      <c r="AS44" s="13">
        <f t="shared" si="4"/>
        <v>1</v>
      </c>
      <c r="AT44" s="1"/>
    </row>
    <row r="45" spans="1:46">
      <c r="A45" t="str">
        <f>'Model output'!A44</f>
        <v>TCGA-DE-A4MC</v>
      </c>
      <c r="B45" s="34">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 t="shared" si="5"/>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output'!H44)),ISNUMBER(SEARCH("gland",'Model output'!H44)),ISNUMBER(SEARCH("lobe",'Model output'!H44)),ISNUMBER(SEARCH("isthmus",'Model output'!H44)),ISNUMBER(SEARCH("mediastinum",'Model output'!H44)),ISNUMBER(SEARCH("Not mentioned",'Model output'!H44)), ISNUMBER(SEARCH("Not applicable",'Model output'!H44)), ISNUMBER(SEARCH("paratracheal",'Model output'!H44)),ISNUMBER(SEARCH("fibroadipose tissue",'Model output'!H44)),ISNUMBER(SEARCH("thyroid node",'Model output'!H44)),ISNUMBER(SEARCH("skeletal muscle",'Model output'!H44)),ISNUMBER(SEARCH("right",'Model output'!H44)),ISNUMBER(SEARCH("left",'Model output'!H44)),ISNUMBER(SEARCH("Not specified",'Model output'!H44))),"negative","positive"))</f>
        <v>negative</v>
      </c>
      <c r="I45" t="str">
        <f>IF(OR('Model output'!I44="",'Model output'!I44="Not answered",'Model output'!I44="Not mentioned"),"",IF(ISNUMBER('Model output'!I44),'Model output'!I44,1))</f>
        <v/>
      </c>
      <c r="J45">
        <f>IF(OR('Model output'!J44="",'Model output'!J44="Not answered",'Model output'!J44="Not mentioned"),"",IF(AND(ISNUMBER('Model output'!J44),'Model output'!J44&lt;=I45),'Model output'!J44,IF(AND(ISNUMBER('Model output'!J44), 'Model output'!J44&gt;=DATE(2024,1,1)), MIN(DAY('Model output'!J44), MONTH('Model output'!J44), YEAR('Model output'!J44)), IF(ISNUMBER(SEARCH("0/",'Model output'!J44)),0,IF(ISNUMBER(SEARCH("/",'Model output'!J44)), VALUE(LEFT('Model output'!J44, SEARCH("/",'Model output'!J44)-1)),1)))))</f>
        <v>1</v>
      </c>
      <c r="K45" t="str" cm="1">
        <f t="array" ref="K45">IF(COUNT(FIND({0,1,2,3,4,5,6,7,8,9},'Model output'!K44))&gt;0,'Model output'!K44,"")</f>
        <v>7mm</v>
      </c>
      <c r="L45" s="8" t="str">
        <f t="shared" si="1"/>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6"/>
        <v>2.8,1.9,1.7cm</v>
      </c>
      <c r="R45" cm="1">
        <f t="array" ref="R45">IF(Q45="","",IF(ISNUMBER(SEARCH("cm",Q45)),MAX(VALUE(SUBSTITUTE(_xlfn.FILTERXML("&lt;t&gt;&lt;s&gt;"&amp;SUBSTITUTE(Q45,",","&lt;/s&gt;&lt;s&gt;")&amp;"&lt;/s&gt;&lt;/t&gt;","//s"),"cm",""))),MAX(VALUE(SUBSTITUTE(_xlfn.FILTERXML("&lt;t&gt;&lt;s&gt;"&amp;SUBSTITUTE(Q45,",","&lt;/s&gt;&lt;s&gt;")&amp;"&lt;/s&gt;&lt;/t&gt;","//s"),"mm","")))/10))</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7" t="str">
        <f>IF('Model output'!S44="","",'Model output'!S44)</f>
        <v>present (A1, A3)</v>
      </c>
      <c r="Y45" t="str">
        <f>IF(OR('Model output'!S44="",ISNUMBER(SEARCH("Absent",'Model output'!S44)),ISNUMBER(SEARCH("Not identified",'Model output'!S44)),AND(ISNUMBER(SEARCH("No",'Model output'!S44)),NOT(ISNUMBER(SEARCH("carcinoma",'Model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1" t="str">
        <f>IF(OR('Model output'!V44="", AND(ISERROR(SEARCH("Positive",'Model output'!V44)), ISNUMBER(SEARCH("Negative",'Model output'!V44))), AND(ISNUMBER(SEARCH("Uninvolved",'Model output'!V44)),NOT(ISNUMBER(SEARCH("margins involved",'Model output'!V44)))), ISNUMBER(SEARCH("Free",'Model output'!V44)), ISNUMBER(SEARCH("1 mm",'Model output'!V44)), ISNUMBER(SEARCH("0.1 CM",'Model output'!V44)), ISNUMBER(SEARCH("less than 0.2 mm",'Model output'!V44)), ISNUMBER(SEARCH("less than 0.5 mm",'Model output'!V44)), ISNUMBER(SEARCH("close to",'Model output'!V44)), ISNUMBER(SEARCH("abut",'Model output'!V44)), ISNUMBER(SEARCH("not mentioned",'Model output'!V44)), ISNUMBER(SEARCH("cannot be assessed",'Model output'!V44))), "negative", "positive")</f>
        <v>negative</v>
      </c>
      <c r="AE45" s="36"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intermediate</v>
      </c>
      <c r="AF45" s="37" t="str">
        <f t="shared" si="2"/>
        <v>2</v>
      </c>
      <c r="AG45" s="37" t="str">
        <f t="shared" si="3"/>
        <v>1a</v>
      </c>
      <c r="AH45" s="37" t="str">
        <f t="shared" si="7"/>
        <v>0</v>
      </c>
      <c r="AI45" s="43" t="str">
        <f t="shared" si="8"/>
        <v>I</v>
      </c>
      <c r="AJ45" s="40" t="s">
        <v>939</v>
      </c>
      <c r="AK45" s="42" t="s">
        <v>945</v>
      </c>
      <c r="AL45" s="42" t="s">
        <v>942</v>
      </c>
      <c r="AM45" s="42" t="s">
        <v>943</v>
      </c>
      <c r="AN45" s="42" t="s">
        <v>69</v>
      </c>
      <c r="AO45" s="23">
        <f t="shared" ca="1" si="9"/>
        <v>1</v>
      </c>
      <c r="AP45" s="1">
        <f t="shared" si="10"/>
        <v>1</v>
      </c>
      <c r="AQ45" s="1">
        <f t="shared" si="11"/>
        <v>0</v>
      </c>
      <c r="AR45" s="1">
        <f t="shared" si="12"/>
        <v>1</v>
      </c>
      <c r="AS45" s="13">
        <f t="shared" si="4"/>
        <v>1</v>
      </c>
      <c r="AT45" s="1"/>
    </row>
    <row r="46" spans="1:46">
      <c r="A46" t="str">
        <f>'Model output'!A45</f>
        <v>TCGA-DE-A4MD</v>
      </c>
      <c r="B46" s="34">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si="5"/>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output'!H45)),ISNUMBER(SEARCH("gland",'Model output'!H45)),ISNUMBER(SEARCH("lobe",'Model output'!H45)),ISNUMBER(SEARCH("isthmus",'Model output'!H45)),ISNUMBER(SEARCH("mediastinum",'Model output'!H45)),ISNUMBER(SEARCH("Not mentioned",'Model output'!H45)), ISNUMBER(SEARCH("Not applicable",'Model output'!H45)), ISNUMBER(SEARCH("paratracheal",'Model output'!H45)),ISNUMBER(SEARCH("fibroadipose tissue",'Model output'!H45)),ISNUMBER(SEARCH("thyroid node",'Model output'!H45)),ISNUMBER(SEARCH("skeletal muscle",'Model output'!H45)),ISNUMBER(SEARCH("right",'Model output'!H45)),ISNUMBER(SEARCH("left",'Model output'!H45)),ISNUMBER(SEARCH("Not specified",'Model output'!H45))),"negative","positive"))</f>
        <v>negative</v>
      </c>
      <c r="I46">
        <f>IF(OR('Model output'!I45="",'Model output'!I45="Not answered",'Model output'!I45="Not mentioned"),"",IF(ISNUMBER('Model output'!I45),'Model output'!I45,1))</f>
        <v>41</v>
      </c>
      <c r="J46">
        <f>IF(OR('Model output'!J45="",'Model output'!J45="Not answered",'Model output'!J45="Not mentioned"),"",IF(AND(ISNUMBER('Model output'!J45),'Model output'!J45&lt;=I46),'Model output'!J45,IF(AND(ISNUMBER('Model output'!J45), 'Model output'!J45&gt;=DATE(2024,1,1)), MIN(DAY('Model output'!J45), MONTH('Model output'!J45), YEAR('Model output'!J45)), IF(ISNUMBER(SEARCH("0/",'Model output'!J45)),0,IF(ISNUMBER(SEARCH("/",'Model output'!J45)), VALUE(LEFT('Model output'!J45, SEARCH("/",'Model output'!J45)-1)),1)))))</f>
        <v>9</v>
      </c>
      <c r="K46" t="str" cm="1">
        <f t="array" ref="K46">IF(COUNT(FIND({0,1,2,3,4,5,6,7,8,9},'Model output'!K45))&gt;0,'Model output'!K45,"")</f>
        <v>6.0 cm</v>
      </c>
      <c r="L46" s="8" t="str">
        <f t="shared" si="1"/>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6"/>
        <v>6.0cm</v>
      </c>
      <c r="R46" cm="1">
        <f t="array" ref="R46">IF(Q46="","",IF(ISNUMBER(SEARCH("cm",Q46)),MAX(VALUE(SUBSTITUTE(_xlfn.FILTERXML("&lt;t&gt;&lt;s&gt;"&amp;SUBSTITUTE(Q46,",","&lt;/s&gt;&lt;s&gt;")&amp;"&lt;/s&gt;&lt;/t&gt;","//s"),"cm",""))),MAX(VALUE(SUBSTITUTE(_xlfn.FILTERXML("&lt;t&gt;&lt;s&gt;"&amp;SUBSTITUTE(Q46,",","&lt;/s&gt;&lt;s&gt;")&amp;"&lt;/s&gt;&lt;/t&gt;","//s"),"mm","")))/10))</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not mentioned</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7" t="str">
        <f>IF('Model output'!S45="","",'Model output'!S45)</f>
        <v>focal extracapsular extension identified (specimen E)</v>
      </c>
      <c r="Y46" t="str">
        <f>IF(OR('Model output'!S45="",ISNUMBER(SEARCH("Absent",'Model output'!S45)),ISNUMBER(SEARCH("Not identified",'Model output'!S45)),AND(ISNUMBER(SEARCH("No",'Model output'!S45)),NOT(ISNUMBER(SEARCH("carcinoma",'Model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1" t="str">
        <f>IF(OR('Model output'!V45="", AND(ISERROR(SEARCH("Positive",'Model output'!V45)), ISNUMBER(SEARCH("Negative",'Model output'!V45))), AND(ISNUMBER(SEARCH("Uninvolved",'Model output'!V45)),NOT(ISNUMBER(SEARCH("margins involved",'Model output'!V45)))), ISNUMBER(SEARCH("Free",'Model output'!V45)), ISNUMBER(SEARCH("1 mm",'Model output'!V45)), ISNUMBER(SEARCH("0.1 CM",'Model output'!V45)), ISNUMBER(SEARCH("less than 0.2 mm",'Model output'!V45)), ISNUMBER(SEARCH("less than 0.5 mm",'Model output'!V45)), ISNUMBER(SEARCH("close to",'Model output'!V45)), ISNUMBER(SEARCH("abut",'Model output'!V45)), ISNUMBER(SEARCH("not mentioned",'Model output'!V45)), ISNUMBER(SEARCH("cannot be assessed",'Model output'!V45))), "negative", "positive")</f>
        <v>negative</v>
      </c>
      <c r="AE46" s="36"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37" t="str">
        <f t="shared" si="2"/>
        <v>3a</v>
      </c>
      <c r="AG46" s="37" t="str">
        <f t="shared" si="3"/>
        <v>1b</v>
      </c>
      <c r="AH46" s="37" t="str">
        <f t="shared" si="7"/>
        <v>0</v>
      </c>
      <c r="AI46" s="43" t="str">
        <f t="shared" si="8"/>
        <v>II</v>
      </c>
      <c r="AJ46" s="40" t="s">
        <v>937</v>
      </c>
      <c r="AK46" s="42" t="s">
        <v>947</v>
      </c>
      <c r="AL46" s="42" t="s">
        <v>942</v>
      </c>
      <c r="AM46" s="42" t="s">
        <v>946</v>
      </c>
      <c r="AN46" s="42" t="s">
        <v>944</v>
      </c>
      <c r="AO46" s="23">
        <f t="shared" si="9"/>
        <v>1</v>
      </c>
      <c r="AP46" s="1">
        <f t="shared" si="10"/>
        <v>1</v>
      </c>
      <c r="AQ46" s="1">
        <f t="shared" si="11"/>
        <v>1</v>
      </c>
      <c r="AR46" s="1">
        <f t="shared" si="12"/>
        <v>1</v>
      </c>
      <c r="AS46" s="13">
        <f t="shared" si="4"/>
        <v>1</v>
      </c>
      <c r="AT46" s="1"/>
    </row>
    <row r="47" spans="1:46">
      <c r="A47" t="str">
        <f>'Model output'!A46</f>
        <v>TCGA-DE-A69J</v>
      </c>
      <c r="B47" s="34">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5"/>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output'!H46)),ISNUMBER(SEARCH("gland",'Model output'!H46)),ISNUMBER(SEARCH("lobe",'Model output'!H46)),ISNUMBER(SEARCH("isthmus",'Model output'!H46)),ISNUMBER(SEARCH("mediastinum",'Model output'!H46)),ISNUMBER(SEARCH("Not mentioned",'Model output'!H46)), ISNUMBER(SEARCH("Not applicable",'Model output'!H46)), ISNUMBER(SEARCH("paratracheal",'Model output'!H46)),ISNUMBER(SEARCH("fibroadipose tissue",'Model output'!H46)),ISNUMBER(SEARCH("thyroid node",'Model output'!H46)),ISNUMBER(SEARCH("skeletal muscle",'Model output'!H46)),ISNUMBER(SEARCH("right",'Model output'!H46)),ISNUMBER(SEARCH("left",'Model output'!H46)),ISNUMBER(SEARCH("Not specified",'Model output'!H46))),"negative","positive"))</f>
        <v>negative</v>
      </c>
      <c r="I47">
        <f>IF(OR('Model output'!I46="",'Model output'!I46="Not answered",'Model output'!I46="Not mentioned"),"",IF(ISNUMBER('Model output'!I46),'Model output'!I46,1))</f>
        <v>0</v>
      </c>
      <c r="J47">
        <f>IF(OR('Model output'!J46="",'Model output'!J46="Not answered",'Model output'!J46="Not mentioned"),"",IF(AND(ISNUMBER('Model output'!J46),'Model output'!J46&lt;=I47),'Model output'!J46,IF(AND(ISNUMBER('Model output'!J46), 'Model output'!J46&gt;=DATE(2024,1,1)), MIN(DAY('Model output'!J46), MONTH('Model output'!J46), YEAR('Model output'!J46)), IF(ISNUMBER(SEARCH("0/",'Model output'!J46)),0,IF(ISNUMBER(SEARCH("/",'Model output'!J46)), VALUE(LEFT('Model output'!J46, SEARCH("/",'Model output'!J46)-1)),1)))))</f>
        <v>0</v>
      </c>
      <c r="K47" t="str" cm="1">
        <f t="array" ref="K47">IF(COUNT(FIND({0,1,2,3,4,5,6,7,8,9},'Model output'!K46))&gt;0,'Model output'!K46,"")</f>
        <v/>
      </c>
      <c r="L47" s="8"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 (right upper pole)</v>
      </c>
      <c r="Q47" t="str">
        <f t="shared" si="6"/>
        <v>2.5cm</v>
      </c>
      <c r="R47" cm="1">
        <f t="array" ref="R47">IF(Q47="","",IF(ISNUMBER(SEARCH("cm",Q47)),MAX(VALUE(SUBSTITUTE(_xlfn.FILTERXML("&lt;t&gt;&lt;s&gt;"&amp;SUBSTITUTE(Q47,",","&lt;/s&gt;&lt;s&gt;")&amp;"&lt;/s&gt;&lt;/t&gt;","//s"),"cm",""))),MAX(VALUE(SUBSTITUTE(_xlfn.FILTERXML("&lt;t&gt;&lt;s&gt;"&amp;SUBSTITUTE(Q47,",","&lt;/s&gt;&lt;s&gt;")&amp;"&lt;/s&gt;&lt;/t&gt;","//s"),"mm","")))/10))</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7" t="str">
        <f>IF('Model output'!S46="","",'Model output'!S46)</f>
        <v>Not identified</v>
      </c>
      <c r="Y47" t="str">
        <f>IF(OR('Model output'!S46="",ISNUMBER(SEARCH("Absent",'Model output'!S46)),ISNUMBER(SEARCH("Not identified",'Model output'!S46)),AND(ISNUMBER(SEARCH("No",'Model output'!S46)),NOT(ISNUMBER(SEARCH("carcinoma",'Model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1" t="str">
        <f>IF(OR('Model output'!V46="", AND(ISERROR(SEARCH("Positive",'Model output'!V46)), ISNUMBER(SEARCH("Negative",'Model output'!V46))), AND(ISNUMBER(SEARCH("Uninvolved",'Model output'!V46)),NOT(ISNUMBER(SEARCH("margins involved",'Model output'!V46)))), ISNUMBER(SEARCH("Free",'Model output'!V46)), ISNUMBER(SEARCH("1 mm",'Model output'!V46)), ISNUMBER(SEARCH("0.1 CM",'Model output'!V46)), ISNUMBER(SEARCH("less than 0.2 mm",'Model output'!V46)), ISNUMBER(SEARCH("less than 0.5 mm",'Model output'!V46)), ISNUMBER(SEARCH("close to",'Model output'!V46)), ISNUMBER(SEARCH("abut",'Model output'!V46)), ISNUMBER(SEARCH("not mentioned",'Model output'!V46)), ISNUMBER(SEARCH("cannot be assessed",'Model output'!V46))), "negative", "positive")</f>
        <v>negative</v>
      </c>
      <c r="AE47" s="36"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low</v>
      </c>
      <c r="AF47" s="37" t="str">
        <f t="shared" si="2"/>
        <v>2</v>
      </c>
      <c r="AG47" s="37" t="str">
        <f t="shared" si="3"/>
        <v>0</v>
      </c>
      <c r="AH47" s="37" t="str">
        <f t="shared" si="7"/>
        <v>0</v>
      </c>
      <c r="AI47" s="43" t="str">
        <f t="shared" si="8"/>
        <v>I</v>
      </c>
      <c r="AJ47" s="40" t="s">
        <v>938</v>
      </c>
      <c r="AK47" s="42" t="s">
        <v>945</v>
      </c>
      <c r="AL47" s="42" t="s">
        <v>946</v>
      </c>
      <c r="AM47" s="42" t="s">
        <v>946</v>
      </c>
      <c r="AN47" s="42" t="s">
        <v>69</v>
      </c>
      <c r="AO47" s="23">
        <f t="shared" ca="1" si="9"/>
        <v>1</v>
      </c>
      <c r="AP47" s="1">
        <f t="shared" si="10"/>
        <v>1</v>
      </c>
      <c r="AQ47" s="1">
        <f t="shared" si="11"/>
        <v>1</v>
      </c>
      <c r="AR47" s="1">
        <f t="shared" si="12"/>
        <v>1</v>
      </c>
      <c r="AS47" s="13">
        <f t="shared" si="4"/>
        <v>1</v>
      </c>
      <c r="AT47" s="1"/>
    </row>
    <row r="48" spans="1:46">
      <c r="A48" t="str">
        <f>'Model output'!A47</f>
        <v>TCGA-DJ-A13L</v>
      </c>
      <c r="B48" s="34">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5"/>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
      </c>
      <c r="H48" t="str">
        <f>IF('Model output'!H47="","negative",IF(OR(ISNUMBER(SEARCH("lymph node",'Model output'!H47)),ISNUMBER(SEARCH("gland",'Model output'!H47)),ISNUMBER(SEARCH("lobe",'Model output'!H47)),ISNUMBER(SEARCH("isthmus",'Model output'!H47)),ISNUMBER(SEARCH("mediastinum",'Model output'!H47)),ISNUMBER(SEARCH("Not mentioned",'Model output'!H47)), ISNUMBER(SEARCH("Not applicable",'Model output'!H47)), ISNUMBER(SEARCH("paratracheal",'Model output'!H47)),ISNUMBER(SEARCH("fibroadipose tissue",'Model output'!H47)),ISNUMBER(SEARCH("thyroid node",'Model output'!H47)),ISNUMBER(SEARCH("skeletal muscle",'Model output'!H47)),ISNUMBER(SEARCH("right",'Model output'!H47)),ISNUMBER(SEARCH("left",'Model output'!H47)),ISNUMBER(SEARCH("Not specified",'Model output'!H47))),"negative","positive"))</f>
        <v>negative</v>
      </c>
      <c r="I48" t="str">
        <f>IF(OR('Model output'!I47="",'Model output'!I47="Not answered",'Model output'!I47="Not mentioned"),"",IF(ISNUMBER('Model output'!I47),'Model output'!I47,1))</f>
        <v/>
      </c>
      <c r="J48" t="str">
        <f>IF(OR('Model output'!J47="",'Model output'!J47="Not answered",'Model output'!J47="Not mentioned"),"",IF(AND(ISNUMBER('Model output'!J47),'Model output'!J47&lt;=I48),'Model output'!J47,IF(AND(ISNUMBER('Model output'!J47), 'Model output'!J47&gt;=DATE(2024,1,1)), MIN(DAY('Model output'!J47), MONTH('Model output'!J47), YEAR('Model output'!J47)), IF(ISNUMBER(SEARCH("0/",'Model output'!J47)),0,IF(ISNUMBER(SEARCH("/",'Model output'!J47)), VALUE(LEFT('Model output'!J47, SEARCH("/",'Model output'!J47)-1)),1)))))</f>
        <v/>
      </c>
      <c r="K48" t="str" cm="1">
        <f t="array" ref="K48">IF(COUNT(FIND({0,1,2,3,4,5,6,7,8,9},'Model output'!K47))&gt;0,'Model output'!K47,"")</f>
        <v/>
      </c>
      <c r="L48" s="8"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 variant</v>
      </c>
      <c r="P48" t="str">
        <f>IF('Model output'!N47="","",'Model output'!N47)</f>
        <v>1.4 cm</v>
      </c>
      <c r="Q48" t="str">
        <f t="shared" si="6"/>
        <v>1.4cm</v>
      </c>
      <c r="R48" cm="1">
        <f t="array" ref="R48">IF(Q48="","",IF(ISNUMBER(SEARCH("cm",Q48)),MAX(VALUE(SUBSTITUTE(_xlfn.FILTERXML("&lt;t&gt;&lt;s&gt;"&amp;SUBSTITUTE(Q48,",","&lt;/s&gt;&lt;s&gt;")&amp;"&lt;/s&gt;&lt;/t&gt;","//s"),"cm",""))),MAX(VALUE(SUBSTITUTE(_xlfn.FILTERXML("&lt;t&gt;&lt;s&gt;"&amp;SUBSTITUTE(Q48,",","&lt;/s&gt;&lt;s&gt;")&amp;"&lt;/s&gt;&lt;/t&gt;","//s"),"mm","")))/10))</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7"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1" t="str">
        <f>IF(OR('Model output'!V47="", AND(ISERROR(SEARCH("Positive",'Model output'!V47)), ISNUMBER(SEARCH("Negative",'Model output'!V47))), AND(ISNUMBER(SEARCH("Uninvolved",'Model output'!V47)),NOT(ISNUMBER(SEARCH("margins involved",'Model output'!V47)))), ISNUMBER(SEARCH("Free",'Model output'!V47)), ISNUMBER(SEARCH("1 mm",'Model output'!V47)), ISNUMBER(SEARCH("0.1 CM",'Model output'!V47)), ISNUMBER(SEARCH("less than 0.2 mm",'Model output'!V47)), ISNUMBER(SEARCH("less than 0.5 mm",'Model output'!V47)), ISNUMBER(SEARCH("close to",'Model output'!V47)), ISNUMBER(SEARCH("abut",'Model output'!V47)), ISNUMBER(SEARCH("not mentioned",'Model output'!V47)), ISNUMBER(SEARCH("cannot be assessed",'Model output'!V47))), "negative", "positive")</f>
        <v>negative</v>
      </c>
      <c r="AE48" s="36"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37" t="str">
        <f t="shared" si="2"/>
        <v>1b</v>
      </c>
      <c r="AG48" s="37" t="str">
        <f t="shared" si="3"/>
        <v>0</v>
      </c>
      <c r="AH48" s="37" t="str">
        <f t="shared" si="7"/>
        <v>0</v>
      </c>
      <c r="AI48" s="43" t="str">
        <f t="shared" si="8"/>
        <v>I</v>
      </c>
      <c r="AJ48" s="40" t="s">
        <v>939</v>
      </c>
      <c r="AK48" s="42" t="s">
        <v>942</v>
      </c>
      <c r="AL48" s="42" t="s">
        <v>946</v>
      </c>
      <c r="AM48" s="42" t="s">
        <v>946</v>
      </c>
      <c r="AN48" s="42" t="s">
        <v>69</v>
      </c>
      <c r="AO48" s="23">
        <f t="shared" ca="1" si="9"/>
        <v>1</v>
      </c>
      <c r="AP48" s="1">
        <f t="shared" si="10"/>
        <v>1</v>
      </c>
      <c r="AQ48" s="1">
        <f t="shared" si="11"/>
        <v>1</v>
      </c>
      <c r="AR48" s="1">
        <f t="shared" si="12"/>
        <v>1</v>
      </c>
      <c r="AS48" s="13">
        <f t="shared" si="4"/>
        <v>1</v>
      </c>
      <c r="AT48" s="1"/>
    </row>
    <row r="49" spans="1:46">
      <c r="A49" t="str">
        <f>'Model output'!A48</f>
        <v>TCGA-DJ-A13M</v>
      </c>
      <c r="B49" s="34">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5"/>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
      </c>
      <c r="H49" t="str">
        <f>IF('Model output'!H48="","negative",IF(OR(ISNUMBER(SEARCH("lymph node",'Model output'!H48)),ISNUMBER(SEARCH("gland",'Model output'!H48)),ISNUMBER(SEARCH("lobe",'Model output'!H48)),ISNUMBER(SEARCH("isthmus",'Model output'!H48)),ISNUMBER(SEARCH("mediastinum",'Model output'!H48)),ISNUMBER(SEARCH("Not mentioned",'Model output'!H48)), ISNUMBER(SEARCH("Not applicable",'Model output'!H48)), ISNUMBER(SEARCH("paratracheal",'Model output'!H48)),ISNUMBER(SEARCH("fibroadipose tissue",'Model output'!H48)),ISNUMBER(SEARCH("thyroid node",'Model output'!H48)),ISNUMBER(SEARCH("skeletal muscle",'Model output'!H48)),ISNUMBER(SEARCH("right",'Model output'!H48)),ISNUMBER(SEARCH("left",'Model output'!H48)),ISNUMBER(SEARCH("Not specified",'Model output'!H48))),"negative","positive"))</f>
        <v>negative</v>
      </c>
      <c r="I49">
        <f>IF(OR('Model output'!I48="",'Model output'!I48="Not answered",'Model output'!I48="Not mentioned"),"",IF(ISNUMBER('Model output'!I48),'Model output'!I48,1))</f>
        <v>4</v>
      </c>
      <c r="J49">
        <f>IF(OR('Model output'!J48="",'Model output'!J48="Not answered",'Model output'!J48="Not mentioned"),"",IF(AND(ISNUMBER('Model output'!J48),'Model output'!J48&lt;=I49),'Model output'!J48,IF(AND(ISNUMBER('Model output'!J48), 'Model output'!J48&gt;=DATE(2024,1,1)), MIN(DAY('Model output'!J48), MONTH('Model output'!J48), YEAR('Model output'!J48)), IF(ISNUMBER(SEARCH("0/",'Model output'!J48)),0,IF(ISNUMBER(SEARCH("/",'Model output'!J48)), VALUE(LEFT('Model output'!J48, SEARCH("/",'Model output'!J48)-1)),1)))))</f>
        <v>0</v>
      </c>
      <c r="K49" t="str" cm="1">
        <f t="array" ref="K49">IF(COUNT(FIND({0,1,2,3,4,5,6,7,8,9},'Model output'!K48))&gt;0,'Model output'!K48,"")</f>
        <v/>
      </c>
      <c r="L49" s="8"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 follicular variant</v>
      </c>
      <c r="O49" t="str">
        <f>IF('Model output'!M48="","",'Model output'!M48)</f>
        <v/>
      </c>
      <c r="P49" t="str">
        <f>IF('Model output'!N48="","",'Model output'!N48)</f>
        <v>2.0 cm</v>
      </c>
      <c r="Q49" t="str">
        <f t="shared" si="6"/>
        <v>2.0cm</v>
      </c>
      <c r="R49" cm="1">
        <f t="array" ref="R49">IF(Q49="","",IF(ISNUMBER(SEARCH("cm",Q49)),MAX(VALUE(SUBSTITUTE(_xlfn.FILTERXML("&lt;t&gt;&lt;s&gt;"&amp;SUBSTITUTE(Q49,",","&lt;/s&gt;&lt;s&gt;")&amp;"&lt;/s&gt;&lt;/t&gt;","//s"),"cm",""))),MAX(VALUE(SUBSTITUTE(_xlfn.FILTERXML("&lt;t&gt;&lt;s&gt;"&amp;SUBSTITUTE(Q49,",","&lt;/s&gt;&lt;s&gt;")&amp;"&lt;/s&gt;&lt;/t&gt;","//s"),"mm","")))/10))</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7" t="str">
        <f>IF('Model output'!S48="","",'Model output'!S48)</f>
        <v>Not Identified</v>
      </c>
      <c r="Y49" t="str">
        <f>IF(OR('Model output'!S48="",ISNUMBER(SEARCH("Absent",'Model output'!S48)),ISNUMBER(SEARCH("Not identified",'Model output'!S48)),AND(ISNUMBER(SEARCH("No",'Model output'!S48)),NOT(ISNUMBER(SEARCH("carcinoma",'Model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1" t="str">
        <f>IF(OR('Model output'!V48="", AND(ISERROR(SEARCH("Positive",'Model output'!V48)), ISNUMBER(SEARCH("Negative",'Model output'!V48))), AND(ISNUMBER(SEARCH("Uninvolved",'Model output'!V48)),NOT(ISNUMBER(SEARCH("margins involved",'Model output'!V48)))), ISNUMBER(SEARCH("Free",'Model output'!V48)), ISNUMBER(SEARCH("1 mm",'Model output'!V48)), ISNUMBER(SEARCH("0.1 CM",'Model output'!V48)), ISNUMBER(SEARCH("less than 0.2 mm",'Model output'!V48)), ISNUMBER(SEARCH("less than 0.5 mm",'Model output'!V48)), ISNUMBER(SEARCH("close to",'Model output'!V48)), ISNUMBER(SEARCH("abut",'Model output'!V48)), ISNUMBER(SEARCH("not mentioned",'Model output'!V48)), ISNUMBER(SEARCH("cannot be assessed",'Model output'!V48))), "negative", "positive")</f>
        <v>negative</v>
      </c>
      <c r="AE49" s="36"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low</v>
      </c>
      <c r="AF49" s="37" t="str">
        <f t="shared" si="2"/>
        <v>1b</v>
      </c>
      <c r="AG49" s="37" t="str">
        <f t="shared" si="3"/>
        <v>0</v>
      </c>
      <c r="AH49" s="37" t="str">
        <f t="shared" si="7"/>
        <v>0</v>
      </c>
      <c r="AI49" s="43" t="str">
        <f t="shared" si="8"/>
        <v>I</v>
      </c>
      <c r="AJ49" s="40" t="s">
        <v>938</v>
      </c>
      <c r="AK49" s="42" t="s">
        <v>942</v>
      </c>
      <c r="AL49" s="42" t="s">
        <v>943</v>
      </c>
      <c r="AM49" s="42" t="s">
        <v>946</v>
      </c>
      <c r="AN49" s="42" t="s">
        <v>69</v>
      </c>
      <c r="AO49" s="23">
        <f t="shared" ca="1" si="9"/>
        <v>1</v>
      </c>
      <c r="AP49" s="1">
        <f t="shared" si="10"/>
        <v>1</v>
      </c>
      <c r="AQ49" s="1">
        <f t="shared" si="11"/>
        <v>1</v>
      </c>
      <c r="AR49" s="1">
        <f t="shared" si="12"/>
        <v>1</v>
      </c>
      <c r="AS49" s="13">
        <f t="shared" si="4"/>
        <v>1</v>
      </c>
      <c r="AT49" s="1"/>
    </row>
    <row r="50" spans="1:46">
      <c r="A50" t="str">
        <f>'Model output'!A49</f>
        <v>TCGA-DJ-A13O</v>
      </c>
      <c r="B50" s="34">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5"/>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
      </c>
      <c r="H50" t="str">
        <f>IF('Model output'!H49="","negative",IF(OR(ISNUMBER(SEARCH("lymph node",'Model output'!H49)),ISNUMBER(SEARCH("gland",'Model output'!H49)),ISNUMBER(SEARCH("lobe",'Model output'!H49)),ISNUMBER(SEARCH("isthmus",'Model output'!H49)),ISNUMBER(SEARCH("mediastinum",'Model output'!H49)),ISNUMBER(SEARCH("Not mentioned",'Model output'!H49)), ISNUMBER(SEARCH("Not applicable",'Model output'!H49)), ISNUMBER(SEARCH("paratracheal",'Model output'!H49)),ISNUMBER(SEARCH("fibroadipose tissue",'Model output'!H49)),ISNUMBER(SEARCH("thyroid node",'Model output'!H49)),ISNUMBER(SEARCH("skeletal muscle",'Model output'!H49)),ISNUMBER(SEARCH("right",'Model output'!H49)),ISNUMBER(SEARCH("left",'Model output'!H49)),ISNUMBER(SEARCH("Not specified",'Model output'!H49))),"negative","positive"))</f>
        <v>negative</v>
      </c>
      <c r="I50">
        <f>IF(OR('Model output'!I49="",'Model output'!I49="Not answered",'Model output'!I49="Not mentioned"),"",IF(ISNUMBER('Model output'!I49),'Model output'!I49,1))</f>
        <v>2</v>
      </c>
      <c r="J50">
        <f>IF(OR('Model output'!J49="",'Model output'!J49="Not answered",'Model output'!J49="Not mentioned"),"",IF(AND(ISNUMBER('Model output'!J49),'Model output'!J49&lt;=I50),'Model output'!J49,IF(AND(ISNUMBER('Model output'!J49), 'Model output'!J49&gt;=DATE(2024,1,1)), MIN(DAY('Model output'!J49), MONTH('Model output'!J49), YEAR('Model output'!J49)), IF(ISNUMBER(SEARCH("0/",'Model output'!J49)),0,IF(ISNUMBER(SEARCH("/",'Model output'!J49)), VALUE(LEFT('Model output'!J49, SEARCH("/",'Model output'!J49)-1)),1)))))</f>
        <v>0</v>
      </c>
      <c r="K50" t="str" cm="1">
        <f t="array" ref="K50">IF(COUNT(FIND({0,1,2,3,4,5,6,7,8,9},'Model output'!K49))&gt;0,'Model output'!K49,"")</f>
        <v/>
      </c>
      <c r="L50" s="8"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with tall cell features</v>
      </c>
      <c r="P50" t="str">
        <f>IF('Model output'!N49="","",'Model output'!N49)</f>
        <v>1.1 cm</v>
      </c>
      <c r="Q50" t="str">
        <f t="shared" si="6"/>
        <v>1.1cm</v>
      </c>
      <c r="R50" cm="1">
        <f t="array" ref="R50">IF(Q50="","",IF(ISNUMBER(SEARCH("cm",Q50)),MAX(VALUE(SUBSTITUTE(_xlfn.FILTERXML("&lt;t&gt;&lt;s&gt;"&amp;SUBSTITUTE(Q50,",","&lt;/s&gt;&lt;s&gt;")&amp;"&lt;/s&gt;&lt;/t&gt;","//s"),"cm",""))),MAX(VALUE(SUBSTITUTE(_xlfn.FILTERXML("&lt;t&gt;&lt;s&gt;"&amp;SUBSTITUTE(Q50,",","&lt;/s&gt;&lt;s&gt;")&amp;"&lt;/s&gt;&lt;/t&gt;","//s"),"mm","")))/10))</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7" t="str">
        <f>IF('Model output'!S49="","",'Model output'!S49)</f>
        <v>Not identified</v>
      </c>
      <c r="Y50" t="str">
        <f>IF(OR('Model output'!S49="",ISNUMBER(SEARCH("Absent",'Model output'!S49)),ISNUMBER(SEARCH("Not identified",'Model output'!S49)),AND(ISNUMBER(SEARCH("No",'Model output'!S49)),NOT(ISNUMBER(SEARCH("carcinoma",'Model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1" t="str">
        <f>IF(OR('Model output'!V49="", AND(ISERROR(SEARCH("Positive",'Model output'!V49)), ISNUMBER(SEARCH("Negative",'Model output'!V49))), AND(ISNUMBER(SEARCH("Uninvolved",'Model output'!V49)),NOT(ISNUMBER(SEARCH("margins involved",'Model output'!V49)))), ISNUMBER(SEARCH("Free",'Model output'!V49)), ISNUMBER(SEARCH("1 mm",'Model output'!V49)), ISNUMBER(SEARCH("0.1 CM",'Model output'!V49)), ISNUMBER(SEARCH("less than 0.2 mm",'Model output'!V49)), ISNUMBER(SEARCH("less than 0.5 mm",'Model output'!V49)), ISNUMBER(SEARCH("close to",'Model output'!V49)), ISNUMBER(SEARCH("abut",'Model output'!V49)), ISNUMBER(SEARCH("not mentioned",'Model output'!V49)), ISNUMBER(SEARCH("cannot be assessed",'Model output'!V49))), "negative", "positive")</f>
        <v>negative</v>
      </c>
      <c r="AE50" s="36"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37" t="str">
        <f t="shared" si="2"/>
        <v>1b</v>
      </c>
      <c r="AG50" s="37" t="str">
        <f t="shared" si="3"/>
        <v>0</v>
      </c>
      <c r="AH50" s="37" t="str">
        <f t="shared" si="7"/>
        <v>0</v>
      </c>
      <c r="AI50" s="43" t="str">
        <f t="shared" si="8"/>
        <v>I</v>
      </c>
      <c r="AJ50" s="40" t="s">
        <v>939</v>
      </c>
      <c r="AK50" s="42" t="s">
        <v>942</v>
      </c>
      <c r="AL50" s="42" t="s">
        <v>943</v>
      </c>
      <c r="AM50" s="42" t="s">
        <v>946</v>
      </c>
      <c r="AN50" s="42" t="s">
        <v>69</v>
      </c>
      <c r="AO50" s="23">
        <f t="shared" ca="1" si="9"/>
        <v>1</v>
      </c>
      <c r="AP50" s="1">
        <f t="shared" si="10"/>
        <v>1</v>
      </c>
      <c r="AQ50" s="1">
        <f t="shared" si="11"/>
        <v>1</v>
      </c>
      <c r="AR50" s="1">
        <f t="shared" si="12"/>
        <v>1</v>
      </c>
      <c r="AS50" s="13">
        <f t="shared" si="4"/>
        <v>1</v>
      </c>
      <c r="AT50" s="1"/>
    </row>
    <row r="51" spans="1:46">
      <c r="A51" t="str">
        <f>'Model output'!A50</f>
        <v>TCGA-DJ-A13R</v>
      </c>
      <c r="B51" s="34">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0</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5"/>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
      </c>
      <c r="H51" t="str">
        <f>IF('Model output'!H50="","negative",IF(OR(ISNUMBER(SEARCH("lymph node",'Model output'!H50)),ISNUMBER(SEARCH("gland",'Model output'!H50)),ISNUMBER(SEARCH("lobe",'Model output'!H50)),ISNUMBER(SEARCH("isthmus",'Model output'!H50)),ISNUMBER(SEARCH("mediastinum",'Model output'!H50)),ISNUMBER(SEARCH("Not mentioned",'Model output'!H50)), ISNUMBER(SEARCH("Not applicable",'Model output'!H50)), ISNUMBER(SEARCH("paratracheal",'Model output'!H50)),ISNUMBER(SEARCH("fibroadipose tissue",'Model output'!H50)),ISNUMBER(SEARCH("thyroid node",'Model output'!H50)),ISNUMBER(SEARCH("skeletal muscle",'Model output'!H50)),ISNUMBER(SEARCH("right",'Model output'!H50)),ISNUMBER(SEARCH("left",'Model output'!H50)),ISNUMBER(SEARCH("Not specified",'Model output'!H50))),"negative","positive"))</f>
        <v>negative</v>
      </c>
      <c r="I51">
        <f>IF(OR('Model output'!I50="",'Model output'!I50="Not answered",'Model output'!I50="Not mentioned"),"",IF(ISNUMBER('Model output'!I50),'Model output'!I50,1))</f>
        <v>2</v>
      </c>
      <c r="J51">
        <f>IF(OR('Model output'!J50="",'Model output'!J50="Not answered",'Model output'!J50="Not mentioned"),"",IF(AND(ISNUMBER('Model output'!J50),'Model output'!J50&lt;=I51),'Model output'!J50,IF(AND(ISNUMBER('Model output'!J50), 'Model output'!J50&gt;=DATE(2024,1,1)), MIN(DAY('Model output'!J50), MONTH('Model output'!J50), YEAR('Model output'!J50)), IF(ISNUMBER(SEARCH("0/",'Model output'!J50)),0,IF(ISNUMBER(SEARCH("/",'Model output'!J50)), VALUE(LEFT('Model output'!J50, SEARCH("/",'Model output'!J50)-1)),1)))))</f>
        <v>0</v>
      </c>
      <c r="K51" t="str" cm="1">
        <f t="array" ref="K51">IF(COUNT(FIND({0,1,2,3,4,5,6,7,8,9},'Model output'!K50))&gt;0,'Model output'!K50,"")</f>
        <v/>
      </c>
      <c r="L51" s="8" t="str">
        <f t="shared" si="1"/>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
      </c>
      <c r="P51" t="str">
        <f>IF('Model output'!N50="","",'Model output'!N50)</f>
        <v>5 cm</v>
      </c>
      <c r="Q51" t="str">
        <f t="shared" si="6"/>
        <v>5cm</v>
      </c>
      <c r="R51" cm="1">
        <f t="array" ref="R51">IF(Q51="","",IF(ISNUMBER(SEARCH("cm",Q51)),MAX(VALUE(SUBSTITUTE(_xlfn.FILTERXML("&lt;t&gt;&lt;s&gt;"&amp;SUBSTITUTE(Q51,",","&lt;/s&gt;&lt;s&gt;")&amp;"&lt;/s&gt;&lt;/t&gt;","//s"),"cm",""))),MAX(VALUE(SUBSTITUTE(_xlfn.FILTERXML("&lt;t&gt;&lt;s&gt;"&amp;SUBSTITUTE(Q51,",","&lt;/s&gt;&lt;s&gt;")&amp;"&lt;/s&gt;&lt;/t&gt;","//s"),"mm","")))/10))</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7" t="str">
        <f>IF('Model output'!S50="","",'Model output'!S50)</f>
        <v>Not Identified</v>
      </c>
      <c r="Y51" t="str">
        <f>IF(OR('Model output'!S50="",ISNUMBER(SEARCH("Absent",'Model output'!S50)),ISNUMBER(SEARCH("Not identified",'Model output'!S50)),AND(ISNUMBER(SEARCH("No",'Model output'!S50)),NOT(ISNUMBER(SEARCH("carcinoma",'Model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1" t="str">
        <f>IF(OR('Model output'!V50="", AND(ISERROR(SEARCH("Positive",'Model output'!V50)), ISNUMBER(SEARCH("Negative",'Model output'!V50))), AND(ISNUMBER(SEARCH("Uninvolved",'Model output'!V50)),NOT(ISNUMBER(SEARCH("margins involved",'Model output'!V50)))), ISNUMBER(SEARCH("Free",'Model output'!V50)), ISNUMBER(SEARCH("1 mm",'Model output'!V50)), ISNUMBER(SEARCH("0.1 CM",'Model output'!V50)), ISNUMBER(SEARCH("less than 0.2 mm",'Model output'!V50)), ISNUMBER(SEARCH("less than 0.5 mm",'Model output'!V50)), ISNUMBER(SEARCH("close to",'Model output'!V50)), ISNUMBER(SEARCH("abut",'Model output'!V50)), ISNUMBER(SEARCH("not mentioned",'Model output'!V50)), ISNUMBER(SEARCH("cannot be assessed",'Model output'!V50))), "negative", "positive")</f>
        <v>negative</v>
      </c>
      <c r="AE51" s="36"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low</v>
      </c>
      <c r="AF51" s="37" t="str">
        <f t="shared" si="2"/>
        <v>3a</v>
      </c>
      <c r="AG51" s="37" t="str">
        <f t="shared" si="3"/>
        <v>0</v>
      </c>
      <c r="AH51" s="37" t="str">
        <f t="shared" si="7"/>
        <v>0</v>
      </c>
      <c r="AI51" s="43" t="str">
        <f t="shared" si="8"/>
        <v>I</v>
      </c>
      <c r="AJ51" s="40" t="s">
        <v>938</v>
      </c>
      <c r="AK51" s="42" t="s">
        <v>947</v>
      </c>
      <c r="AL51" s="42" t="s">
        <v>943</v>
      </c>
      <c r="AM51" s="42" t="s">
        <v>946</v>
      </c>
      <c r="AN51" s="42" t="s">
        <v>69</v>
      </c>
      <c r="AO51" s="23">
        <f t="shared" ca="1" si="9"/>
        <v>1</v>
      </c>
      <c r="AP51" s="1">
        <f t="shared" si="10"/>
        <v>1</v>
      </c>
      <c r="AQ51" s="1">
        <f t="shared" si="11"/>
        <v>1</v>
      </c>
      <c r="AR51" s="1">
        <f t="shared" si="12"/>
        <v>1</v>
      </c>
      <c r="AS51" s="13">
        <f t="shared" si="4"/>
        <v>1</v>
      </c>
      <c r="AT51" s="1"/>
    </row>
    <row r="52" spans="1:46">
      <c r="A52" t="str">
        <f>'Model output'!A51</f>
        <v>TCGA-DJ-A13S</v>
      </c>
      <c r="B52" s="34">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5"/>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
      </c>
      <c r="H52" t="str">
        <f>IF('Model output'!H51="","negative",IF(OR(ISNUMBER(SEARCH("lymph node",'Model output'!H51)),ISNUMBER(SEARCH("gland",'Model output'!H51)),ISNUMBER(SEARCH("lobe",'Model output'!H51)),ISNUMBER(SEARCH("isthmus",'Model output'!H51)),ISNUMBER(SEARCH("mediastinum",'Model output'!H51)),ISNUMBER(SEARCH("Not mentioned",'Model output'!H51)), ISNUMBER(SEARCH("Not applicable",'Model output'!H51)), ISNUMBER(SEARCH("paratracheal",'Model output'!H51)),ISNUMBER(SEARCH("fibroadipose tissue",'Model output'!H51)),ISNUMBER(SEARCH("thyroid node",'Model output'!H51)),ISNUMBER(SEARCH("skeletal muscle",'Model output'!H51)),ISNUMBER(SEARCH("right",'Model output'!H51)),ISNUMBER(SEARCH("left",'Model output'!H51)),ISNUMBER(SEARCH("Not specified",'Model output'!H51))),"negative","positive"))</f>
        <v>negative</v>
      </c>
      <c r="I52">
        <f>IF(OR('Model output'!I51="",'Model output'!I51="Not answered",'Model output'!I51="Not mentioned"),"",IF(ISNUMBER('Model output'!I51),'Model output'!I51,1))</f>
        <v>4</v>
      </c>
      <c r="J52">
        <f>IF(OR('Model output'!J51="",'Model output'!J51="Not answered",'Model output'!J51="Not mentioned"),"",IF(AND(ISNUMBER('Model output'!J51),'Model output'!J51&lt;=I52),'Model output'!J51,IF(AND(ISNUMBER('Model output'!J51), 'Model output'!J51&gt;=DATE(2024,1,1)), MIN(DAY('Model output'!J51), MONTH('Model output'!J51), YEAR('Model output'!J51)), IF(ISNUMBER(SEARCH("0/",'Model output'!J51)),0,IF(ISNUMBER(SEARCH("/",'Model output'!J51)), VALUE(LEFT('Model output'!J51, SEARCH("/",'Model output'!J51)-1)),1)))))</f>
        <v>0</v>
      </c>
      <c r="K52" t="str" cm="1">
        <f t="array" ref="K52">IF(COUNT(FIND({0,1,2,3,4,5,6,7,8,9},'Model output'!K51))&gt;0,'Model output'!K51,"")</f>
        <v/>
      </c>
      <c r="L52" s="8" t="str">
        <f t="shared" si="1"/>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 follicular variant</v>
      </c>
      <c r="O52" t="str">
        <f>IF('Model output'!M51="","",'Model output'!M51)</f>
        <v/>
      </c>
      <c r="P52" t="str">
        <f>IF('Model output'!N51="","",'Model output'!N51)</f>
        <v>1.8 cm</v>
      </c>
      <c r="Q52" t="str">
        <f t="shared" si="6"/>
        <v>1.8cm</v>
      </c>
      <c r="R52" cm="1">
        <f t="array" ref="R52">IF(Q52="","",IF(ISNUMBER(SEARCH("cm",Q52)),MAX(VALUE(SUBSTITUTE(_xlfn.FILTERXML("&lt;t&gt;&lt;s&gt;"&amp;SUBSTITUTE(Q52,",","&lt;/s&gt;&lt;s&gt;")&amp;"&lt;/s&gt;&lt;/t&gt;","//s"),"cm",""))),MAX(VALUE(SUBSTITUTE(_xlfn.FILTERXML("&lt;t&gt;&lt;s&gt;"&amp;SUBSTITUTE(Q52,",","&lt;/s&gt;&lt;s&gt;")&amp;"&lt;/s&gt;&lt;/t&gt;","//s"),"mm","")))/10))</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7" t="str">
        <f>IF('Model output'!S51="","",'Model output'!S51)</f>
        <v>Not identified</v>
      </c>
      <c r="Y52" t="str">
        <f>IF(OR('Model output'!S51="",ISNUMBER(SEARCH("Absent",'Model output'!S51)),ISNUMBER(SEARCH("Not identified",'Model output'!S51)),AND(ISNUMBER(SEARCH("No",'Model output'!S51)),NOT(ISNUMBER(SEARCH("carcinoma",'Model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1" t="str">
        <f>IF(OR('Model output'!V51="", AND(ISERROR(SEARCH("Positive",'Model output'!V51)), ISNUMBER(SEARCH("Negative",'Model output'!V51))), AND(ISNUMBER(SEARCH("Uninvolved",'Model output'!V51)),NOT(ISNUMBER(SEARCH("margins involved",'Model output'!V51)))), ISNUMBER(SEARCH("Free",'Model output'!V51)), ISNUMBER(SEARCH("1 mm",'Model output'!V51)), ISNUMBER(SEARCH("0.1 CM",'Model output'!V51)), ISNUMBER(SEARCH("less than 0.2 mm",'Model output'!V51)), ISNUMBER(SEARCH("less than 0.5 mm",'Model output'!V51)), ISNUMBER(SEARCH("close to",'Model output'!V51)), ISNUMBER(SEARCH("abut",'Model output'!V51)), ISNUMBER(SEARCH("not mentioned",'Model output'!V51)), ISNUMBER(SEARCH("cannot be assessed",'Model output'!V51))), "negative", "positive")</f>
        <v>negative</v>
      </c>
      <c r="AE52" s="36"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low</v>
      </c>
      <c r="AF52" s="37" t="str">
        <f t="shared" si="2"/>
        <v>1b</v>
      </c>
      <c r="AG52" s="37" t="str">
        <f t="shared" si="3"/>
        <v>0</v>
      </c>
      <c r="AH52" s="37" t="str">
        <f t="shared" si="7"/>
        <v>0</v>
      </c>
      <c r="AI52" s="43" t="str">
        <f t="shared" si="8"/>
        <v>I</v>
      </c>
      <c r="AJ52" s="40" t="s">
        <v>938</v>
      </c>
      <c r="AK52" s="42" t="s">
        <v>942</v>
      </c>
      <c r="AL52" s="42" t="s">
        <v>946</v>
      </c>
      <c r="AM52" s="42" t="s">
        <v>946</v>
      </c>
      <c r="AN52" s="42" t="s">
        <v>69</v>
      </c>
      <c r="AO52" s="23">
        <f t="shared" ca="1" si="9"/>
        <v>1</v>
      </c>
      <c r="AP52" s="1">
        <f t="shared" si="10"/>
        <v>1</v>
      </c>
      <c r="AQ52" s="1">
        <f t="shared" si="11"/>
        <v>1</v>
      </c>
      <c r="AR52" s="1">
        <f t="shared" si="12"/>
        <v>1</v>
      </c>
      <c r="AS52" s="13">
        <f t="shared" si="4"/>
        <v>1</v>
      </c>
      <c r="AT52" s="1"/>
    </row>
    <row r="53" spans="1:46">
      <c r="A53" t="str">
        <f>'Model output'!A52</f>
        <v>TCGA-DJ-A13T</v>
      </c>
      <c r="B53" s="34">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0</v>
      </c>
      <c r="F53" t="str">
        <f t="shared" si="5"/>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output'!G52)),ISNUMBER(SEARCH("V ",'Model output'!G52)),ISNUMBER(SEARCH("five",'Model output'!G52)),ISNUMBER(SEARCH("5",'Model output'!G52))))), "lateral", "central"))</f>
        <v/>
      </c>
      <c r="H53" t="str">
        <f>IF('Model output'!H52="","negative",IF(OR(ISNUMBER(SEARCH("lymph node",'Model output'!H52)),ISNUMBER(SEARCH("gland",'Model output'!H52)),ISNUMBER(SEARCH("lobe",'Model output'!H52)),ISNUMBER(SEARCH("isthmus",'Model output'!H52)),ISNUMBER(SEARCH("mediastinum",'Model output'!H52)),ISNUMBER(SEARCH("Not mentioned",'Model output'!H52)), ISNUMBER(SEARCH("Not applicable",'Model output'!H52)), ISNUMBER(SEARCH("paratracheal",'Model output'!H52)),ISNUMBER(SEARCH("fibroadipose tissue",'Model output'!H52)),ISNUMBER(SEARCH("thyroid node",'Model output'!H52)),ISNUMBER(SEARCH("skeletal muscle",'Model output'!H52)),ISNUMBER(SEARCH("right",'Model output'!H52)),ISNUMBER(SEARCH("left",'Model output'!H52)),ISNUMBER(SEARCH("Not specified",'Model output'!H52))),"negative","positive"))</f>
        <v>negative</v>
      </c>
      <c r="I53">
        <f>IF(OR('Model output'!I52="",'Model output'!I52="Not answered",'Model output'!I52="Not mentioned"),"",IF(ISNUMBER('Model output'!I52),'Model output'!I52,1))</f>
        <v>5</v>
      </c>
      <c r="J53">
        <f>IF(OR('Model output'!J52="",'Model output'!J52="Not answered",'Model output'!J52="Not mentioned"),"",IF(AND(ISNUMBER('Model output'!J52),'Model output'!J52&lt;=I53),'Model output'!J52,IF(AND(ISNUMBER('Model output'!J52), 'Model output'!J52&gt;=DATE(2024,1,1)), MIN(DAY('Model output'!J52), MONTH('Model output'!J52), YEAR('Model output'!J52)), IF(ISNUMBER(SEARCH("0/",'Model output'!J52)),0,IF(ISNUMBER(SEARCH("/",'Model output'!J52)), VALUE(LEFT('Model output'!J52, SEARCH("/",'Model output'!J52)-1)),1)))))</f>
        <v>0</v>
      </c>
      <c r="K53" t="str" cm="1">
        <f t="array" ref="K53">IF(COUNT(FIND({0,1,2,3,4,5,6,7,8,9},'Model output'!K52))&gt;0,'Model output'!K52,"")</f>
        <v/>
      </c>
      <c r="L53" s="8" t="str">
        <f t="shared" si="1"/>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 type</v>
      </c>
      <c r="P53" t="str">
        <f>IF('Model output'!N52="","",'Model output'!N52)</f>
        <v>2.2 cm</v>
      </c>
      <c r="Q53" t="str">
        <f t="shared" si="6"/>
        <v>2.2cm</v>
      </c>
      <c r="R53" cm="1">
        <f t="array" ref="R53">IF(Q53="","",IF(ISNUMBER(SEARCH("cm",Q53)),MAX(VALUE(SUBSTITUTE(_xlfn.FILTERXML("&lt;t&gt;&lt;s&gt;"&amp;SUBSTITUTE(Q53,",","&lt;/s&gt;&lt;s&gt;")&amp;"&lt;/s&gt;&lt;/t&gt;","//s"),"cm",""))),MAX(VALUE(SUBSTITUTE(_xlfn.FILTERXML("&lt;t&gt;&lt;s&gt;"&amp;SUBSTITUTE(Q53,",","&lt;/s&gt;&lt;s&gt;")&amp;"&lt;/s&gt;&lt;/t&gt;","//s"),"mm","")))/10))</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 ""))</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7" t="str">
        <f>IF('Model output'!S52="","",'Model output'!S52)</f>
        <v>Not identified</v>
      </c>
      <c r="Y53" t="str">
        <f>IF(OR('Model output'!S52="",ISNUMBER(SEARCH("Absent",'Model output'!S52)),ISNUMBER(SEARCH("Not identified",'Model output'!S52)),AND(ISNUMBER(SEARCH("No",'Model output'!S52)),NOT(ISNUMBER(SEARCH("carcinoma",'Model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1" t="str">
        <f>IF(OR('Model output'!V52="", AND(ISERROR(SEARCH("Positive",'Model output'!V52)), ISNUMBER(SEARCH("Negative",'Model output'!V52))), AND(ISNUMBER(SEARCH("Uninvolved",'Model output'!V52)),NOT(ISNUMBER(SEARCH("margins involved",'Model output'!V52)))), ISNUMBER(SEARCH("Free",'Model output'!V52)), ISNUMBER(SEARCH("1 mm",'Model output'!V52)), ISNUMBER(SEARCH("0.1 CM",'Model output'!V52)), ISNUMBER(SEARCH("less than 0.2 mm",'Model output'!V52)), ISNUMBER(SEARCH("less than 0.5 mm",'Model output'!V52)), ISNUMBER(SEARCH("close to",'Model output'!V52)), ISNUMBER(SEARCH("abut",'Model output'!V52)), ISNUMBER(SEARCH("not mentioned",'Model output'!V52)), ISNUMBER(SEARCH("cannot be assessed",'Model output'!V52))), "negative", "positive")</f>
        <v>negative</v>
      </c>
      <c r="AE53" s="36"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AND(ISNUMBER(J53),J53&gt;=5),M53=""),AND(AND(ISNUMBER(J53),J53&gt;=5),AND(ISNUMBER(M53),M53&gt;=1)),AND(ISNUMBER(SERACH("papillary",N53)),OR(Y53="positive",Z53="positive"), ISNUMBER(SEARCH("BRAF",AB53)))),"intermediate","low"))</f>
        <v>intermediate</v>
      </c>
      <c r="AF53" s="37" t="str">
        <f t="shared" si="2"/>
        <v>2</v>
      </c>
      <c r="AG53" s="37" t="str">
        <f t="shared" si="3"/>
        <v>0</v>
      </c>
      <c r="AH53" s="37" t="str">
        <f t="shared" si="7"/>
        <v>0</v>
      </c>
      <c r="AI53" s="43" t="str">
        <f t="shared" si="8"/>
        <v>I</v>
      </c>
      <c r="AJ53" s="40" t="s">
        <v>939</v>
      </c>
      <c r="AK53" s="42" t="s">
        <v>945</v>
      </c>
      <c r="AL53" s="42" t="s">
        <v>943</v>
      </c>
      <c r="AM53" s="42" t="s">
        <v>946</v>
      </c>
      <c r="AN53" s="42" t="s">
        <v>69</v>
      </c>
      <c r="AO53" s="23">
        <f t="shared" ca="1" si="9"/>
        <v>1</v>
      </c>
      <c r="AP53" s="1">
        <f t="shared" si="10"/>
        <v>1</v>
      </c>
      <c r="AQ53" s="1">
        <f t="shared" si="11"/>
        <v>1</v>
      </c>
      <c r="AR53" s="1">
        <f t="shared" si="12"/>
        <v>1</v>
      </c>
      <c r="AS53" s="13">
        <f t="shared" si="4"/>
        <v>1</v>
      </c>
    </row>
    <row r="54" spans="1:46">
      <c r="A54" t="str">
        <f>'Model output'!A53</f>
        <v>TCGA-DJ-A13U</v>
      </c>
      <c r="B54" s="34">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X</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X</v>
      </c>
      <c r="F54" t="str">
        <f t="shared" si="5"/>
        <v>positive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output'!G53)),ISNUMBER(SEARCH("V ",'Model output'!G53)),ISNUMBER(SEARCH("five",'Model output'!G53)),ISNUMBER(SEARCH("5",'Model output'!G53))))), "lateral", "central"))</f>
        <v/>
      </c>
      <c r="H54" t="str">
        <f>IF('Model output'!H53="","negative",IF(OR(ISNUMBER(SEARCH("lymph node",'Model output'!H53)),ISNUMBER(SEARCH("gland",'Model output'!H53)),ISNUMBER(SEARCH("lobe",'Model output'!H53)),ISNUMBER(SEARCH("isthmus",'Model output'!H53)),ISNUMBER(SEARCH("mediastinum",'Model output'!H53)),ISNUMBER(SEARCH("Not mentioned",'Model output'!H53)), ISNUMBER(SEARCH("Not applicable",'Model output'!H53)), ISNUMBER(SEARCH("paratracheal",'Model output'!H53)),ISNUMBER(SEARCH("fibroadipose tissue",'Model output'!H53)),ISNUMBER(SEARCH("thyroid node",'Model output'!H53)),ISNUMBER(SEARCH("skeletal muscle",'Model output'!H53)),ISNUMBER(SEARCH("right",'Model output'!H53)),ISNUMBER(SEARCH("left",'Model output'!H53)),ISNUMBER(SEARCH("Not specified",'Model output'!H53))),"negative","positive"))</f>
        <v>negative</v>
      </c>
      <c r="I54" t="str">
        <f>IF(OR('Model output'!I53="",'Model output'!I53="Not answered",'Model output'!I53="Not mentioned"),"",IF(ISNUMBER('Model output'!I53),'Model output'!I53,1))</f>
        <v/>
      </c>
      <c r="J54">
        <f>IF(OR('Model output'!J53="",'Model output'!J53="Not answered",'Model output'!J53="Not mentioned"),"",IF(AND(ISNUMBER('Model output'!J53),'Model output'!J53&lt;=I54),'Model output'!J53,IF(AND(ISNUMBER('Model output'!J53), 'Model output'!J53&gt;=DATE(2024,1,1)), MIN(DAY('Model output'!J53), MONTH('Model output'!J53), YEAR('Model output'!J53)), IF(ISNUMBER(SEARCH("0/",'Model output'!J53)),0,IF(ISNUMBER(SEARCH("/",'Model output'!J53)), VALUE(LEFT('Model output'!J53, SEARCH("/",'Model output'!J53)-1)),1)))))</f>
        <v>1</v>
      </c>
      <c r="K54" t="str" cm="1">
        <f t="array" ref="K54">IF(COUNT(FIND({0,1,2,3,4,5,6,7,8,9},'Model output'!K53))&gt;0,'Model output'!K53,"")</f>
        <v/>
      </c>
      <c r="L54" s="8" t="str">
        <f t="shared" si="1"/>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si="6"/>
        <v>1.1cm</v>
      </c>
      <c r="R54" cm="1">
        <f t="array" ref="R54">IF(Q54="","",IF(ISNUMBER(SEARCH("cm",Q54)),MAX(VALUE(SUBSTITUTE(_xlfn.FILTERXML("&lt;t&gt;&lt;s&gt;"&amp;SUBSTITUTE(Q54,",","&lt;/s&gt;&lt;s&gt;")&amp;"&lt;/s&gt;&lt;/t&gt;","//s"),"cm",""))),MAX(VALUE(SUBSTITUTE(_xlfn.FILTERXML("&lt;t&gt;&lt;s&gt;"&amp;SUBSTITUTE(Q54,",","&lt;/s&gt;&lt;s&gt;")&amp;"&lt;/s&gt;&lt;/t&gt;","//s"),"mm","")))/10))</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t="str">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 ""))</f>
        <v>single focus</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positive</v>
      </c>
      <c r="X54" s="17" t="str">
        <f>IF('Model output'!S53="","",'Model output'!S53)</f>
        <v>Present</v>
      </c>
      <c r="Y54" t="str">
        <f>IF(OR('Model output'!S53="",ISNUMBER(SEARCH("Absent",'Model output'!S53)),ISNUMBER(SEARCH("Not identified",'Model output'!S53)),AND(ISNUMBER(SEARCH("No",'Model output'!S53)),NOT(ISNUMBER(SEARCH("carcinoma",'Model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1" t="str">
        <f>IF(OR('Model output'!V53="", AND(ISERROR(SEARCH("Positive",'Model output'!V53)), ISNUMBER(SEARCH("Negative",'Model output'!V53))), AND(ISNUMBER(SEARCH("Uninvolved",'Model output'!V53)),NOT(ISNUMBER(SEARCH("margins involved",'Model output'!V53)))), ISNUMBER(SEARCH("Free",'Model output'!V53)), ISNUMBER(SEARCH("1 mm",'Model output'!V53)), ISNUMBER(SEARCH("0.1 CM",'Model output'!V53)), ISNUMBER(SEARCH("less than 0.2 mm",'Model output'!V53)), ISNUMBER(SEARCH("less than 0.5 mm",'Model output'!V53)), ISNUMBER(SEARCH("close to",'Model output'!V53)), ISNUMBER(SEARCH("abut",'Model output'!V53)), ISNUMBER(SEARCH("not mentioned",'Model output'!V53)), ISNUMBER(SEARCH("cannot be assessed",'Model output'!V53))), "negative", "positive")</f>
        <v>negative</v>
      </c>
      <c r="AE54" s="36"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AND(ISNUMBER(J54),J54&gt;=5),M54=""),AND(AND(ISNUMBER(J54),J54&gt;=5),AND(ISNUMBER(M54),M54&gt;=1)),AND(ISNUMBER(SERACH("papillary",N54)),OR(Y54="positive",Z54="positive"), ISNUMBER(SEARCH("BRAF",AB54)))),"intermediate","low"))</f>
        <v>intermediate</v>
      </c>
      <c r="AF54" s="37" t="str">
        <f t="shared" si="2"/>
        <v>1b</v>
      </c>
      <c r="AG54" s="37" t="str">
        <f t="shared" si="3"/>
        <v>1a</v>
      </c>
      <c r="AH54" s="37" t="str">
        <f t="shared" si="7"/>
        <v>0</v>
      </c>
      <c r="AI54" s="43" t="str">
        <f t="shared" si="8"/>
        <v>II</v>
      </c>
      <c r="AJ54" s="40" t="s">
        <v>939</v>
      </c>
      <c r="AK54" s="42" t="s">
        <v>942</v>
      </c>
      <c r="AL54" s="42" t="s">
        <v>946</v>
      </c>
      <c r="AM54" s="42" t="s">
        <v>943</v>
      </c>
      <c r="AN54" s="42" t="s">
        <v>69</v>
      </c>
      <c r="AO54" s="23">
        <f t="shared" ca="1" si="9"/>
        <v>1</v>
      </c>
      <c r="AP54" s="1">
        <f t="shared" si="10"/>
        <v>1</v>
      </c>
      <c r="AQ54" s="1">
        <f t="shared" si="11"/>
        <v>0</v>
      </c>
      <c r="AR54" s="1">
        <f t="shared" si="12"/>
        <v>1</v>
      </c>
      <c r="AS54" s="13">
        <f t="shared" si="4"/>
        <v>0</v>
      </c>
    </row>
    <row r="55" spans="1:46">
      <c r="A55" t="str">
        <f>'Model output'!A54</f>
        <v>TCGA-DJ-A13V</v>
      </c>
      <c r="B55" s="34">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1a</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1</v>
      </c>
      <c r="F55" t="str">
        <f t="shared" si="5"/>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output'!G54)),ISNUMBER(SEARCH("V ",'Model output'!G54)),ISNUMBER(SEARCH("five",'Model output'!G54)),ISNUMBER(SEARCH("5",'Model output'!G54))))), "lateral", "central"))</f>
        <v>central</v>
      </c>
      <c r="H55" t="str">
        <f>IF('Model output'!H54="","negative",IF(OR(ISNUMBER(SEARCH("lymph node",'Model output'!H54)),ISNUMBER(SEARCH("gland",'Model output'!H54)),ISNUMBER(SEARCH("lobe",'Model output'!H54)),ISNUMBER(SEARCH("isthmus",'Model output'!H54)),ISNUMBER(SEARCH("mediastinum",'Model output'!H54)),ISNUMBER(SEARCH("Not mentioned",'Model output'!H54)), ISNUMBER(SEARCH("Not applicable",'Model output'!H54)), ISNUMBER(SEARCH("paratracheal",'Model output'!H54)),ISNUMBER(SEARCH("fibroadipose tissue",'Model output'!H54)),ISNUMBER(SEARCH("thyroid node",'Model output'!H54)),ISNUMBER(SEARCH("skeletal muscle",'Model output'!H54)),ISNUMBER(SEARCH("right",'Model output'!H54)),ISNUMBER(SEARCH("left",'Model output'!H54)),ISNUMBER(SEARCH("Not specified",'Model output'!H54))),"negative","positive"))</f>
        <v>negative</v>
      </c>
      <c r="I55">
        <f>IF(OR('Model output'!I54="",'Model output'!I54="Not answered",'Model output'!I54="Not mentioned"),"",IF(ISNUMBER('Model output'!I54),'Model output'!I54,1))</f>
        <v>4</v>
      </c>
      <c r="J55">
        <f>IF(OR('Model output'!J54="",'Model output'!J54="Not answered",'Model output'!J54="Not mentioned"),"",IF(AND(ISNUMBER('Model output'!J54),'Model output'!J54&lt;=I55),'Model output'!J54,IF(AND(ISNUMBER('Model output'!J54), 'Model output'!J54&gt;=DATE(2024,1,1)), MIN(DAY('Model output'!J54), MONTH('Model output'!J54), YEAR('Model output'!J54)), IF(ISNUMBER(SEARCH("0/",'Model output'!J54)),0,IF(ISNUMBER(SEARCH("/",'Model output'!J54)), VALUE(LEFT('Model output'!J54, SEARCH("/",'Model output'!J54)-1)),1)))))</f>
        <v>1</v>
      </c>
      <c r="K55" t="str" cm="1">
        <f t="array" ref="K55">IF(COUNT(FIND({0,1,2,3,4,5,6,7,8,9},'Model output'!K54))&gt;0,'Model output'!K54,"")</f>
        <v>1.4 cm</v>
      </c>
      <c r="L55" s="8" t="str">
        <f t="shared" si="1"/>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
      </c>
      <c r="P55" t="str">
        <f>IF('Model output'!N54="","",'Model output'!N54)</f>
        <v>2.9 cm</v>
      </c>
      <c r="Q55" t="str">
        <f t="shared" si="6"/>
        <v>2.9cm</v>
      </c>
      <c r="R55" cm="1">
        <f t="array" ref="R55">IF(Q55="","",IF(ISNUMBER(SEARCH("cm",Q55)),MAX(VALUE(SUBSTITUTE(_xlfn.FILTERXML("&lt;t&gt;&lt;s&gt;"&amp;SUBSTITUTE(Q55,",","&lt;/s&gt;&lt;s&gt;")&amp;"&lt;/s&gt;&lt;/t&gt;","//s"),"cm",""))),MAX(VALUE(SUBSTITUTE(_xlfn.FILTERXML("&lt;t&gt;&lt;s&gt;"&amp;SUBSTITUTE(Q55,",","&lt;/s&gt;&lt;s&gt;")&amp;"&lt;/s&gt;&lt;/t&gt;","//s"),"mm","")))/10))</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 ""))</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7"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1" t="str">
        <f>IF(OR('Model output'!V54="", AND(ISERROR(SEARCH("Positive",'Model output'!V54)), ISNUMBER(SEARCH("Negative",'Model output'!V54))), AND(ISNUMBER(SEARCH("Uninvolved",'Model output'!V54)),NOT(ISNUMBER(SEARCH("margins involved",'Model output'!V54)))), ISNUMBER(SEARCH("Free",'Model output'!V54)), ISNUMBER(SEARCH("1 mm",'Model output'!V54)), ISNUMBER(SEARCH("0.1 CM",'Model output'!V54)), ISNUMBER(SEARCH("less than 0.2 mm",'Model output'!V54)), ISNUMBER(SEARCH("less than 0.5 mm",'Model output'!V54)), ISNUMBER(SEARCH("close to",'Model output'!V54)), ISNUMBER(SEARCH("abut",'Model output'!V54)), ISNUMBER(SEARCH("not mentioned",'Model output'!V54)), ISNUMBER(SEARCH("cannot be assessed",'Model output'!V54))), "negative", "positive")</f>
        <v>negative</v>
      </c>
      <c r="AE55" s="36"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AND(ISNUMBER(J55),J55&gt;=5),M55=""),AND(AND(ISNUMBER(J55),J55&gt;=5),AND(ISNUMBER(M55),M55&gt;=1)),AND(ISNUMBER(SERACH("papillary",N55)),OR(Y55="positive",Z55="positive"), ISNUMBER(SEARCH("BRAF",AB55)))),"intermediate","low"))</f>
        <v>intermediate</v>
      </c>
      <c r="AF55" s="37" t="str">
        <f t="shared" si="2"/>
        <v>2</v>
      </c>
      <c r="AG55" s="37" t="str">
        <f t="shared" si="3"/>
        <v>1a</v>
      </c>
      <c r="AH55" s="37" t="str">
        <f t="shared" si="7"/>
        <v>0</v>
      </c>
      <c r="AI55" s="43" t="str">
        <f t="shared" si="8"/>
        <v>I</v>
      </c>
      <c r="AJ55" s="40" t="s">
        <v>939</v>
      </c>
      <c r="AK55" s="42" t="s">
        <v>945</v>
      </c>
      <c r="AL55" s="42" t="s">
        <v>634</v>
      </c>
      <c r="AM55" s="42" t="s">
        <v>946</v>
      </c>
      <c r="AN55" s="42" t="s">
        <v>69</v>
      </c>
      <c r="AO55" s="23">
        <f t="shared" ca="1" si="9"/>
        <v>1</v>
      </c>
      <c r="AP55" s="1">
        <f t="shared" si="10"/>
        <v>1</v>
      </c>
      <c r="AQ55" s="1">
        <f t="shared" si="11"/>
        <v>1</v>
      </c>
      <c r="AR55" s="1">
        <f t="shared" si="12"/>
        <v>1</v>
      </c>
      <c r="AS55" s="13">
        <f t="shared" si="4"/>
        <v>1</v>
      </c>
      <c r="AT55" s="9"/>
    </row>
    <row r="56" spans="1:46">
      <c r="A56" t="str">
        <f>'Model output'!A55</f>
        <v>TCGA-DJ-A13W</v>
      </c>
      <c r="B56" s="34">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1</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5"/>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output'!G55)),ISNUMBER(SEARCH("V ",'Model output'!G55)),ISNUMBER(SEARCH("five",'Model output'!G55)),ISNUMBER(SEARCH("5",'Model output'!G55))))), "lateral", "central"))</f>
        <v/>
      </c>
      <c r="H56" t="str">
        <f>IF('Model output'!H55="","negative",IF(OR(ISNUMBER(SEARCH("lymph node",'Model output'!H55)),ISNUMBER(SEARCH("gland",'Model output'!H55)),ISNUMBER(SEARCH("lobe",'Model output'!H55)),ISNUMBER(SEARCH("isthmus",'Model output'!H55)),ISNUMBER(SEARCH("mediastinum",'Model output'!H55)),ISNUMBER(SEARCH("Not mentioned",'Model output'!H55)), ISNUMBER(SEARCH("Not applicable",'Model output'!H55)), ISNUMBER(SEARCH("paratracheal",'Model output'!H55)),ISNUMBER(SEARCH("fibroadipose tissue",'Model output'!H55)),ISNUMBER(SEARCH("thyroid node",'Model output'!H55)),ISNUMBER(SEARCH("skeletal muscle",'Model output'!H55)),ISNUMBER(SEARCH("right",'Model output'!H55)),ISNUMBER(SEARCH("left",'Model output'!H55)),ISNUMBER(SEARCH("Not specified",'Model output'!H55))),"negative","positive"))</f>
        <v>negative</v>
      </c>
      <c r="I56">
        <f>IF(OR('Model output'!I55="",'Model output'!I55="Not answered",'Model output'!I55="Not mentioned"),"",IF(ISNUMBER('Model output'!I55),'Model output'!I55,1))</f>
        <v>3</v>
      </c>
      <c r="J56">
        <f>IF(OR('Model output'!J55="",'Model output'!J55="Not answered",'Model output'!J55="Not mentioned"),"",IF(AND(ISNUMBER('Model output'!J55),'Model output'!J55&lt;=I56),'Model output'!J55,IF(AND(ISNUMBER('Model output'!J55), 'Model output'!J55&gt;=DATE(2024,1,1)), MIN(DAY('Model output'!J55), MONTH('Model output'!J55), YEAR('Model output'!J55)), IF(ISNUMBER(SEARCH("0/",'Model output'!J55)),0,IF(ISNUMBER(SEARCH("/",'Model output'!J55)), VALUE(LEFT('Model output'!J55, SEARCH("/",'Model output'!J55)-1)),1)))))</f>
        <v>0</v>
      </c>
      <c r="K56" t="str" cm="1">
        <f t="array" ref="K56">IF(COUNT(FIND({0,1,2,3,4,5,6,7,8,9},'Model output'!K55))&gt;0,'Model output'!K55,"")</f>
        <v/>
      </c>
      <c r="L56" s="8" t="str">
        <f t="shared" si="1"/>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 carcinoma, follicular variant</v>
      </c>
      <c r="O56" t="str">
        <f>IF('Model output'!M55="","",'Model output'!M55)</f>
        <v/>
      </c>
      <c r="P56" t="str">
        <f>IF('Model output'!N55="","",'Model output'!N55)</f>
        <v>2.0 cm</v>
      </c>
      <c r="Q56" t="str">
        <f t="shared" si="6"/>
        <v>2.0cm</v>
      </c>
      <c r="R56" cm="1">
        <f t="array" ref="R56">IF(Q56="","",IF(ISNUMBER(SEARCH("cm",Q56)),MAX(VALUE(SUBSTITUTE(_xlfn.FILTERXML("&lt;t&gt;&lt;s&gt;"&amp;SUBSTITUTE(Q56,",","&lt;/s&gt;&lt;s&gt;")&amp;"&lt;/s&gt;&lt;/t&gt;","//s"),"cm",""))),MAX(VALUE(SUBSTITUTE(_xlfn.FILTERXML("&lt;t&gt;&lt;s&gt;"&amp;SUBSTITUTE(Q56,",","&lt;/s&gt;&lt;s&gt;")&amp;"&lt;/s&gt;&lt;/t&gt;","//s"),"mm","")))/10))</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 ""))</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7" t="str">
        <f>IF('Model output'!S55="","",'Model output'!S55)</f>
        <v>Not Identified</v>
      </c>
      <c r="Y56" t="str">
        <f>IF(OR('Model output'!S55="",ISNUMBER(SEARCH("Absent",'Model output'!S55)),ISNUMBER(SEARCH("Not identified",'Model output'!S55)),AND(ISNUMBER(SEARCH("No",'Model output'!S55)),NOT(ISNUMBER(SEARCH("carcinoma",'Model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1" t="str">
        <f>IF(OR('Model output'!V55="", AND(ISERROR(SEARCH("Positive",'Model output'!V55)), ISNUMBER(SEARCH("Negative",'Model output'!V55))), AND(ISNUMBER(SEARCH("Uninvolved",'Model output'!V55)),NOT(ISNUMBER(SEARCH("margins involved",'Model output'!V55)))), ISNUMBER(SEARCH("Free",'Model output'!V55)), ISNUMBER(SEARCH("1 mm",'Model output'!V55)), ISNUMBER(SEARCH("0.1 CM",'Model output'!V55)), ISNUMBER(SEARCH("less than 0.2 mm",'Model output'!V55)), ISNUMBER(SEARCH("less than 0.5 mm",'Model output'!V55)), ISNUMBER(SEARCH("close to",'Model output'!V55)), ISNUMBER(SEARCH("abut",'Model output'!V55)), ISNUMBER(SEARCH("not mentioned",'Model output'!V55)), ISNUMBER(SEARCH("cannot be assessed",'Model output'!V55))), "negative", "positive")</f>
        <v>negative</v>
      </c>
      <c r="AE56" s="36"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AND(ISNUMBER(J56),J56&gt;=5),M56=""),AND(AND(ISNUMBER(J56),J56&gt;=5),AND(ISNUMBER(M56),M56&gt;=1)),AND(ISNUMBER(SERACH("papillary",N56)),OR(Y56="positive",Z56="positive"), ISNUMBER(SEARCH("BRAF",AB56)))),"intermediate","low"))</f>
        <v>low</v>
      </c>
      <c r="AF56" s="37" t="str">
        <f t="shared" si="2"/>
        <v>1b</v>
      </c>
      <c r="AG56" s="37" t="str">
        <f t="shared" si="3"/>
        <v>0</v>
      </c>
      <c r="AH56" s="37" t="str">
        <f t="shared" si="7"/>
        <v>0</v>
      </c>
      <c r="AI56" s="43" t="str">
        <f t="shared" si="8"/>
        <v>I</v>
      </c>
      <c r="AJ56" s="40" t="s">
        <v>938</v>
      </c>
      <c r="AK56" s="42" t="s">
        <v>942</v>
      </c>
      <c r="AL56" s="42" t="s">
        <v>943</v>
      </c>
      <c r="AM56" s="42" t="s">
        <v>946</v>
      </c>
      <c r="AN56" s="42" t="s">
        <v>69</v>
      </c>
      <c r="AO56" s="23">
        <f t="shared" ca="1" si="9"/>
        <v>1</v>
      </c>
      <c r="AP56" s="1">
        <f t="shared" si="10"/>
        <v>1</v>
      </c>
      <c r="AQ56" s="1">
        <f t="shared" si="11"/>
        <v>1</v>
      </c>
      <c r="AR56" s="1">
        <f t="shared" si="12"/>
        <v>1</v>
      </c>
      <c r="AS56" s="13">
        <f t="shared" si="4"/>
        <v>1</v>
      </c>
    </row>
    <row r="57" spans="1:46">
      <c r="A57" t="str">
        <f>'Model output'!A56</f>
        <v>TCGA-DJ-A13X</v>
      </c>
      <c r="B57" s="34">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5"/>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output'!G56)),ISNUMBER(SEARCH("V ",'Model output'!G56)),ISNUMBER(SEARCH("five",'Model output'!G56)),ISNUMBER(SEARCH("5",'Model output'!G56))))), "lateral", "central"))</f>
        <v/>
      </c>
      <c r="H57" t="str">
        <f>IF('Model output'!H56="","negative",IF(OR(ISNUMBER(SEARCH("lymph node",'Model output'!H56)),ISNUMBER(SEARCH("gland",'Model output'!H56)),ISNUMBER(SEARCH("lobe",'Model output'!H56)),ISNUMBER(SEARCH("isthmus",'Model output'!H56)),ISNUMBER(SEARCH("mediastinum",'Model output'!H56)),ISNUMBER(SEARCH("Not mentioned",'Model output'!H56)), ISNUMBER(SEARCH("Not applicable",'Model output'!H56)), ISNUMBER(SEARCH("paratracheal",'Model output'!H56)),ISNUMBER(SEARCH("fibroadipose tissue",'Model output'!H56)),ISNUMBER(SEARCH("thyroid node",'Model output'!H56)),ISNUMBER(SEARCH("skeletal muscle",'Model output'!H56)),ISNUMBER(SEARCH("right",'Model output'!H56)),ISNUMBER(SEARCH("left",'Model output'!H56)),ISNUMBER(SEARCH("Not specified",'Model output'!H56))),"negative","positive"))</f>
        <v>negative</v>
      </c>
      <c r="I57">
        <f>IF(OR('Model output'!I56="",'Model output'!I56="Not answered",'Model output'!I56="Not mentioned"),"",IF(ISNUMBER('Model output'!I56),'Model output'!I56,1))</f>
        <v>1</v>
      </c>
      <c r="J57">
        <f>IF(OR('Model output'!J56="",'Model output'!J56="Not answered",'Model output'!J56="Not mentioned"),"",IF(AND(ISNUMBER('Model output'!J56),'Model output'!J56&lt;=I57),'Model output'!J56,IF(AND(ISNUMBER('Model output'!J56), 'Model output'!J56&gt;=DATE(2024,1,1)), MIN(DAY('Model output'!J56), MONTH('Model output'!J56), YEAR('Model output'!J56)), IF(ISNUMBER(SEARCH("0/",'Model output'!J56)),0,IF(ISNUMBER(SEARCH("/",'Model output'!J56)), VALUE(LEFT('Model output'!J56, SEARCH("/",'Model output'!J56)-1)),1)))))</f>
        <v>0</v>
      </c>
      <c r="K57" t="str" cm="1">
        <f t="array" ref="K57">IF(COUNT(FIND({0,1,2,3,4,5,6,7,8,9},'Model output'!K56))&gt;0,'Model output'!K56,"")</f>
        <v/>
      </c>
      <c r="L57" s="8" t="str">
        <f t="shared" si="1"/>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 variant</v>
      </c>
      <c r="P57" t="str">
        <f>IF('Model output'!N56="","",'Model output'!N56)</f>
        <v>6.5 cm</v>
      </c>
      <c r="Q57" t="str">
        <f t="shared" si="6"/>
        <v>6.5cm</v>
      </c>
      <c r="R57" cm="1">
        <f t="array" ref="R57">IF(Q57="","",IF(ISNUMBER(SEARCH("cm",Q57)),MAX(VALUE(SUBSTITUTE(_xlfn.FILTERXML("&lt;t&gt;&lt;s&gt;"&amp;SUBSTITUTE(Q57,",","&lt;/s&gt;&lt;s&gt;")&amp;"&lt;/s&gt;&lt;/t&gt;","//s"),"cm",""))),MAX(VALUE(SUBSTITUTE(_xlfn.FILTERXML("&lt;t&gt;&lt;s&gt;"&amp;SUBSTITUTE(Q57,",","&lt;/s&gt;&lt;s&gt;")&amp;"&lt;/s&gt;&lt;/t&gt;","//s"),"mm","")))/10))</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 ""))</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7" t="str">
        <f>IF('Model output'!S56="","",'Model output'!S56)</f>
        <v>Not identified</v>
      </c>
      <c r="Y57" t="str">
        <f>IF(OR('Model output'!S56="",ISNUMBER(SEARCH("Absent",'Model output'!S56)),ISNUMBER(SEARCH("Not identified",'Model output'!S56)),AND(ISNUMBER(SEARCH("No",'Model output'!S56)),NOT(ISNUMBER(SEARCH("carcinoma",'Model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1" t="str">
        <f>IF(OR('Model output'!V56="", AND(ISERROR(SEARCH("Positive",'Model output'!V56)), ISNUMBER(SEARCH("Negative",'Model output'!V56))), AND(ISNUMBER(SEARCH("Uninvolved",'Model output'!V56)),NOT(ISNUMBER(SEARCH("margins involved",'Model output'!V56)))), ISNUMBER(SEARCH("Free",'Model output'!V56)), ISNUMBER(SEARCH("1 mm",'Model output'!V56)), ISNUMBER(SEARCH("0.1 CM",'Model output'!V56)), ISNUMBER(SEARCH("less than 0.2 mm",'Model output'!V56)), ISNUMBER(SEARCH("less than 0.5 mm",'Model output'!V56)), ISNUMBER(SEARCH("close to",'Model output'!V56)), ISNUMBER(SEARCH("abut",'Model output'!V56)), ISNUMBER(SEARCH("not mentioned",'Model output'!V56)), ISNUMBER(SEARCH("cannot be assessed",'Model output'!V56))), "negative", "positive")</f>
        <v>negative</v>
      </c>
      <c r="AE57" s="36"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AND(ISNUMBER(J57),J57&gt;=5),M57=""),AND(AND(ISNUMBER(J57),J57&gt;=5),AND(ISNUMBER(M57),M57&gt;=1)),AND(ISNUMBER(SERACH("papillary",N57)),OR(Y57="positive",Z57="positive"), ISNUMBER(SEARCH("BRAF",AB57)))),"intermediate","low"))</f>
        <v>low</v>
      </c>
      <c r="AF57" s="37" t="str">
        <f t="shared" si="2"/>
        <v>3a</v>
      </c>
      <c r="AG57" s="37" t="str">
        <f t="shared" si="3"/>
        <v>0</v>
      </c>
      <c r="AH57" s="37" t="str">
        <f t="shared" si="7"/>
        <v>0</v>
      </c>
      <c r="AI57" s="43" t="str">
        <f t="shared" si="8"/>
        <v>I</v>
      </c>
      <c r="AJ57" s="40" t="s">
        <v>938</v>
      </c>
      <c r="AK57" s="42" t="s">
        <v>947</v>
      </c>
      <c r="AL57" s="42" t="s">
        <v>943</v>
      </c>
      <c r="AM57" s="42" t="s">
        <v>946</v>
      </c>
      <c r="AN57" s="42" t="s">
        <v>69</v>
      </c>
      <c r="AO57" s="23">
        <f t="shared" ca="1" si="9"/>
        <v>1</v>
      </c>
      <c r="AP57" s="1">
        <f t="shared" si="10"/>
        <v>1</v>
      </c>
      <c r="AQ57" s="1">
        <f t="shared" si="11"/>
        <v>1</v>
      </c>
      <c r="AR57" s="1">
        <f t="shared" si="12"/>
        <v>1</v>
      </c>
      <c r="AS57" s="13">
        <f t="shared" si="4"/>
        <v>1</v>
      </c>
    </row>
    <row r="58" spans="1:46">
      <c r="A58" t="str">
        <f>'Model output'!A57</f>
        <v>TCGA-DJ-A1QG</v>
      </c>
      <c r="B58" s="34">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5"/>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output'!G57)),ISNUMBER(SEARCH("V ",'Model output'!G57)),ISNUMBER(SEARCH("five",'Model output'!G57)),ISNUMBER(SEARCH("5",'Model output'!G57))))), "lateral", "central"))</f>
        <v/>
      </c>
      <c r="H58" t="str">
        <f>IF('Model output'!H57="","negative",IF(OR(ISNUMBER(SEARCH("lymph node",'Model output'!H57)),ISNUMBER(SEARCH("gland",'Model output'!H57)),ISNUMBER(SEARCH("lobe",'Model output'!H57)),ISNUMBER(SEARCH("isthmus",'Model output'!H57)),ISNUMBER(SEARCH("mediastinum",'Model output'!H57)),ISNUMBER(SEARCH("Not mentioned",'Model output'!H57)), ISNUMBER(SEARCH("Not applicable",'Model output'!H57)), ISNUMBER(SEARCH("paratracheal",'Model output'!H57)),ISNUMBER(SEARCH("fibroadipose tissue",'Model output'!H57)),ISNUMBER(SEARCH("thyroid node",'Model output'!H57)),ISNUMBER(SEARCH("skeletal muscle",'Model output'!H57)),ISNUMBER(SEARCH("right",'Model output'!H57)),ISNUMBER(SEARCH("left",'Model output'!H57)),ISNUMBER(SEARCH("Not specified",'Model output'!H57))),"negative","positive"))</f>
        <v>negative</v>
      </c>
      <c r="I58">
        <f>IF(OR('Model output'!I57="",'Model output'!I57="Not answered",'Model output'!I57="Not mentioned"),"",IF(ISNUMBER('Model output'!I57),'Model output'!I57,1))</f>
        <v>4</v>
      </c>
      <c r="J58">
        <f>IF(OR('Model output'!J57="",'Model output'!J57="Not answered",'Model output'!J57="Not mentioned"),"",IF(AND(ISNUMBER('Model output'!J57),'Model output'!J57&lt;=I58),'Model output'!J57,IF(AND(ISNUMBER('Model output'!J57), 'Model output'!J57&gt;=DATE(2024,1,1)), MIN(DAY('Model output'!J57), MONTH('Model output'!J57), YEAR('Model output'!J57)), IF(ISNUMBER(SEARCH("0/",'Model output'!J57)),0,IF(ISNUMBER(SEARCH("/",'Model output'!J57)), VALUE(LEFT('Model output'!J57, SEARCH("/",'Model output'!J57)-1)),1)))))</f>
        <v>0</v>
      </c>
      <c r="K58" t="str" cm="1">
        <f t="array" ref="K58">IF(COUNT(FIND({0,1,2,3,4,5,6,7,8,9},'Model output'!K57))&gt;0,'Model output'!K57,"")</f>
        <v/>
      </c>
      <c r="L58" s="8" t="str">
        <f t="shared" si="1"/>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 follicular variant, microcarcinoma</v>
      </c>
      <c r="P58" t="str">
        <f>IF('Model output'!N57="","",'Model output'!N57)</f>
        <v>1.8 cm (right lobe)</v>
      </c>
      <c r="Q58" t="str">
        <f t="shared" si="6"/>
        <v>1.8cm</v>
      </c>
      <c r="R58" cm="1">
        <f t="array" ref="R58">IF(Q58="","",IF(ISNUMBER(SEARCH("cm",Q58)),MAX(VALUE(SUBSTITUTE(_xlfn.FILTERXML("&lt;t&gt;&lt;s&gt;"&amp;SUBSTITUTE(Q58,",","&lt;/s&gt;&lt;s&gt;")&amp;"&lt;/s&gt;&lt;/t&gt;","//s"),"cm",""))),MAX(VALUE(SUBSTITUTE(_xlfn.FILTERXML("&lt;t&gt;&lt;s&gt;"&amp;SUBSTITUTE(Q58,",","&lt;/s&gt;&lt;s&gt;")&amp;"&lt;/s&gt;&lt;/t&gt;","//s"),"mm","")))/10))</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 ""))</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7" t="str">
        <f>IF('Model output'!S57="","",'Model output'!S57)</f>
        <v>Not identified</v>
      </c>
      <c r="Y58" t="str">
        <f>IF(OR('Model output'!S57="",ISNUMBER(SEARCH("Absent",'Model output'!S57)),ISNUMBER(SEARCH("Not identified",'Model output'!S57)),AND(ISNUMBER(SEARCH("No",'Model output'!S57)),NOT(ISNUMBER(SEARCH("carcinoma",'Model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1" t="str">
        <f>IF(OR('Model output'!V57="", AND(ISERROR(SEARCH("Positive",'Model output'!V57)), ISNUMBER(SEARCH("Negative",'Model output'!V57))), AND(ISNUMBER(SEARCH("Uninvolved",'Model output'!V57)),NOT(ISNUMBER(SEARCH("margins involved",'Model output'!V57)))), ISNUMBER(SEARCH("Free",'Model output'!V57)), ISNUMBER(SEARCH("1 mm",'Model output'!V57)), ISNUMBER(SEARCH("0.1 CM",'Model output'!V57)), ISNUMBER(SEARCH("less than 0.2 mm",'Model output'!V57)), ISNUMBER(SEARCH("less than 0.5 mm",'Model output'!V57)), ISNUMBER(SEARCH("close to",'Model output'!V57)), ISNUMBER(SEARCH("abut",'Model output'!V57)), ISNUMBER(SEARCH("not mentioned",'Model output'!V57)), ISNUMBER(SEARCH("cannot be assessed",'Model output'!V57))), "negative", "positive")</f>
        <v>negative</v>
      </c>
      <c r="AE58" s="36"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AND(ISNUMBER(J58),J58&gt;=5),M58=""),AND(AND(ISNUMBER(J58),J58&gt;=5),AND(ISNUMBER(M58),M58&gt;=1)),AND(ISNUMBER(SERACH("papillary",N58)),OR(Y58="positive",Z58="positive"), ISNUMBER(SEARCH("BRAF",AB58)))),"intermediate","low"))</f>
        <v>low</v>
      </c>
      <c r="AF58" s="37" t="str">
        <f t="shared" si="2"/>
        <v>1b</v>
      </c>
      <c r="AG58" s="37" t="str">
        <f t="shared" si="3"/>
        <v>0</v>
      </c>
      <c r="AH58" s="37" t="str">
        <f t="shared" si="7"/>
        <v>0</v>
      </c>
      <c r="AI58" s="43" t="str">
        <f t="shared" si="8"/>
        <v>I</v>
      </c>
      <c r="AJ58" s="40" t="s">
        <v>938</v>
      </c>
      <c r="AK58" s="42" t="s">
        <v>942</v>
      </c>
      <c r="AL58" s="42" t="s">
        <v>943</v>
      </c>
      <c r="AM58" s="42" t="s">
        <v>946</v>
      </c>
      <c r="AN58" s="42" t="s">
        <v>69</v>
      </c>
      <c r="AO58" s="23">
        <f t="shared" ca="1" si="9"/>
        <v>1</v>
      </c>
      <c r="AP58" s="1">
        <f t="shared" si="10"/>
        <v>1</v>
      </c>
      <c r="AQ58" s="1">
        <f t="shared" si="11"/>
        <v>1</v>
      </c>
      <c r="AR58" s="1">
        <f t="shared" si="12"/>
        <v>1</v>
      </c>
      <c r="AS58" s="13">
        <f t="shared" si="4"/>
        <v>1</v>
      </c>
    </row>
    <row r="59" spans="1:46">
      <c r="A59" t="str">
        <f>'Model output'!A58</f>
        <v>TCGA-DJ-A1QH</v>
      </c>
      <c r="B59" s="34">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0</v>
      </c>
      <c r="F59" t="str">
        <f t="shared" si="5"/>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output'!G58)),ISNUMBER(SEARCH("V ",'Model output'!G58)),ISNUMBER(SEARCH("five",'Model output'!G58)),ISNUMBER(SEARCH("5",'Model output'!G58))))), "lateral", "central"))</f>
        <v>central</v>
      </c>
      <c r="H59" t="str">
        <f>IF('Model output'!H58="","negative",IF(OR(ISNUMBER(SEARCH("lymph node",'Model output'!H58)),ISNUMBER(SEARCH("gland",'Model output'!H58)),ISNUMBER(SEARCH("lobe",'Model output'!H58)),ISNUMBER(SEARCH("isthmus",'Model output'!H58)),ISNUMBER(SEARCH("mediastinum",'Model output'!H58)),ISNUMBER(SEARCH("Not mentioned",'Model output'!H58)), ISNUMBER(SEARCH("Not applicable",'Model output'!H58)), ISNUMBER(SEARCH("paratracheal",'Model output'!H58)),ISNUMBER(SEARCH("fibroadipose tissue",'Model output'!H58)),ISNUMBER(SEARCH("thyroid node",'Model output'!H58)),ISNUMBER(SEARCH("skeletal muscle",'Model output'!H58)),ISNUMBER(SEARCH("right",'Model output'!H58)),ISNUMBER(SEARCH("left",'Model output'!H58)),ISNUMBER(SEARCH("Not specified",'Model output'!H58))),"negative","positive"))</f>
        <v>negative</v>
      </c>
      <c r="I59">
        <f>IF(OR('Model output'!I58="",'Model output'!I58="Not answered",'Model output'!I58="Not mentioned"),"",IF(ISNUMBER('Model output'!I58),'Model output'!I58,1))</f>
        <v>4</v>
      </c>
      <c r="J59">
        <f>IF(OR('Model output'!J58="",'Model output'!J58="Not answered",'Model output'!J58="Not mentioned"),"",IF(AND(ISNUMBER('Model output'!J58),'Model output'!J58&lt;=I59),'Model output'!J58,IF(AND(ISNUMBER('Model output'!J58), 'Model output'!J58&gt;=DATE(2024,1,1)), MIN(DAY('Model output'!J58), MONTH('Model output'!J58), YEAR('Model output'!J58)), IF(ISNUMBER(SEARCH("0/",'Model output'!J58)),0,IF(ISNUMBER(SEARCH("/",'Model output'!J58)), VALUE(LEFT('Model output'!J58, SEARCH("/",'Model output'!J58)-1)),1)))))</f>
        <v>2</v>
      </c>
      <c r="K59" t="str" cm="1">
        <f t="array" ref="K59">IF(COUNT(FIND({0,1,2,3,4,5,6,7,8,9},'Model output'!K58))&gt;0,'Model output'!K58,"")</f>
        <v>1cm</v>
      </c>
      <c r="L59" s="8" t="str">
        <f t="shared" si="1"/>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 variant</v>
      </c>
      <c r="P59" t="str">
        <f>IF('Model output'!N58="","",'Model output'!N58)</f>
        <v>7 cm</v>
      </c>
      <c r="Q59" t="str">
        <f t="shared" si="6"/>
        <v>7cm</v>
      </c>
      <c r="R59" cm="1">
        <f t="array" ref="R59">IF(Q59="","",IF(ISNUMBER(SEARCH("cm",Q59)),MAX(VALUE(SUBSTITUTE(_xlfn.FILTERXML("&lt;t&gt;&lt;s&gt;"&amp;SUBSTITUTE(Q59,",","&lt;/s&gt;&lt;s&gt;")&amp;"&lt;/s&gt;&lt;/t&gt;","//s"),"cm",""))),MAX(VALUE(SUBSTITUTE(_xlfn.FILTERXML("&lt;t&gt;&lt;s&gt;"&amp;SUBSTITUTE(Q59,",","&lt;/s&gt;&lt;s&gt;")&amp;"&lt;/s&gt;&lt;/t&gt;","//s"),"mm","")))/10))</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1</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 ""))</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7" t="str">
        <f>IF('Model output'!S58="","",'Model output'!S58)</f>
        <v>There is extensive extension into peri-thyroidal fibroadipose tissue and skeletal muscle</v>
      </c>
      <c r="Y59" t="str">
        <f>IF(OR('Model output'!S58="",ISNUMBER(SEARCH("Absent",'Model output'!S58)),ISNUMBER(SEARCH("Not identified",'Model output'!S58)),AND(ISNUMBER(SEARCH("No",'Model output'!S58)),NOT(ISNUMBER(SEARCH("carcinoma",'Model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1" t="str">
        <f>IF(OR('Model output'!V58="", AND(ISERROR(SEARCH("Positive",'Model output'!V58)), ISNUMBER(SEARCH("Negative",'Model output'!V58))), AND(ISNUMBER(SEARCH("Uninvolved",'Model output'!V58)),NOT(ISNUMBER(SEARCH("margins involved",'Model output'!V58)))), ISNUMBER(SEARCH("Free",'Model output'!V58)), ISNUMBER(SEARCH("1 mm",'Model output'!V58)), ISNUMBER(SEARCH("0.1 CM",'Model output'!V58)), ISNUMBER(SEARCH("less than 0.2 mm",'Model output'!V58)), ISNUMBER(SEARCH("less than 0.5 mm",'Model output'!V58)), ISNUMBER(SEARCH("close to",'Model output'!V58)), ISNUMBER(SEARCH("abut",'Model output'!V58)), ISNUMBER(SEARCH("not mentioned",'Model output'!V58)), ISNUMBER(SEARCH("cannot be assessed",'Model output'!V58))), "negative", "positive")</f>
        <v>positive</v>
      </c>
      <c r="AE59" s="36"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AND(ISNUMBER(J59),J59&gt;=5),M59=""),AND(AND(ISNUMBER(J59),J59&gt;=5),AND(ISNUMBER(M59),M59&gt;=1)),AND(ISNUMBER(SERACH("papillary",N59)),OR(Y59="positive",Z59="positive"), ISNUMBER(SEARCH("BRAF",AB59)))),"intermediate","low"))</f>
        <v>high</v>
      </c>
      <c r="AF59" s="37" t="str">
        <f t="shared" si="2"/>
        <v>3b</v>
      </c>
      <c r="AG59" s="37" t="str">
        <f t="shared" si="3"/>
        <v>1a</v>
      </c>
      <c r="AH59" s="37" t="str">
        <f t="shared" si="7"/>
        <v>0</v>
      </c>
      <c r="AI59" s="43" t="str">
        <f t="shared" si="8"/>
        <v>II</v>
      </c>
      <c r="AJ59" s="40" t="s">
        <v>937</v>
      </c>
      <c r="AK59" s="42" t="s">
        <v>941</v>
      </c>
      <c r="AL59" s="42" t="s">
        <v>634</v>
      </c>
      <c r="AM59" s="42" t="s">
        <v>946</v>
      </c>
      <c r="AN59" s="42" t="s">
        <v>944</v>
      </c>
      <c r="AO59" s="23">
        <f t="shared" si="9"/>
        <v>1</v>
      </c>
      <c r="AP59" s="1">
        <f t="shared" si="10"/>
        <v>1</v>
      </c>
      <c r="AQ59" s="1">
        <f t="shared" si="11"/>
        <v>1</v>
      </c>
      <c r="AR59" s="1">
        <f t="shared" si="12"/>
        <v>1</v>
      </c>
      <c r="AS59" s="13">
        <f t="shared" si="4"/>
        <v>1</v>
      </c>
    </row>
    <row r="60" spans="1:46">
      <c r="A60" t="str">
        <f>'Model output'!A59</f>
        <v>TCGA-DJ-A1QL</v>
      </c>
      <c r="B60" s="34">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5"/>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output'!G59)),ISNUMBER(SEARCH("V ",'Model output'!G59)),ISNUMBER(SEARCH("five",'Model output'!G59)),ISNUMBER(SEARCH("5",'Model output'!G59))))), "lateral", "central"))</f>
        <v/>
      </c>
      <c r="H60" t="str">
        <f>IF('Model output'!H59="","negative",IF(OR(ISNUMBER(SEARCH("lymph node",'Model output'!H59)),ISNUMBER(SEARCH("gland",'Model output'!H59)),ISNUMBER(SEARCH("lobe",'Model output'!H59)),ISNUMBER(SEARCH("isthmus",'Model output'!H59)),ISNUMBER(SEARCH("mediastinum",'Model output'!H59)),ISNUMBER(SEARCH("Not mentioned",'Model output'!H59)), ISNUMBER(SEARCH("Not applicable",'Model output'!H59)), ISNUMBER(SEARCH("paratracheal",'Model output'!H59)),ISNUMBER(SEARCH("fibroadipose tissue",'Model output'!H59)),ISNUMBER(SEARCH("thyroid node",'Model output'!H59)),ISNUMBER(SEARCH("skeletal muscle",'Model output'!H59)),ISNUMBER(SEARCH("right",'Model output'!H59)),ISNUMBER(SEARCH("left",'Model output'!H59)),ISNUMBER(SEARCH("Not specified",'Model output'!H59))),"negative","positive"))</f>
        <v>negative</v>
      </c>
      <c r="I60" t="str">
        <f>IF(OR('Model output'!I59="",'Model output'!I59="Not answered",'Model output'!I59="Not mentioned"),"",IF(ISNUMBER('Model output'!I59),'Model output'!I59,1))</f>
        <v/>
      </c>
      <c r="J60" t="str">
        <f>IF(OR('Model output'!J59="",'Model output'!J59="Not answered",'Model output'!J59="Not mentioned"),"",IF(AND(ISNUMBER('Model output'!J59),'Model output'!J59&lt;=I60),'Model output'!J59,IF(AND(ISNUMBER('Model output'!J59), 'Model output'!J59&gt;=DATE(2024,1,1)), MIN(DAY('Model output'!J59), MONTH('Model output'!J59), YEAR('Model output'!J59)), IF(ISNUMBER(SEARCH("0/",'Model output'!J59)),0,IF(ISNUMBER(SEARCH("/",'Model output'!J59)), VALUE(LEFT('Model output'!J59, SEARCH("/",'Model output'!J59)-1)),1)))))</f>
        <v/>
      </c>
      <c r="K60" t="str" cm="1">
        <f t="array" ref="K60">IF(COUNT(FIND({0,1,2,3,4,5,6,7,8,9},'Model output'!K59))&gt;0,'Model output'!K59,"")</f>
        <v/>
      </c>
      <c r="L60" s="8" t="str">
        <f t="shared" si="1"/>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 variant</v>
      </c>
      <c r="P60" t="str">
        <f>IF('Model output'!N59="","",'Model output'!N59)</f>
        <v>2.2 cm</v>
      </c>
      <c r="Q60" t="str">
        <f t="shared" si="6"/>
        <v>2.2cm</v>
      </c>
      <c r="R60" cm="1">
        <f t="array" ref="R60">IF(Q60="","",IF(ISNUMBER(SEARCH("cm",Q60)),MAX(VALUE(SUBSTITUTE(_xlfn.FILTERXML("&lt;t&gt;&lt;s&gt;"&amp;SUBSTITUTE(Q60,",","&lt;/s&gt;&lt;s&gt;")&amp;"&lt;/s&gt;&lt;/t&gt;","//s"),"cm",""))),MAX(VALUE(SUBSTITUTE(_xlfn.FILTERXML("&lt;t&gt;&lt;s&gt;"&amp;SUBSTITUTE(Q60,",","&lt;/s&gt;&lt;s&gt;")&amp;"&lt;/s&gt;&lt;/t&gt;","//s"),"mm","")))/10))</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 ""))</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7" t="str">
        <f>IF('Model output'!S59="","",'Model output'!S59)</f>
        <v>Not identified</v>
      </c>
      <c r="Y60" t="str">
        <f>IF(OR('Model output'!S59="",ISNUMBER(SEARCH("Absent",'Model output'!S59)),ISNUMBER(SEARCH("Not identified",'Model output'!S59)),AND(ISNUMBER(SEARCH("No",'Model output'!S59)),NOT(ISNUMBER(SEARCH("carcinoma",'Model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1" t="str">
        <f>IF(OR('Model output'!V59="", AND(ISERROR(SEARCH("Positive",'Model output'!V59)), ISNUMBER(SEARCH("Negative",'Model output'!V59))), AND(ISNUMBER(SEARCH("Uninvolved",'Model output'!V59)),NOT(ISNUMBER(SEARCH("margins involved",'Model output'!V59)))), ISNUMBER(SEARCH("Free",'Model output'!V59)), ISNUMBER(SEARCH("1 mm",'Model output'!V59)), ISNUMBER(SEARCH("0.1 CM",'Model output'!V59)), ISNUMBER(SEARCH("less than 0.2 mm",'Model output'!V59)), ISNUMBER(SEARCH("less than 0.5 mm",'Model output'!V59)), ISNUMBER(SEARCH("close to",'Model output'!V59)), ISNUMBER(SEARCH("abut",'Model output'!V59)), ISNUMBER(SEARCH("not mentioned",'Model output'!V59)), ISNUMBER(SEARCH("cannot be assessed",'Model output'!V59))), "negative", "positive")</f>
        <v>negative</v>
      </c>
      <c r="AE60" s="36"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AND(ISNUMBER(J60),J60&gt;=5),M60=""),AND(AND(ISNUMBER(J60),J60&gt;=5),AND(ISNUMBER(M60),M60&gt;=1)),AND(ISNUMBER(SERACH("papillary",N60)),OR(Y60="positive",Z60="positive"), ISNUMBER(SEARCH("BRAF",AB60)))),"intermediate","low"))</f>
        <v>low</v>
      </c>
      <c r="AF60" s="37" t="str">
        <f t="shared" si="2"/>
        <v>2</v>
      </c>
      <c r="AG60" s="37" t="str">
        <f t="shared" si="3"/>
        <v>0</v>
      </c>
      <c r="AH60" s="37" t="str">
        <f t="shared" si="7"/>
        <v>0</v>
      </c>
      <c r="AI60" s="43" t="str">
        <f t="shared" si="8"/>
        <v>I</v>
      </c>
      <c r="AJ60" s="40" t="s">
        <v>938</v>
      </c>
      <c r="AK60" s="42" t="s">
        <v>945</v>
      </c>
      <c r="AL60" s="42" t="s">
        <v>946</v>
      </c>
      <c r="AM60" s="42" t="s">
        <v>946</v>
      </c>
      <c r="AN60" s="42" t="s">
        <v>69</v>
      </c>
      <c r="AO60" s="23">
        <f t="shared" ca="1" si="9"/>
        <v>1</v>
      </c>
      <c r="AP60" s="1">
        <f t="shared" si="10"/>
        <v>1</v>
      </c>
      <c r="AQ60" s="1">
        <f t="shared" si="11"/>
        <v>1</v>
      </c>
      <c r="AR60" s="1">
        <f t="shared" si="12"/>
        <v>1</v>
      </c>
      <c r="AS60" s="13">
        <f t="shared" si="4"/>
        <v>1</v>
      </c>
    </row>
    <row r="61" spans="1:46">
      <c r="A61" t="str">
        <f>'Model output'!A60</f>
        <v>TCGA-DJ-A1QM</v>
      </c>
      <c r="B61" s="34">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5"/>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output'!G60)),ISNUMBER(SEARCH("V ",'Model output'!G60)),ISNUMBER(SEARCH("five",'Model output'!G60)),ISNUMBER(SEARCH("5",'Model output'!G60))))), "lateral", "central"))</f>
        <v/>
      </c>
      <c r="H61" t="str">
        <f>IF('Model output'!H60="","negative",IF(OR(ISNUMBER(SEARCH("lymph node",'Model output'!H60)),ISNUMBER(SEARCH("gland",'Model output'!H60)),ISNUMBER(SEARCH("lobe",'Model output'!H60)),ISNUMBER(SEARCH("isthmus",'Model output'!H60)),ISNUMBER(SEARCH("mediastinum",'Model output'!H60)),ISNUMBER(SEARCH("Not mentioned",'Model output'!H60)), ISNUMBER(SEARCH("Not applicable",'Model output'!H60)), ISNUMBER(SEARCH("paratracheal",'Model output'!H60)),ISNUMBER(SEARCH("fibroadipose tissue",'Model output'!H60)),ISNUMBER(SEARCH("thyroid node",'Model output'!H60)),ISNUMBER(SEARCH("skeletal muscle",'Model output'!H60)),ISNUMBER(SEARCH("right",'Model output'!H60)),ISNUMBER(SEARCH("left",'Model output'!H60)),ISNUMBER(SEARCH("Not specified",'Model output'!H60))),"negative","positive"))</f>
        <v>negative</v>
      </c>
      <c r="I61">
        <f>IF(OR('Model output'!I60="",'Model output'!I60="Not answered",'Model output'!I60="Not mentioned"),"",IF(ISNUMBER('Model output'!I60),'Model output'!I60,1))</f>
        <v>2</v>
      </c>
      <c r="J61">
        <f>IF(OR('Model output'!J60="",'Model output'!J60="Not answered",'Model output'!J60="Not mentioned"),"",IF(AND(ISNUMBER('Model output'!J60),'Model output'!J60&lt;=I61),'Model output'!J60,IF(AND(ISNUMBER('Model output'!J60), 'Model output'!J60&gt;=DATE(2024,1,1)), MIN(DAY('Model output'!J60), MONTH('Model output'!J60), YEAR('Model output'!J60)), IF(ISNUMBER(SEARCH("0/",'Model output'!J60)),0,IF(ISNUMBER(SEARCH("/",'Model output'!J60)), VALUE(LEFT('Model output'!J60, SEARCH("/",'Model output'!J60)-1)),1)))))</f>
        <v>0</v>
      </c>
      <c r="K61" t="str" cm="1">
        <f t="array" ref="K61">IF(COUNT(FIND({0,1,2,3,4,5,6,7,8,9},'Model output'!K60))&gt;0,'Model output'!K60,"")</f>
        <v/>
      </c>
      <c r="L61" s="8" t="str">
        <f t="shared" si="1"/>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 with tall cell features</v>
      </c>
      <c r="P61" t="str">
        <f>IF('Model output'!N60="","",'Model output'!N60)</f>
        <v>0.7 cm</v>
      </c>
      <c r="Q61" t="str">
        <f t="shared" si="6"/>
        <v>0.7cm</v>
      </c>
      <c r="R61" cm="1">
        <f t="array" ref="R61">IF(Q61="","",IF(ISNUMBER(SEARCH("cm",Q61)),MAX(VALUE(SUBSTITUTE(_xlfn.FILTERXML("&lt;t&gt;&lt;s&gt;"&amp;SUBSTITUTE(Q61,",","&lt;/s&gt;&lt;s&gt;")&amp;"&lt;/s&gt;&lt;/t&gt;","//s"),"cm",""))),MAX(VALUE(SUBSTITUTE(_xlfn.FILTERXML("&lt;t&gt;&lt;s&gt;"&amp;SUBSTITUTE(Q61,",","&lt;/s&gt;&lt;s&gt;")&amp;"&lt;/s&gt;&lt;/t&gt;","//s"),"mm","")))/10))</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 ""))</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7" t="str">
        <f>IF('Model output'!S60="","",'Model output'!S60)</f>
        <v>Not identified</v>
      </c>
      <c r="Y61" t="str">
        <f>IF(OR('Model output'!S60="",ISNUMBER(SEARCH("Absent",'Model output'!S60)),ISNUMBER(SEARCH("Not identified",'Model output'!S60)),AND(ISNUMBER(SEARCH("No",'Model output'!S60)),NOT(ISNUMBER(SEARCH("carcinoma",'Model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1" t="str">
        <f>IF(OR('Model output'!V60="", AND(ISERROR(SEARCH("Positive",'Model output'!V60)), ISNUMBER(SEARCH("Negative",'Model output'!V60))), AND(ISNUMBER(SEARCH("Uninvolved",'Model output'!V60)),NOT(ISNUMBER(SEARCH("margins involved",'Model output'!V60)))), ISNUMBER(SEARCH("Free",'Model output'!V60)), ISNUMBER(SEARCH("1 mm",'Model output'!V60)), ISNUMBER(SEARCH("0.1 CM",'Model output'!V60)), ISNUMBER(SEARCH("less than 0.2 mm",'Model output'!V60)), ISNUMBER(SEARCH("less than 0.5 mm",'Model output'!V60)), ISNUMBER(SEARCH("close to",'Model output'!V60)), ISNUMBER(SEARCH("abut",'Model output'!V60)), ISNUMBER(SEARCH("not mentioned",'Model output'!V60)), ISNUMBER(SEARCH("cannot be assessed",'Model output'!V60))), "negative", "positive")</f>
        <v>negative</v>
      </c>
      <c r="AE61" s="36"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AND(ISNUMBER(J61),J61&gt;=5),M61=""),AND(AND(ISNUMBER(J61),J61&gt;=5),AND(ISNUMBER(M61),M61&gt;=1)),AND(ISNUMBER(SERACH("papillary",N61)),OR(Y61="positive",Z61="positive"), ISNUMBER(SEARCH("BRAF",AB61)))),"intermediate","low"))</f>
        <v>intermediate</v>
      </c>
      <c r="AF61" s="37" t="str">
        <f t="shared" si="2"/>
        <v>1a</v>
      </c>
      <c r="AG61" s="37" t="str">
        <f t="shared" si="3"/>
        <v>0</v>
      </c>
      <c r="AH61" s="37" t="str">
        <f t="shared" si="7"/>
        <v>0</v>
      </c>
      <c r="AI61" s="43" t="str">
        <f t="shared" si="8"/>
        <v>I</v>
      </c>
      <c r="AJ61" s="40" t="s">
        <v>939</v>
      </c>
      <c r="AK61" s="42" t="s">
        <v>634</v>
      </c>
      <c r="AL61" s="42" t="s">
        <v>943</v>
      </c>
      <c r="AM61" s="42" t="s">
        <v>946</v>
      </c>
      <c r="AN61" s="42" t="s">
        <v>69</v>
      </c>
      <c r="AO61" s="23">
        <f t="shared" ca="1" si="9"/>
        <v>1</v>
      </c>
      <c r="AP61" s="1">
        <f t="shared" si="10"/>
        <v>1</v>
      </c>
      <c r="AQ61" s="1">
        <f t="shared" si="11"/>
        <v>1</v>
      </c>
      <c r="AR61" s="1">
        <f t="shared" si="12"/>
        <v>1</v>
      </c>
      <c r="AS61" s="13">
        <f t="shared" si="4"/>
        <v>1</v>
      </c>
    </row>
    <row r="62" spans="1:46">
      <c r="A62" t="str">
        <f>'Model output'!A61</f>
        <v>TCGA-DJ-A1QN</v>
      </c>
      <c r="B62" s="34">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X</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0</v>
      </c>
      <c r="F62" t="str">
        <f t="shared" si="5"/>
        <v>positive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output'!G61)),ISNUMBER(SEARCH("V ",'Model output'!G61)),ISNUMBER(SEARCH("five",'Model output'!G61)),ISNUMBER(SEARCH("5",'Model output'!G61))))), "lateral", "central"))</f>
        <v/>
      </c>
      <c r="H62" t="str">
        <f>IF('Model output'!H61="","negative",IF(OR(ISNUMBER(SEARCH("lymph node",'Model output'!H61)),ISNUMBER(SEARCH("gland",'Model output'!H61)),ISNUMBER(SEARCH("lobe",'Model output'!H61)),ISNUMBER(SEARCH("isthmus",'Model output'!H61)),ISNUMBER(SEARCH("mediastinum",'Model output'!H61)),ISNUMBER(SEARCH("Not mentioned",'Model output'!H61)), ISNUMBER(SEARCH("Not applicable",'Model output'!H61)), ISNUMBER(SEARCH("paratracheal",'Model output'!H61)),ISNUMBER(SEARCH("fibroadipose tissue",'Model output'!H61)),ISNUMBER(SEARCH("thyroid node",'Model output'!H61)),ISNUMBER(SEARCH("skeletal muscle",'Model output'!H61)),ISNUMBER(SEARCH("right",'Model output'!H61)),ISNUMBER(SEARCH("left",'Model output'!H61)),ISNUMBER(SEARCH("Not specified",'Model output'!H61))),"negative","positive"))</f>
        <v>negative</v>
      </c>
      <c r="I62">
        <f>IF(OR('Model output'!I61="",'Model output'!I61="Not answered",'Model output'!I61="Not mentioned"),"",IF(ISNUMBER('Model output'!I61),'Model output'!I61,1))</f>
        <v>2</v>
      </c>
      <c r="J62">
        <f>IF(OR('Model output'!J61="",'Model output'!J61="Not answered",'Model output'!J61="Not mentioned"),"",IF(AND(ISNUMBER('Model output'!J61),'Model output'!J61&lt;=I62),'Model output'!J61,IF(AND(ISNUMBER('Model output'!J61), 'Model output'!J61&gt;=DATE(2024,1,1)), MIN(DAY('Model output'!J61), MONTH('Model output'!J61), YEAR('Model output'!J61)), IF(ISNUMBER(SEARCH("0/",'Model output'!J61)),0,IF(ISNUMBER(SEARCH("/",'Model output'!J61)), VALUE(LEFT('Model output'!J61, SEARCH("/",'Model output'!J61)-1)),1)))))</f>
        <v>1</v>
      </c>
      <c r="K62" t="str" cm="1">
        <f t="array" ref="K62">IF(COUNT(FIND({0,1,2,3,4,5,6,7,8,9},'Model output'!K61))&gt;0,'Model output'!K61,"")</f>
        <v/>
      </c>
      <c r="L62" s="8" t="str">
        <f t="shared" si="1"/>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classical, follicular variant, microcarcinoma</v>
      </c>
      <c r="P62" t="str">
        <f>IF('Model output'!N61="","",'Model output'!N61)</f>
        <v>1.5 cm (for the classical type), 1.2 cm (for the follicular variant), &lt;0.1 cm (for the microcarcinoma)</v>
      </c>
      <c r="Q62" t="str">
        <f t="shared" si="6"/>
        <v>1.5cm,1.2cm,0.1cm</v>
      </c>
      <c r="R62" cm="1">
        <f t="array" ref="R62">IF(Q62="","",IF(ISNUMBER(SEARCH("cm",Q62)),MAX(VALUE(SUBSTITUTE(_xlfn.FILTERXML("&lt;t&gt;&lt;s&gt;"&amp;SUBSTITUTE(Q62,",","&lt;/s&gt;&lt;s&gt;")&amp;"&lt;/s&gt;&lt;/t&gt;","//s"),"cm",""))),MAX(VALUE(SUBSTITUTE(_xlfn.FILTERXML("&lt;t&gt;&lt;s&gt;"&amp;SUBSTITUTE(Q62,",","&lt;/s&gt;&lt;s&gt;")&amp;"&lt;/s&gt;&lt;/t&gt;","//s"),"mm","")))/10))</f>
        <v>1.5</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 ""))</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7" t="str">
        <f>IF('Model output'!S61="","",'Model output'!S61)</f>
        <v>Not identified</v>
      </c>
      <c r="Y62" t="str">
        <f>IF(OR('Model output'!S61="",ISNUMBER(SEARCH("Absent",'Model output'!S61)),ISNUMBER(SEARCH("Not identified",'Model output'!S61)),AND(ISNUMBER(SEARCH("No",'Model output'!S61)),NOT(ISNUMBER(SEARCH("carcinoma",'Model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1" t="str">
        <f>IF(OR('Model output'!V61="", AND(ISERROR(SEARCH("Positive",'Model output'!V61)), ISNUMBER(SEARCH("Negative",'Model output'!V61))), AND(ISNUMBER(SEARCH("Uninvolved",'Model output'!V61)),NOT(ISNUMBER(SEARCH("margins involved",'Model output'!V61)))), ISNUMBER(SEARCH("Free",'Model output'!V61)), ISNUMBER(SEARCH("1 mm",'Model output'!V61)), ISNUMBER(SEARCH("0.1 CM",'Model output'!V61)), ISNUMBER(SEARCH("less than 0.2 mm",'Model output'!V61)), ISNUMBER(SEARCH("less than 0.5 mm",'Model output'!V61)), ISNUMBER(SEARCH("close to",'Model output'!V61)), ISNUMBER(SEARCH("abut",'Model output'!V61)), ISNUMBER(SEARCH("not mentioned",'Model output'!V61)), ISNUMBER(SEARCH("cannot be assessed",'Model output'!V61))), "negative", "positive")</f>
        <v>negative</v>
      </c>
      <c r="AE62" s="36"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AND(ISNUMBER(J62),J62&gt;=5),M62=""),AND(AND(ISNUMBER(J62),J62&gt;=5),AND(ISNUMBER(M62),M62&gt;=1)),AND(ISNUMBER(SERACH("papillary",N62)),OR(Y62="positive",Z62="positive"), ISNUMBER(SEARCH("BRAF",AB62)))),"intermediate","low"))</f>
        <v>low</v>
      </c>
      <c r="AF62" s="37" t="str">
        <f t="shared" si="2"/>
        <v>1b</v>
      </c>
      <c r="AG62" s="37" t="str">
        <f t="shared" si="3"/>
        <v>1a</v>
      </c>
      <c r="AH62" s="37" t="str">
        <f t="shared" si="7"/>
        <v>0</v>
      </c>
      <c r="AI62" s="43" t="str">
        <f t="shared" si="8"/>
        <v>I</v>
      </c>
      <c r="AJ62" s="40" t="s">
        <v>938</v>
      </c>
      <c r="AK62" s="42" t="s">
        <v>942</v>
      </c>
      <c r="AL62" s="42" t="s">
        <v>946</v>
      </c>
      <c r="AM62" s="42" t="s">
        <v>946</v>
      </c>
      <c r="AN62" s="42" t="s">
        <v>69</v>
      </c>
      <c r="AO62" s="23">
        <f t="shared" ca="1" si="9"/>
        <v>1</v>
      </c>
      <c r="AP62" s="1">
        <f t="shared" si="10"/>
        <v>1</v>
      </c>
      <c r="AQ62" s="1">
        <f t="shared" si="11"/>
        <v>0</v>
      </c>
      <c r="AR62" s="1">
        <f t="shared" si="12"/>
        <v>1</v>
      </c>
      <c r="AS62" s="13">
        <f t="shared" si="4"/>
        <v>1</v>
      </c>
    </row>
    <row r="63" spans="1:46">
      <c r="A63" t="str">
        <f>'Model output'!A62</f>
        <v>TCGA-DJ-A1QO</v>
      </c>
      <c r="B63" s="34">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X</v>
      </c>
      <c r="F63" t="str">
        <f t="shared" si="5"/>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output'!G62)),ISNUMBER(SEARCH("V ",'Model output'!G62)),ISNUMBER(SEARCH("five",'Model output'!G62)),ISNUMBER(SEARCH("5",'Model output'!G62))))), "lateral", "central"))</f>
        <v/>
      </c>
      <c r="H63" t="str">
        <f>IF('Model output'!H62="","negative",IF(OR(ISNUMBER(SEARCH("lymph node",'Model output'!H62)),ISNUMBER(SEARCH("gland",'Model output'!H62)),ISNUMBER(SEARCH("lobe",'Model output'!H62)),ISNUMBER(SEARCH("isthmus",'Model output'!H62)),ISNUMBER(SEARCH("mediastinum",'Model output'!H62)),ISNUMBER(SEARCH("Not mentioned",'Model output'!H62)), ISNUMBER(SEARCH("Not applicable",'Model output'!H62)), ISNUMBER(SEARCH("paratracheal",'Model output'!H62)),ISNUMBER(SEARCH("fibroadipose tissue",'Model output'!H62)),ISNUMBER(SEARCH("thyroid node",'Model output'!H62)),ISNUMBER(SEARCH("skeletal muscle",'Model output'!H62)),ISNUMBER(SEARCH("right",'Model output'!H62)),ISNUMBER(SEARCH("left",'Model output'!H62)),ISNUMBER(SEARCH("Not specified",'Model output'!H62))),"negative","positive"))</f>
        <v>negative</v>
      </c>
      <c r="I63">
        <f>IF(OR('Model output'!I62="",'Model output'!I62="Not answered",'Model output'!I62="Not mentioned"),"",IF(ISNUMBER('Model output'!I62),'Model output'!I62,1))</f>
        <v>0</v>
      </c>
      <c r="J63">
        <f>IF(OR('Model output'!J62="",'Model output'!J62="Not answered",'Model output'!J62="Not mentioned"),"",IF(AND(ISNUMBER('Model output'!J62),'Model output'!J62&lt;=I63),'Model output'!J62,IF(AND(ISNUMBER('Model output'!J62), 'Model output'!J62&gt;=DATE(2024,1,1)), MIN(DAY('Model output'!J62), MONTH('Model output'!J62), YEAR('Model output'!J62)), IF(ISNUMBER(SEARCH("0/",'Model output'!J62)),0,IF(ISNUMBER(SEARCH("/",'Model output'!J62)), VALUE(LEFT('Model output'!J62, SEARCH("/",'Model output'!J62)-1)),1)))))</f>
        <v>0</v>
      </c>
      <c r="K63" t="str" cm="1">
        <f t="array" ref="K63">IF(COUNT(FIND({0,1,2,3,4,5,6,7,8,9},'Model output'!K62))&gt;0,'Model output'!K62,"")</f>
        <v/>
      </c>
      <c r="L63" s="8" t="str">
        <f t="shared" si="1"/>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 type with tall cell features</v>
      </c>
      <c r="P63" t="str">
        <f>IF('Model output'!N62="","",'Model output'!N62)</f>
        <v>2.2 cm</v>
      </c>
      <c r="Q63" t="str">
        <f t="shared" si="6"/>
        <v>2.2cm</v>
      </c>
      <c r="R63" cm="1">
        <f t="array" ref="R63">IF(Q63="","",IF(ISNUMBER(SEARCH("cm",Q63)),MAX(VALUE(SUBSTITUTE(_xlfn.FILTERXML("&lt;t&gt;&lt;s&gt;"&amp;SUBSTITUTE(Q63,",","&lt;/s&gt;&lt;s&gt;")&amp;"&lt;/s&gt;&lt;/t&gt;","//s"),"cm",""))),MAX(VALUE(SUBSTITUTE(_xlfn.FILTERXML("&lt;t&gt;&lt;s&gt;"&amp;SUBSTITUTE(Q63,",","&lt;/s&gt;&lt;s&gt;")&amp;"&lt;/s&gt;&lt;/t&gt;","//s"),"mm","")))/10))</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 ""))</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7"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1" t="str">
        <f>IF(OR('Model output'!V62="", AND(ISERROR(SEARCH("Positive",'Model output'!V62)), ISNUMBER(SEARCH("Negative",'Model output'!V62))), AND(ISNUMBER(SEARCH("Uninvolved",'Model output'!V62)),NOT(ISNUMBER(SEARCH("margins involved",'Model output'!V62)))), ISNUMBER(SEARCH("Free",'Model output'!V62)), ISNUMBER(SEARCH("1 mm",'Model output'!V62)), ISNUMBER(SEARCH("0.1 CM",'Model output'!V62)), ISNUMBER(SEARCH("less than 0.2 mm",'Model output'!V62)), ISNUMBER(SEARCH("less than 0.5 mm",'Model output'!V62)), ISNUMBER(SEARCH("close to",'Model output'!V62)), ISNUMBER(SEARCH("abut",'Model output'!V62)), ISNUMBER(SEARCH("not mentioned",'Model output'!V62)), ISNUMBER(SEARCH("cannot be assessed",'Model output'!V62))), "negative", "positive")</f>
        <v>positive</v>
      </c>
      <c r="AE63" s="36"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AND(ISNUMBER(J63),J63&gt;=5),M63=""),AND(AND(ISNUMBER(J63),J63&gt;=5),AND(ISNUMBER(M63),M63&gt;=1)),AND(ISNUMBER(SERACH("papillary",N63)),OR(Y63="positive",Z63="positive"), ISNUMBER(SEARCH("BRAF",AB63)))),"intermediate","low"))</f>
        <v>high</v>
      </c>
      <c r="AF63" s="37" t="str">
        <f t="shared" si="2"/>
        <v>2</v>
      </c>
      <c r="AG63" s="37" t="str">
        <f t="shared" si="3"/>
        <v>0</v>
      </c>
      <c r="AH63" s="37" t="str">
        <f t="shared" si="7"/>
        <v>0</v>
      </c>
      <c r="AI63" s="43" t="str">
        <f t="shared" si="8"/>
        <v>I</v>
      </c>
      <c r="AJ63" s="40" t="s">
        <v>937</v>
      </c>
      <c r="AK63" s="42" t="s">
        <v>945</v>
      </c>
      <c r="AL63" s="42" t="s">
        <v>946</v>
      </c>
      <c r="AM63" s="42" t="s">
        <v>946</v>
      </c>
      <c r="AN63" s="42" t="s">
        <v>69</v>
      </c>
      <c r="AO63" s="23">
        <f t="shared" si="9"/>
        <v>1</v>
      </c>
      <c r="AP63" s="1">
        <f t="shared" si="10"/>
        <v>1</v>
      </c>
      <c r="AQ63" s="1">
        <f t="shared" si="11"/>
        <v>1</v>
      </c>
      <c r="AR63" s="1">
        <f t="shared" si="12"/>
        <v>1</v>
      </c>
      <c r="AS63" s="13">
        <f t="shared" si="4"/>
        <v>1</v>
      </c>
    </row>
    <row r="64" spans="1:46">
      <c r="A64" t="str">
        <f>'Model output'!A63</f>
        <v>TCGA-DJ-A1QQ</v>
      </c>
      <c r="B64" s="34">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X</v>
      </c>
      <c r="F64" t="str">
        <f t="shared" si="5"/>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output'!G63)),ISNUMBER(SEARCH("V ",'Model output'!G63)),ISNUMBER(SEARCH("five",'Model output'!G63)),ISNUMBER(SEARCH("5",'Model output'!G63))))), "lateral", "central"))</f>
        <v/>
      </c>
      <c r="H64" t="str">
        <f>IF('Model output'!H63="","negative",IF(OR(ISNUMBER(SEARCH("lymph node",'Model output'!H63)),ISNUMBER(SEARCH("gland",'Model output'!H63)),ISNUMBER(SEARCH("lobe",'Model output'!H63)),ISNUMBER(SEARCH("isthmus",'Model output'!H63)),ISNUMBER(SEARCH("mediastinum",'Model output'!H63)),ISNUMBER(SEARCH("Not mentioned",'Model output'!H63)), ISNUMBER(SEARCH("Not applicable",'Model output'!H63)), ISNUMBER(SEARCH("paratracheal",'Model output'!H63)),ISNUMBER(SEARCH("fibroadipose tissue",'Model output'!H63)),ISNUMBER(SEARCH("thyroid node",'Model output'!H63)),ISNUMBER(SEARCH("skeletal muscle",'Model output'!H63)),ISNUMBER(SEARCH("right",'Model output'!H63)),ISNUMBER(SEARCH("left",'Model output'!H63)),ISNUMBER(SEARCH("Not specified",'Model output'!H63))),"negative","positive"))</f>
        <v>negative</v>
      </c>
      <c r="I64">
        <f>IF(OR('Model output'!I63="",'Model output'!I63="Not answered",'Model output'!I63="Not mentioned"),"",IF(ISNUMBER('Model output'!I63),'Model output'!I63,1))</f>
        <v>1</v>
      </c>
      <c r="J64">
        <f>IF(OR('Model output'!J63="",'Model output'!J63="Not answered",'Model output'!J63="Not mentioned"),"",IF(AND(ISNUMBER('Model output'!J63),'Model output'!J63&lt;=I64),'Model output'!J63,IF(AND(ISNUMBER('Model output'!J63), 'Model output'!J63&gt;=DATE(2024,1,1)), MIN(DAY('Model output'!J63), MONTH('Model output'!J63), YEAR('Model output'!J63)), IF(ISNUMBER(SEARCH("0/",'Model output'!J63)),0,IF(ISNUMBER(SEARCH("/",'Model output'!J63)), VALUE(LEFT('Model output'!J63, SEARCH("/",'Model output'!J63)-1)),1)))))</f>
        <v>0</v>
      </c>
      <c r="K64" t="str" cm="1">
        <f t="array" ref="K64">IF(COUNT(FIND({0,1,2,3,4,5,6,7,8,9},'Model output'!K63))&gt;0,'Model output'!K63,"")</f>
        <v/>
      </c>
      <c r="L64" s="8" t="str">
        <f t="shared" si="1"/>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classical, microcarcinoma</v>
      </c>
      <c r="P64" t="str">
        <f>IF('Model output'!N63="","",'Model output'!N63)</f>
        <v>3 cm</v>
      </c>
      <c r="Q64" t="str">
        <f t="shared" si="6"/>
        <v>3cm</v>
      </c>
      <c r="R64" cm="1">
        <f t="array" ref="R64">IF(Q64="","",IF(ISNUMBER(SEARCH("cm",Q64)),MAX(VALUE(SUBSTITUTE(_xlfn.FILTERXML("&lt;t&gt;&lt;s&gt;"&amp;SUBSTITUTE(Q64,",","&lt;/s&gt;&lt;s&gt;")&amp;"&lt;/s&gt;&lt;/t&gt;","//s"),"cm",""))),MAX(VALUE(SUBSTITUTE(_xlfn.FILTERXML("&lt;t&gt;&lt;s&gt;"&amp;SUBSTITUTE(Q64,",","&lt;/s&gt;&lt;s&gt;")&amp;"&lt;/s&gt;&lt;/t&gt;","//s"),"mm","")))/10))</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 ""))</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7" t="str">
        <f>IF('Model output'!S63="","",'Model output'!S63)</f>
        <v>invades :the perithyroidal adipose tissue, Focal</v>
      </c>
      <c r="Y64" t="str">
        <f>IF(OR('Model output'!S63="",ISNUMBER(SEARCH("Absent",'Model output'!S63)),ISNUMBER(SEARCH("Not identified",'Model output'!S63)),AND(ISNUMBER(SEARCH("No",'Model output'!S63)),NOT(ISNUMBER(SEARCH("carcinoma",'Model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1" t="str">
        <f>IF(OR('Model output'!V63="", AND(ISERROR(SEARCH("Positive",'Model output'!V63)), ISNUMBER(SEARCH("Negative",'Model output'!V63))), AND(ISNUMBER(SEARCH("Uninvolved",'Model output'!V63)),NOT(ISNUMBER(SEARCH("margins involved",'Model output'!V63)))), ISNUMBER(SEARCH("Free",'Model output'!V63)), ISNUMBER(SEARCH("1 mm",'Model output'!V63)), ISNUMBER(SEARCH("0.1 CM",'Model output'!V63)), ISNUMBER(SEARCH("less than 0.2 mm",'Model output'!V63)), ISNUMBER(SEARCH("less than 0.5 mm",'Model output'!V63)), ISNUMBER(SEARCH("close to",'Model output'!V63)), ISNUMBER(SEARCH("abut",'Model output'!V63)), ISNUMBER(SEARCH("not mentioned",'Model output'!V63)), ISNUMBER(SEARCH("cannot be assessed",'Model output'!V63))), "negative", "positive")</f>
        <v>negative</v>
      </c>
      <c r="AE64" s="36"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AND(ISNUMBER(J64),J64&gt;=5),M64=""),AND(AND(ISNUMBER(J64),J64&gt;=5),AND(ISNUMBER(M64),M64&gt;=1)),AND(ISNUMBER(SERACH("papillary",N64)),OR(Y64="positive",Z64="positive"), ISNUMBER(SEARCH("BRAF",AB64)))),"intermediate","low"))</f>
        <v>intermediate</v>
      </c>
      <c r="AF64" s="37" t="str">
        <f t="shared" si="2"/>
        <v>2</v>
      </c>
      <c r="AG64" s="37" t="str">
        <f t="shared" si="3"/>
        <v>0</v>
      </c>
      <c r="AH64" s="37" t="str">
        <f t="shared" si="7"/>
        <v>0</v>
      </c>
      <c r="AI64" s="43" t="str">
        <f t="shared" si="8"/>
        <v>I</v>
      </c>
      <c r="AJ64" s="40" t="s">
        <v>939</v>
      </c>
      <c r="AK64" s="42" t="s">
        <v>945</v>
      </c>
      <c r="AL64" s="42" t="s">
        <v>943</v>
      </c>
      <c r="AM64" s="42" t="s">
        <v>946</v>
      </c>
      <c r="AN64" s="42" t="s">
        <v>69</v>
      </c>
      <c r="AO64" s="23">
        <f t="shared" ca="1" si="9"/>
        <v>1</v>
      </c>
      <c r="AP64" s="1">
        <f t="shared" si="10"/>
        <v>1</v>
      </c>
      <c r="AQ64" s="1">
        <f t="shared" si="11"/>
        <v>1</v>
      </c>
      <c r="AR64" s="1">
        <f t="shared" si="12"/>
        <v>1</v>
      </c>
      <c r="AS64" s="13">
        <f t="shared" si="4"/>
        <v>1</v>
      </c>
    </row>
    <row r="65" spans="1:45">
      <c r="A65" t="str">
        <f>'Model output'!A64</f>
        <v>TCGA-DJ-A2PN</v>
      </c>
      <c r="B65" s="34">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X</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0</v>
      </c>
      <c r="F65" t="str">
        <f t="shared" si="5"/>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output'!G64)),ISNUMBER(SEARCH("V ",'Model output'!G64)),ISNUMBER(SEARCH("five",'Model output'!G64)),ISNUMBER(SEARCH("5",'Model output'!G64))))), "lateral", "central"))</f>
        <v/>
      </c>
      <c r="H65" t="str">
        <f>IF('Model output'!H64="","negative",IF(OR(ISNUMBER(SEARCH("lymph node",'Model output'!H64)),ISNUMBER(SEARCH("gland",'Model output'!H64)),ISNUMBER(SEARCH("lobe",'Model output'!H64)),ISNUMBER(SEARCH("isthmus",'Model output'!H64)),ISNUMBER(SEARCH("mediastinum",'Model output'!H64)),ISNUMBER(SEARCH("Not mentioned",'Model output'!H64)), ISNUMBER(SEARCH("Not applicable",'Model output'!H64)), ISNUMBER(SEARCH("paratracheal",'Model output'!H64)),ISNUMBER(SEARCH("fibroadipose tissue",'Model output'!H64)),ISNUMBER(SEARCH("thyroid node",'Model output'!H64)),ISNUMBER(SEARCH("skeletal muscle",'Model output'!H64)),ISNUMBER(SEARCH("right",'Model output'!H64)),ISNUMBER(SEARCH("left",'Model output'!H64)),ISNUMBER(SEARCH("Not specified",'Model output'!H64))),"negative","positive"))</f>
        <v>negative</v>
      </c>
      <c r="I65">
        <f>IF(OR('Model output'!I64="",'Model output'!I64="Not answered",'Model output'!I64="Not mentioned"),"",IF(ISNUMBER('Model output'!I64),'Model output'!I64,1))</f>
        <v>1</v>
      </c>
      <c r="J65">
        <f>IF(OR('Model output'!J64="",'Model output'!J64="Not answered",'Model output'!J64="Not mentioned"),"",IF(AND(ISNUMBER('Model output'!J64),'Model output'!J64&lt;=I65),'Model output'!J64,IF(AND(ISNUMBER('Model output'!J64), 'Model output'!J64&gt;=DATE(2024,1,1)), MIN(DAY('Model output'!J64), MONTH('Model output'!J64), YEAR('Model output'!J64)), IF(ISNUMBER(SEARCH("0/",'Model output'!J64)),0,IF(ISNUMBER(SEARCH("/",'Model output'!J64)), VALUE(LEFT('Model output'!J64, SEARCH("/",'Model output'!J64)-1)),1)))))</f>
        <v>0</v>
      </c>
      <c r="K65" t="str" cm="1">
        <f t="array" ref="K65">IF(COUNT(FIND({0,1,2,3,4,5,6,7,8,9},'Model output'!K64))&gt;0,'Model output'!K64,"")</f>
        <v/>
      </c>
      <c r="L65" s="8" t="str">
        <f t="shared" si="1"/>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6"/>
        <v>1.3cm</v>
      </c>
      <c r="R65" cm="1">
        <f t="array" ref="R65">IF(Q65="","",IF(ISNUMBER(SEARCH("cm",Q65)),MAX(VALUE(SUBSTITUTE(_xlfn.FILTERXML("&lt;t&gt;&lt;s&gt;"&amp;SUBSTITUTE(Q65,",","&lt;/s&gt;&lt;s&gt;")&amp;"&lt;/s&gt;&lt;/t&gt;","//s"),"cm",""))),MAX(VALUE(SUBSTITUTE(_xlfn.FILTERXML("&lt;t&gt;&lt;s&gt;"&amp;SUBSTITUTE(Q65,",","&lt;/s&gt;&lt;s&gt;")&amp;"&lt;/s&gt;&lt;/t&gt;","//s"),"mm","")))/10))</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 ""))</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7" t="str">
        <f>IF('Model output'!S64="","",'Model output'!S64)</f>
        <v>Not identified</v>
      </c>
      <c r="Y65" t="str">
        <f>IF(OR('Model output'!S64="",ISNUMBER(SEARCH("Absent",'Model output'!S64)),ISNUMBER(SEARCH("Not identified",'Model output'!S64)),AND(ISNUMBER(SEARCH("No",'Model output'!S64)),NOT(ISNUMBER(SEARCH("carcinoma",'Model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1" t="str">
        <f>IF(OR('Model output'!V64="", AND(ISERROR(SEARCH("Positive",'Model output'!V64)), ISNUMBER(SEARCH("Negative",'Model output'!V64))), AND(ISNUMBER(SEARCH("Uninvolved",'Model output'!V64)),NOT(ISNUMBER(SEARCH("margins involved",'Model output'!V64)))), ISNUMBER(SEARCH("Free",'Model output'!V64)), ISNUMBER(SEARCH("1 mm",'Model output'!V64)), ISNUMBER(SEARCH("0.1 CM",'Model output'!V64)), ISNUMBER(SEARCH("less than 0.2 mm",'Model output'!V64)), ISNUMBER(SEARCH("less than 0.5 mm",'Model output'!V64)), ISNUMBER(SEARCH("close to",'Model output'!V64)), ISNUMBER(SEARCH("abut",'Model output'!V64)), ISNUMBER(SEARCH("not mentioned",'Model output'!V64)), ISNUMBER(SEARCH("cannot be assessed",'Model output'!V64))), "negative", "positive")</f>
        <v>negative</v>
      </c>
      <c r="AE65" s="36"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AND(ISNUMBER(J65),J65&gt;=5),M65=""),AND(AND(ISNUMBER(J65),J65&gt;=5),AND(ISNUMBER(M65),M65&gt;=1)),AND(ISNUMBER(SERACH("papillary",N65)),OR(Y65="positive",Z65="positive"), ISNUMBER(SEARCH("BRAF",AB65)))),"intermediate","low"))</f>
        <v>low</v>
      </c>
      <c r="AF65" s="37" t="str">
        <f t="shared" si="2"/>
        <v>1b</v>
      </c>
      <c r="AG65" s="37" t="str">
        <f t="shared" si="3"/>
        <v>0</v>
      </c>
      <c r="AH65" s="37" t="str">
        <f t="shared" si="7"/>
        <v>0</v>
      </c>
      <c r="AI65" s="43" t="str">
        <f t="shared" si="8"/>
        <v>I</v>
      </c>
      <c r="AJ65" s="40" t="s">
        <v>938</v>
      </c>
      <c r="AK65" s="42" t="s">
        <v>942</v>
      </c>
      <c r="AL65" s="42" t="s">
        <v>946</v>
      </c>
      <c r="AM65" s="42" t="s">
        <v>946</v>
      </c>
      <c r="AN65" s="42" t="s">
        <v>69</v>
      </c>
      <c r="AO65" s="23">
        <f t="shared" ca="1" si="9"/>
        <v>1</v>
      </c>
      <c r="AP65" s="1">
        <f t="shared" si="10"/>
        <v>1</v>
      </c>
      <c r="AQ65" s="1">
        <f t="shared" si="11"/>
        <v>1</v>
      </c>
      <c r="AR65" s="1">
        <f t="shared" si="12"/>
        <v>1</v>
      </c>
      <c r="AS65" s="13">
        <f t="shared" si="4"/>
        <v>1</v>
      </c>
    </row>
    <row r="66" spans="1:45">
      <c r="A66" t="str">
        <f>'Model output'!A65</f>
        <v>TCGA-DJ-A2PP</v>
      </c>
      <c r="B66" s="34">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1</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0</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0</v>
      </c>
      <c r="F66" t="str">
        <f t="shared" si="5"/>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output'!G65)),ISNUMBER(SEARCH("V ",'Model output'!G65)),ISNUMBER(SEARCH("five",'Model output'!G65)),ISNUMBER(SEARCH("5",'Model output'!G65))))), "lateral", "central"))</f>
        <v/>
      </c>
      <c r="H66" t="str">
        <f>IF('Model output'!H65="","negative",IF(OR(ISNUMBER(SEARCH("lymph node",'Model output'!H65)),ISNUMBER(SEARCH("gland",'Model output'!H65)),ISNUMBER(SEARCH("lobe",'Model output'!H65)),ISNUMBER(SEARCH("isthmus",'Model output'!H65)),ISNUMBER(SEARCH("mediastinum",'Model output'!H65)),ISNUMBER(SEARCH("Not mentioned",'Model output'!H65)), ISNUMBER(SEARCH("Not applicable",'Model output'!H65)), ISNUMBER(SEARCH("paratracheal",'Model output'!H65)),ISNUMBER(SEARCH("fibroadipose tissue",'Model output'!H65)),ISNUMBER(SEARCH("thyroid node",'Model output'!H65)),ISNUMBER(SEARCH("skeletal muscle",'Model output'!H65)),ISNUMBER(SEARCH("right",'Model output'!H65)),ISNUMBER(SEARCH("left",'Model output'!H65)),ISNUMBER(SEARCH("Not specified",'Model output'!H65))),"negative","positive"))</f>
        <v>negative</v>
      </c>
      <c r="I66">
        <f>IF(OR('Model output'!I65="",'Model output'!I65="Not answered",'Model output'!I65="Not mentioned"),"",IF(ISNUMBER('Model output'!I65),'Model output'!I65,1))</f>
        <v>3</v>
      </c>
      <c r="J66">
        <f>IF(OR('Model output'!J65="",'Model output'!J65="Not answered",'Model output'!J65="Not mentioned"),"",IF(AND(ISNUMBER('Model output'!J65),'Model output'!J65&lt;=I66),'Model output'!J65,IF(AND(ISNUMBER('Model output'!J65), 'Model output'!J65&gt;=DATE(2024,1,1)), MIN(DAY('Model output'!J65), MONTH('Model output'!J65), YEAR('Model output'!J65)), IF(ISNUMBER(SEARCH("0/",'Model output'!J65)),0,IF(ISNUMBER(SEARCH("/",'Model output'!J65)), VALUE(LEFT('Model output'!J65, SEARCH("/",'Model output'!J65)-1)),1)))))</f>
        <v>0</v>
      </c>
      <c r="K66" t="str" cm="1">
        <f t="array" ref="K66">IF(COUNT(FIND({0,1,2,3,4,5,6,7,8,9},'Model output'!K65))&gt;0,'Model output'!K65,"")</f>
        <v/>
      </c>
      <c r="L66" s="8" t="str">
        <f t="shared" si="1"/>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variant with oncocytic features</v>
      </c>
      <c r="P66" t="str">
        <f>IF('Model output'!N65="","",'Model output'!N65)</f>
        <v>3.6 cm</v>
      </c>
      <c r="Q66" t="str">
        <f t="shared" si="6"/>
        <v>3.6cm</v>
      </c>
      <c r="R66" cm="1">
        <f t="array" ref="R66">IF(Q66="","",IF(ISNUMBER(SEARCH("cm",Q66)),MAX(VALUE(SUBSTITUTE(_xlfn.FILTERXML("&lt;t&gt;&lt;s&gt;"&amp;SUBSTITUTE(Q66,",","&lt;/s&gt;&lt;s&gt;")&amp;"&lt;/s&gt;&lt;/t&gt;","//s"),"cm",""))),MAX(VALUE(SUBSTITUTE(_xlfn.FILTERXML("&lt;t&gt;&lt;s&gt;"&amp;SUBSTITUTE(Q66,",","&lt;/s&gt;&lt;s&gt;")&amp;"&lt;/s&gt;&lt;/t&gt;","//s"),"mm","")))/10))</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1</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 ""))</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7" t="str">
        <f>IF('Model output'!S65="","",'Model output'!S65)</f>
        <v>Not Identified</v>
      </c>
      <c r="Y66" t="str">
        <f>IF(OR('Model output'!S65="",ISNUMBER(SEARCH("Absent",'Model output'!S65)),ISNUMBER(SEARCH("Not identified",'Model output'!S65)),AND(ISNUMBER(SEARCH("No",'Model output'!S65)),NOT(ISNUMBER(SEARCH("carcinoma",'Model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1" t="str">
        <f>IF(OR('Model output'!V65="", AND(ISERROR(SEARCH("Positive",'Model output'!V65)), ISNUMBER(SEARCH("Negative",'Model output'!V65))), AND(ISNUMBER(SEARCH("Uninvolved",'Model output'!V65)),NOT(ISNUMBER(SEARCH("margins involved",'Model output'!V65)))), ISNUMBER(SEARCH("Free",'Model output'!V65)), ISNUMBER(SEARCH("1 mm",'Model output'!V65)), ISNUMBER(SEARCH("0.1 CM",'Model output'!V65)), ISNUMBER(SEARCH("less than 0.2 mm",'Model output'!V65)), ISNUMBER(SEARCH("less than 0.5 mm",'Model output'!V65)), ISNUMBER(SEARCH("close to",'Model output'!V65)), ISNUMBER(SEARCH("abut",'Model output'!V65)), ISNUMBER(SEARCH("not mentioned",'Model output'!V65)), ISNUMBER(SEARCH("cannot be assessed",'Model output'!V65))), "negative", "positive")</f>
        <v>negative</v>
      </c>
      <c r="AE66" s="36"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AND(ISNUMBER(J66),J66&gt;=5),M66=""),AND(AND(ISNUMBER(J66),J66&gt;=5),AND(ISNUMBER(M66),M66&gt;=1)),AND(ISNUMBER(SERACH("papillary",N66)),OR(Y66="positive",Z66="positive"), ISNUMBER(SEARCH("BRAF",AB66)))),"intermediate","low"))</f>
        <v>low</v>
      </c>
      <c r="AF66" s="37" t="str">
        <f t="shared" si="2"/>
        <v>2</v>
      </c>
      <c r="AG66" s="37" t="str">
        <f t="shared" si="3"/>
        <v>0</v>
      </c>
      <c r="AH66" s="37" t="str">
        <f t="shared" si="7"/>
        <v>0</v>
      </c>
      <c r="AI66" s="43" t="str">
        <f t="shared" si="8"/>
        <v>I</v>
      </c>
      <c r="AJ66" s="40" t="s">
        <v>938</v>
      </c>
      <c r="AK66" s="42" t="s">
        <v>945</v>
      </c>
      <c r="AL66" s="42" t="s">
        <v>943</v>
      </c>
      <c r="AM66" s="42" t="s">
        <v>946</v>
      </c>
      <c r="AN66" s="42" t="s">
        <v>69</v>
      </c>
      <c r="AO66" s="23">
        <f t="shared" ca="1" si="9"/>
        <v>1</v>
      </c>
      <c r="AP66" s="1">
        <f t="shared" si="10"/>
        <v>1</v>
      </c>
      <c r="AQ66" s="1">
        <f t="shared" si="11"/>
        <v>1</v>
      </c>
      <c r="AR66" s="1">
        <f t="shared" si="12"/>
        <v>1</v>
      </c>
      <c r="AS66" s="13">
        <f t="shared" si="4"/>
        <v>1</v>
      </c>
    </row>
    <row r="67" spans="1:45">
      <c r="A67" t="str">
        <f>'Model output'!A66</f>
        <v>TCGA-DJ-A2PQ</v>
      </c>
      <c r="B67" s="34">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3</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5"/>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output'!G66)),ISNUMBER(SEARCH("V ",'Model output'!G66)),ISNUMBER(SEARCH("five",'Model output'!G66)),ISNUMBER(SEARCH("5",'Model output'!G66))))), "lateral", "central"))</f>
        <v/>
      </c>
      <c r="H67" t="str">
        <f>IF('Model output'!H66="","negative",IF(OR(ISNUMBER(SEARCH("lymph node",'Model output'!H66)),ISNUMBER(SEARCH("gland",'Model output'!H66)),ISNUMBER(SEARCH("lobe",'Model output'!H66)),ISNUMBER(SEARCH("isthmus",'Model output'!H66)),ISNUMBER(SEARCH("mediastinum",'Model output'!H66)),ISNUMBER(SEARCH("Not mentioned",'Model output'!H66)), ISNUMBER(SEARCH("Not applicable",'Model output'!H66)), ISNUMBER(SEARCH("paratracheal",'Model output'!H66)),ISNUMBER(SEARCH("fibroadipose tissue",'Model output'!H66)),ISNUMBER(SEARCH("thyroid node",'Model output'!H66)),ISNUMBER(SEARCH("skeletal muscle",'Model output'!H66)),ISNUMBER(SEARCH("right",'Model output'!H66)),ISNUMBER(SEARCH("left",'Model output'!H66)),ISNUMBER(SEARCH("Not specified",'Model output'!H66))),"negative","positive"))</f>
        <v>negative</v>
      </c>
      <c r="I67">
        <f>IF(OR('Model output'!I66="",'Model output'!I66="Not answered",'Model output'!I66="Not mentioned"),"",IF(ISNUMBER('Model output'!I66),'Model output'!I66,1))</f>
        <v>12</v>
      </c>
      <c r="J67">
        <f>IF(OR('Model output'!J66="",'Model output'!J66="Not answered",'Model output'!J66="Not mentioned"),"",IF(AND(ISNUMBER('Model output'!J66),'Model output'!J66&lt;=I67),'Model output'!J66,IF(AND(ISNUMBER('Model output'!J66), 'Model output'!J66&gt;=DATE(2024,1,1)), MIN(DAY('Model output'!J66), MONTH('Model output'!J66), YEAR('Model output'!J66)), IF(ISNUMBER(SEARCH("0/",'Model output'!J66)),0,IF(ISNUMBER(SEARCH("/",'Model output'!J66)), VALUE(LEFT('Model output'!J66, SEARCH("/",'Model output'!J66)-1)),1)))))</f>
        <v>7</v>
      </c>
      <c r="K67" t="str" cm="1">
        <f t="array" ref="K67">IF(COUNT(FIND({0,1,2,3,4,5,6,7,8,9},'Model output'!K66))&gt;0,'Model output'!K66,"")</f>
        <v>2.4cm</v>
      </c>
      <c r="L67" s="8" t="str">
        <f t="shared" ref="L67:L127" si="13">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67,"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
      </c>
      <c r="P67" t="str">
        <f>IF('Model output'!N66="","",'Model output'!N66)</f>
        <v>3.5 cm</v>
      </c>
      <c r="Q67" t="str">
        <f t="shared" si="6"/>
        <v>3.5cm</v>
      </c>
      <c r="R67" cm="1">
        <f t="array" ref="R67">IF(Q67="","",IF(ISNUMBER(SEARCH("cm",Q67)),MAX(VALUE(SUBSTITUTE(_xlfn.FILTERXML("&lt;t&gt;&lt;s&gt;"&amp;SUBSTITUTE(Q67,",","&lt;/s&gt;&lt;s&gt;")&amp;"&lt;/s&gt;&lt;/t&gt;","//s"),"cm",""))),MAX(VALUE(SUBSTITUTE(_xlfn.FILTERXML("&lt;t&gt;&lt;s&gt;"&amp;SUBSTITUTE(Q67,",","&lt;/s&gt;&lt;s&gt;")&amp;"&lt;/s&gt;&lt;/t&gt;","//s"),"mm","")))/10))</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 ""))</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7" t="str">
        <f>IF('Model output'!S66="","",'Model output'!S66)</f>
        <v>Not Identified</v>
      </c>
      <c r="Y67" t="str">
        <f>IF(OR('Model output'!S66="",ISNUMBER(SEARCH("Absent",'Model output'!S66)),ISNUMBER(SEARCH("Not identified",'Model output'!S66)),AND(ISNUMBER(SEARCH("No",'Model output'!S66)),NOT(ISNUMBER(SEARCH("carcinoma",'Model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1" t="str">
        <f>IF(OR('Model output'!V66="", AND(ISERROR(SEARCH("Positive",'Model output'!V66)), ISNUMBER(SEARCH("Negative",'Model output'!V66))), AND(ISNUMBER(SEARCH("Uninvolved",'Model output'!V66)),NOT(ISNUMBER(SEARCH("margins involved",'Model output'!V66)))), ISNUMBER(SEARCH("Free",'Model output'!V66)), ISNUMBER(SEARCH("1 mm",'Model output'!V66)), ISNUMBER(SEARCH("0.1 CM",'Model output'!V66)), ISNUMBER(SEARCH("less than 0.2 mm",'Model output'!V66)), ISNUMBER(SEARCH("less than 0.5 mm",'Model output'!V66)), ISNUMBER(SEARCH("close to",'Model output'!V66)), ISNUMBER(SEARCH("abut",'Model output'!V66)), ISNUMBER(SEARCH("not mentioned",'Model output'!V66)), ISNUMBER(SEARCH("cannot be assessed",'Model output'!V66))), "negative", "positive")</f>
        <v>negative</v>
      </c>
      <c r="AE67" s="36"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AND(ISNUMBER(J67),J67&gt;=5),M67=""),AND(AND(ISNUMBER(J67),J67&gt;=5),AND(ISNUMBER(M67),M67&gt;=1)),AND(ISNUMBER(SERACH("papillary",N67)),OR(Y67="positive",Z67="positive"), ISNUMBER(SEARCH("BRAF",AB67)))),"intermediate","low"))</f>
        <v>intermediate</v>
      </c>
      <c r="AF67" s="37"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37" t="str">
        <f t="shared" ref="AG67:AG127" si="15">IF(AND(ISNUMBER(J67),J67&gt;0),
IF(G67="lateral", "1b", "1a"),"0")</f>
        <v>1a</v>
      </c>
      <c r="AH67" s="37" t="str">
        <f t="shared" si="7"/>
        <v>0</v>
      </c>
      <c r="AI67" s="43" t="str">
        <f t="shared" si="8"/>
        <v>I</v>
      </c>
      <c r="AJ67" s="40" t="s">
        <v>939</v>
      </c>
      <c r="AK67" s="42" t="s">
        <v>945</v>
      </c>
      <c r="AL67" s="42" t="s">
        <v>634</v>
      </c>
      <c r="AM67" s="42" t="s">
        <v>946</v>
      </c>
      <c r="AN67" s="42" t="s">
        <v>69</v>
      </c>
      <c r="AO67" s="23">
        <f t="shared" ca="1" si="9"/>
        <v>1</v>
      </c>
      <c r="AP67" s="1">
        <f t="shared" si="10"/>
        <v>1</v>
      </c>
      <c r="AQ67" s="1">
        <f t="shared" si="11"/>
        <v>1</v>
      </c>
      <c r="AR67" s="1">
        <f t="shared" si="12"/>
        <v>1</v>
      </c>
      <c r="AS67" s="13">
        <f t="shared" ref="AS67:AS130" si="16">IF(AI67=AN67,1,0)</f>
        <v>1</v>
      </c>
    </row>
    <row r="68" spans="1:45">
      <c r="A68" t="str">
        <f>'Model output'!A67</f>
        <v>TCGA-DJ-A2PR</v>
      </c>
      <c r="B68" s="34">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0</v>
      </c>
      <c r="F68" t="str">
        <f t="shared" ref="F68:F128" si="17">IF(OR(G68&lt;&gt;"",AND(J68&lt;&gt;"",ISNUMBER(J68),J68&gt;0),AND(M68&lt;&gt;"",M68&gt;0)),"positive","negative")</f>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output'!G67)),ISNUMBER(SEARCH("V ",'Model output'!G67)),ISNUMBER(SEARCH("five",'Model output'!G67)),ISNUMBER(SEARCH("5",'Model output'!G67))))), "lateral", "central"))</f>
        <v>central</v>
      </c>
      <c r="H68" t="str">
        <f>IF('Model output'!H67="","negative",IF(OR(ISNUMBER(SEARCH("lymph node",'Model output'!H67)),ISNUMBER(SEARCH("gland",'Model output'!H67)),ISNUMBER(SEARCH("lobe",'Model output'!H67)),ISNUMBER(SEARCH("isthmus",'Model output'!H67)),ISNUMBER(SEARCH("mediastinum",'Model output'!H67)),ISNUMBER(SEARCH("Not mentioned",'Model output'!H67)), ISNUMBER(SEARCH("Not applicable",'Model output'!H67)), ISNUMBER(SEARCH("paratracheal",'Model output'!H67)),ISNUMBER(SEARCH("fibroadipose tissue",'Model output'!H67)),ISNUMBER(SEARCH("thyroid node",'Model output'!H67)),ISNUMBER(SEARCH("skeletal muscle",'Model output'!H67)),ISNUMBER(SEARCH("right",'Model output'!H67)),ISNUMBER(SEARCH("left",'Model output'!H67)),ISNUMBER(SEARCH("Not specified",'Model output'!H67))),"negative","positive"))</f>
        <v>negative</v>
      </c>
      <c r="I68">
        <f>IF(OR('Model output'!I67="",'Model output'!I67="Not answered",'Model output'!I67="Not mentioned"),"",IF(ISNUMBER('Model output'!I67),'Model output'!I67,1))</f>
        <v>12</v>
      </c>
      <c r="J68">
        <f>IF(OR('Model output'!J67="",'Model output'!J67="Not answered",'Model output'!J67="Not mentioned"),"",IF(AND(ISNUMBER('Model output'!J67),'Model output'!J67&lt;=I68),'Model output'!J67,IF(AND(ISNUMBER('Model output'!J67), 'Model output'!J67&gt;=DATE(2024,1,1)), MIN(DAY('Model output'!J67), MONTH('Model output'!J67), YEAR('Model output'!J67)), IF(ISNUMBER(SEARCH("0/",'Model output'!J67)),0,IF(ISNUMBER(SEARCH("/",'Model output'!J67)), VALUE(LEFT('Model output'!J67, SEARCH("/",'Model output'!J67)-1)),1)))))</f>
        <v>6</v>
      </c>
      <c r="K68" t="str" cm="1">
        <f t="array" ref="K68">IF(COUNT(FIND({0,1,2,3,4,5,6,7,8,9},'Model output'!K67))&gt;0,'Model output'!K67,"")</f>
        <v>0.6cm</v>
      </c>
      <c r="L68" s="8" t="str">
        <f t="shared" si="13"/>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ref="Q68:Q128" si="18">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68,"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"g", ""), "&lt;", ""), " ",""))</f>
        <v>2cm</v>
      </c>
      <c r="R68" cm="1">
        <f t="array" ref="R68">IF(Q68="","",IF(ISNUMBER(SEARCH("cm",Q68)),MAX(VALUE(SUBSTITUTE(_xlfn.FILTERXML("&lt;t&gt;&lt;s&gt;"&amp;SUBSTITUTE(Q68,",","&lt;/s&gt;&lt;s&gt;")&amp;"&lt;/s&gt;&lt;/t&gt;","//s"),"cm",""))),MAX(VALUE(SUBSTITUTE(_xlfn.FILTERXML("&lt;t&gt;&lt;s&gt;"&amp;SUBSTITUTE(Q68,",","&lt;/s&gt;&lt;s&gt;")&amp;"&lt;/s&gt;&lt;/t&gt;","//s"),"mm","")))/10))</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1</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 ""))</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7" t="str">
        <f>IF('Model output'!S67="","",'Model output'!S67)</f>
        <v>lnvades: extrathyroidal adipose tissue, focal</v>
      </c>
      <c r="Y68" t="str">
        <f>IF(OR('Model output'!S67="",ISNUMBER(SEARCH("Absent",'Model output'!S67)),ISNUMBER(SEARCH("Not identified",'Model output'!S67)),AND(ISNUMBER(SEARCH("No",'Model output'!S67)),NOT(ISNUMBER(SEARCH("carcinoma",'Model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1" t="str">
        <f>IF(OR('Model output'!V67="", AND(ISERROR(SEARCH("Positive",'Model output'!V67)), ISNUMBER(SEARCH("Negative",'Model output'!V67))), AND(ISNUMBER(SEARCH("Uninvolved",'Model output'!V67)),NOT(ISNUMBER(SEARCH("margins involved",'Model output'!V67)))), ISNUMBER(SEARCH("Free",'Model output'!V67)), ISNUMBER(SEARCH("1 mm",'Model output'!V67)), ISNUMBER(SEARCH("0.1 CM",'Model output'!V67)), ISNUMBER(SEARCH("less than 0.2 mm",'Model output'!V67)), ISNUMBER(SEARCH("less than 0.5 mm",'Model output'!V67)), ISNUMBER(SEARCH("close to",'Model output'!V67)), ISNUMBER(SEARCH("abut",'Model output'!V67)), ISNUMBER(SEARCH("not mentioned",'Model output'!V67)), ISNUMBER(SEARCH("cannot be assessed",'Model output'!V67))), "negative", "positive")</f>
        <v>negative</v>
      </c>
      <c r="AE68" s="36"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AND(ISNUMBER(J68),J68&gt;=5),M68=""),AND(AND(ISNUMBER(J68),J68&gt;=5),AND(ISNUMBER(M68),M68&gt;=1)),AND(ISNUMBER(SERACH("papillary",N68)),OR(Y68="positive",Z68="positive"), ISNUMBER(SEARCH("BRAF",AB68)))),"intermediate","low"))</f>
        <v>intermediate</v>
      </c>
      <c r="AF68" s="37" t="str">
        <f t="shared" si="14"/>
        <v>1b</v>
      </c>
      <c r="AG68" s="37" t="str">
        <f t="shared" si="15"/>
        <v>1a</v>
      </c>
      <c r="AH68" s="37" t="str">
        <f t="shared" ref="AH68:AH128" si="19">IF(OR(H68="unknown"),"x",IF(H68="negative","0","1"))</f>
        <v>0</v>
      </c>
      <c r="AI68" s="43" t="str">
        <f t="shared" ref="AI68:AI128" si="20">IF(AND(B68&lt;55,AH68="0"),"I",
IF(AND(B68&lt;55,AH68="1"),"II",
IF(AH68="1","IVB",
IF(AND(AF68="4b",AH68="0"),"IVA",
IF(AND(AF68="4a",AH68="0"),"III",
IF(AND(OR(AF68="3a",AF68="3b",AF68="3"),AH68="0"),"II",
IF(AND(AF68="2",OR(AG68="1",AG68="1a",AG68="1b"),AH68="0"),"II",
IF(AND(OR(AF68="1a",AF68="1b",AF68="1"),OR(AG68="1",AG68="1a",AG68="1b"),AH68="0"),"II","I"
))))))))</f>
        <v>I</v>
      </c>
      <c r="AJ68" s="40" t="s">
        <v>939</v>
      </c>
      <c r="AK68" s="42" t="s">
        <v>942</v>
      </c>
      <c r="AL68" s="42" t="s">
        <v>634</v>
      </c>
      <c r="AM68" s="42" t="s">
        <v>946</v>
      </c>
      <c r="AN68" s="42" t="s">
        <v>69</v>
      </c>
      <c r="AO68" s="23">
        <f t="shared" ref="AO68:AO99" ca="1" si="21">IF(AE68=AJ68,1,0)</f>
        <v>1</v>
      </c>
      <c r="AP68" s="1">
        <f t="shared" ref="AP68:AP99" si="22">IF(AF68=AK68, 1, IF(AND(AF68="x", AK68="0"), 1, IF(AND(AF68="0", AK68="x"), 1, 0)))</f>
        <v>1</v>
      </c>
      <c r="AQ68" s="1">
        <f t="shared" ref="AQ68:AQ99" si="23">IF(AG68=AL68, 1, IF(AND(AG68="x", AL68="0"), 1, IF(AND(AG68="0", AL68="x"), 1, 0)))</f>
        <v>1</v>
      </c>
      <c r="AR68" s="1">
        <f t="shared" ref="AR68:AR99" si="24">IF(AH68=AM68, 1, IF(AND(AH68="x", AM68="0"), 1, IF(AND(AH68="0", AM68="x"), 1, 0)))</f>
        <v>1</v>
      </c>
      <c r="AS68" s="13">
        <f t="shared" si="16"/>
        <v>1</v>
      </c>
    </row>
    <row r="69" spans="1:45">
      <c r="A69" t="str">
        <f>'Model output'!A68</f>
        <v>TCGA-DJ-A2PS</v>
      </c>
      <c r="B69" s="34">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7"/>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output'!G68)),ISNUMBER(SEARCH("V ",'Model output'!G68)),ISNUMBER(SEARCH("five",'Model output'!G68)),ISNUMBER(SEARCH("5",'Model output'!G68))))), "lateral", "central"))</f>
        <v>central</v>
      </c>
      <c r="H69" t="str">
        <f>IF('Model output'!H68="","negative",IF(OR(ISNUMBER(SEARCH("lymph node",'Model output'!H68)),ISNUMBER(SEARCH("gland",'Model output'!H68)),ISNUMBER(SEARCH("lobe",'Model output'!H68)),ISNUMBER(SEARCH("isthmus",'Model output'!H68)),ISNUMBER(SEARCH("mediastinum",'Model output'!H68)),ISNUMBER(SEARCH("Not mentioned",'Model output'!H68)), ISNUMBER(SEARCH("Not applicable",'Model output'!H68)), ISNUMBER(SEARCH("paratracheal",'Model output'!H68)),ISNUMBER(SEARCH("fibroadipose tissue",'Model output'!H68)),ISNUMBER(SEARCH("thyroid node",'Model output'!H68)),ISNUMBER(SEARCH("skeletal muscle",'Model output'!H68)),ISNUMBER(SEARCH("right",'Model output'!H68)),ISNUMBER(SEARCH("left",'Model output'!H68)),ISNUMBER(SEARCH("Not specified",'Model output'!H68))),"negative","positive"))</f>
        <v>negative</v>
      </c>
      <c r="I69">
        <f>IF(OR('Model output'!I68="",'Model output'!I68="Not answered",'Model output'!I68="Not mentioned"),"",IF(ISNUMBER('Model output'!I68),'Model output'!I68,1))</f>
        <v>2</v>
      </c>
      <c r="J69">
        <f>IF(OR('Model output'!J68="",'Model output'!J68="Not answered",'Model output'!J68="Not mentioned"),"",IF(AND(ISNUMBER('Model output'!J68),'Model output'!J68&lt;=I69),'Model output'!J68,IF(AND(ISNUMBER('Model output'!J68), 'Model output'!J68&gt;=DATE(2024,1,1)), MIN(DAY('Model output'!J68), MONTH('Model output'!J68), YEAR('Model output'!J68)), IF(ISNUMBER(SEARCH("0/",'Model output'!J68)),0,IF(ISNUMBER(SEARCH("/",'Model output'!J68)), VALUE(LEFT('Model output'!J68, SEARCH("/",'Model output'!J68)-1)),1)))))</f>
        <v>1</v>
      </c>
      <c r="K69" t="str" cm="1">
        <f t="array" ref="K69">IF(COUNT(FIND({0,1,2,3,4,5,6,7,8,9},'Model output'!K68))&gt;0,'Model output'!K68,"")</f>
        <v>0.2cm</v>
      </c>
      <c r="L69" s="8" t="str">
        <f t="shared" si="13"/>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cell, microcarcinoma</v>
      </c>
      <c r="P69" t="str">
        <f>IF('Model output'!N68="","",'Model output'!N68)</f>
        <v>1.1 cm (for the classical type), 0.3 cm (tall cell), 0.25 and 0.35 cm (microcarcinoma)</v>
      </c>
      <c r="Q69" t="str">
        <f t="shared" si="18"/>
        <v>1.1cm,0.3cm,0.25,0.35cm</v>
      </c>
      <c r="R69" cm="1">
        <f t="array" ref="R69">IF(Q69="","",IF(ISNUMBER(SEARCH("cm",Q69)),MAX(VALUE(SUBSTITUTE(_xlfn.FILTERXML("&lt;t&gt;&lt;s&gt;"&amp;SUBSTITUTE(Q69,",","&lt;/s&gt;&lt;s&gt;")&amp;"&lt;/s&gt;&lt;/t&gt;","//s"),"cm",""))),MAX(VALUE(SUBSTITUTE(_xlfn.FILTERXML("&lt;t&gt;&lt;s&gt;"&amp;SUBSTITUTE(Q69,",","&lt;/s&gt;&lt;s&gt;")&amp;"&lt;/s&gt;&lt;/t&gt;","//s"),"mm","")))/10))</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t="str">
        <f>IF('Model output'!O68="","",'Model output'!O68)</f>
        <v>Multiple</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 ""))</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7"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1" t="str">
        <f>IF(OR('Model output'!V68="", AND(ISERROR(SEARCH("Positive",'Model output'!V68)), ISNUMBER(SEARCH("Negative",'Model output'!V68))), AND(ISNUMBER(SEARCH("Uninvolved",'Model output'!V68)),NOT(ISNUMBER(SEARCH("margins involved",'Model output'!V68)))), ISNUMBER(SEARCH("Free",'Model output'!V68)), ISNUMBER(SEARCH("1 mm",'Model output'!V68)), ISNUMBER(SEARCH("0.1 CM",'Model output'!V68)), ISNUMBER(SEARCH("less than 0.2 mm",'Model output'!V68)), ISNUMBER(SEARCH("less than 0.5 mm",'Model output'!V68)), ISNUMBER(SEARCH("close to",'Model output'!V68)), ISNUMBER(SEARCH("abut",'Model output'!V68)), ISNUMBER(SEARCH("not mentioned",'Model output'!V68)), ISNUMBER(SEARCH("cannot be assessed",'Model output'!V68))), "negative", "positive")</f>
        <v>negative</v>
      </c>
      <c r="AE69" s="36"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AND(ISNUMBER(J69),J69&gt;=5),M69=""),AND(AND(ISNUMBER(J69),J69&gt;=5),AND(ISNUMBER(M69),M69&gt;=1)),AND(ISNUMBER(SERACH("papillary",N69)),OR(Y69="positive",Z69="positive"), ISNUMBER(SEARCH("BRAF",AB69)))),"intermediate","low"))</f>
        <v>intermediate</v>
      </c>
      <c r="AF69" s="37" t="str">
        <f t="shared" si="14"/>
        <v>1b</v>
      </c>
      <c r="AG69" s="37" t="str">
        <f t="shared" si="15"/>
        <v>1a</v>
      </c>
      <c r="AH69" s="37" t="str">
        <f t="shared" si="19"/>
        <v>0</v>
      </c>
      <c r="AI69" s="43" t="str">
        <f t="shared" si="20"/>
        <v>I</v>
      </c>
      <c r="AJ69" s="40" t="s">
        <v>939</v>
      </c>
      <c r="AK69" s="42" t="s">
        <v>942</v>
      </c>
      <c r="AL69" s="42" t="s">
        <v>634</v>
      </c>
      <c r="AM69" s="42" t="s">
        <v>946</v>
      </c>
      <c r="AN69" s="42" t="s">
        <v>69</v>
      </c>
      <c r="AO69" s="23">
        <f t="shared" ca="1" si="21"/>
        <v>1</v>
      </c>
      <c r="AP69" s="1">
        <f t="shared" si="22"/>
        <v>1</v>
      </c>
      <c r="AQ69" s="1">
        <f t="shared" si="23"/>
        <v>1</v>
      </c>
      <c r="AR69" s="1">
        <f t="shared" si="24"/>
        <v>1</v>
      </c>
      <c r="AS69" s="13">
        <f t="shared" si="16"/>
        <v>1</v>
      </c>
    </row>
    <row r="70" spans="1:45">
      <c r="A70" t="str">
        <f>'Model output'!A69</f>
        <v>TCGA-DJ-A2PV</v>
      </c>
      <c r="B70" s="34">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3</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
      </c>
      <c r="F70" t="str">
        <f t="shared" si="17"/>
        <v>positive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output'!G69)),ISNUMBER(SEARCH("V ",'Model output'!G69)),ISNUMBER(SEARCH("five",'Model output'!G69)),ISNUMBER(SEARCH("5",'Model output'!G69))))), "lateral", "central"))</f>
        <v/>
      </c>
      <c r="H70" t="str">
        <f>IF('Model output'!H69="","negative",IF(OR(ISNUMBER(SEARCH("lymph node",'Model output'!H69)),ISNUMBER(SEARCH("gland",'Model output'!H69)),ISNUMBER(SEARCH("lobe",'Model output'!H69)),ISNUMBER(SEARCH("isthmus",'Model output'!H69)),ISNUMBER(SEARCH("mediastinum",'Model output'!H69)),ISNUMBER(SEARCH("Not mentioned",'Model output'!H69)), ISNUMBER(SEARCH("Not applicable",'Model output'!H69)), ISNUMBER(SEARCH("paratracheal",'Model output'!H69)),ISNUMBER(SEARCH("fibroadipose tissue",'Model output'!H69)),ISNUMBER(SEARCH("thyroid node",'Model output'!H69)),ISNUMBER(SEARCH("skeletal muscle",'Model output'!H69)),ISNUMBER(SEARCH("right",'Model output'!H69)),ISNUMBER(SEARCH("left",'Model output'!H69)),ISNUMBER(SEARCH("Not specified",'Model output'!H69))),"negative","positive"))</f>
        <v>negative</v>
      </c>
      <c r="I70">
        <f>IF(OR('Model output'!I69="",'Model output'!I69="Not answered",'Model output'!I69="Not mentioned"),"",IF(ISNUMBER('Model output'!I69),'Model output'!I69,1))</f>
        <v>1</v>
      </c>
      <c r="J70">
        <f>IF(OR('Model output'!J69="",'Model output'!J69="Not answered",'Model output'!J69="Not mentioned"),"",IF(AND(ISNUMBER('Model output'!J69),'Model output'!J69&lt;=I70),'Model output'!J69,IF(AND(ISNUMBER('Model output'!J69), 'Model output'!J69&gt;=DATE(2024,1,1)), MIN(DAY('Model output'!J69), MONTH('Model output'!J69), YEAR('Model output'!J69)), IF(ISNUMBER(SEARCH("0/",'Model output'!J69)),0,IF(ISNUMBER(SEARCH("/",'Model output'!J69)), VALUE(LEFT('Model output'!J69, SEARCH("/",'Model output'!J69)-1)),1)))))</f>
        <v>1</v>
      </c>
      <c r="K70" t="str" cm="1">
        <f t="array" ref="K70">IF(COUNT(FIND({0,1,2,3,4,5,6,7,8,9},'Model output'!K69))&gt;0,'Model output'!K69,"")</f>
        <v/>
      </c>
      <c r="L70" s="8" t="str">
        <f t="shared" si="13"/>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carcinoma, classical type</v>
      </c>
      <c r="O70" t="str">
        <f>IF('Model output'!M69="","",'Model output'!M69)</f>
        <v/>
      </c>
      <c r="P70" t="str">
        <f>IF('Model output'!N69="","",'Model output'!N69)</f>
        <v>3.4 cm</v>
      </c>
      <c r="Q70" t="str">
        <f t="shared" si="18"/>
        <v>3.4cm</v>
      </c>
      <c r="R70" cm="1">
        <f t="array" ref="R70">IF(Q70="","",IF(ISNUMBER(SEARCH("cm",Q70)),MAX(VALUE(SUBSTITUTE(_xlfn.FILTERXML("&lt;t&gt;&lt;s&gt;"&amp;SUBSTITUTE(Q70,",","&lt;/s&gt;&lt;s&gt;")&amp;"&lt;/s&gt;&lt;/t&gt;","//s"),"cm",""))),MAX(VALUE(SUBSTITUTE(_xlfn.FILTERXML("&lt;t&gt;&lt;s&gt;"&amp;SUBSTITUTE(Q70,",","&lt;/s&gt;&lt;s&gt;")&amp;"&lt;/s&gt;&lt;/t&gt;","//s"),"mm","")))/10))</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1</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 ""))</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7" t="str">
        <f>IF('Model output'!S69="","",'Model output'!S69)</f>
        <v>Not Identified</v>
      </c>
      <c r="Y70" t="str">
        <f>IF(OR('Model output'!S69="",ISNUMBER(SEARCH("Absent",'Model output'!S69)),ISNUMBER(SEARCH("Not identified",'Model output'!S69)),AND(ISNUMBER(SEARCH("No",'Model output'!S69)),NOT(ISNUMBER(SEARCH("carcinoma",'Model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1" t="str">
        <f>IF(OR('Model output'!V69="", AND(ISERROR(SEARCH("Positive",'Model output'!V69)), ISNUMBER(SEARCH("Negative",'Model output'!V69))), AND(ISNUMBER(SEARCH("Uninvolved",'Model output'!V69)),NOT(ISNUMBER(SEARCH("margins involved",'Model output'!V69)))), ISNUMBER(SEARCH("Free",'Model output'!V69)), ISNUMBER(SEARCH("1 mm",'Model output'!V69)), ISNUMBER(SEARCH("0.1 CM",'Model output'!V69)), ISNUMBER(SEARCH("less than 0.2 mm",'Model output'!V69)), ISNUMBER(SEARCH("less than 0.5 mm",'Model output'!V69)), ISNUMBER(SEARCH("close to",'Model output'!V69)), ISNUMBER(SEARCH("abut",'Model output'!V69)), ISNUMBER(SEARCH("not mentioned",'Model output'!V69)), ISNUMBER(SEARCH("cannot be assessed",'Model output'!V69))), "negative", "positive")</f>
        <v>negative</v>
      </c>
      <c r="AE70" s="36"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AND(ISNUMBER(J70),J70&gt;=5),M70=""),AND(AND(ISNUMBER(J70),J70&gt;=5),AND(ISNUMBER(M70),M70&gt;=1)),AND(ISNUMBER(SERACH("papillary",N70)),OR(Y70="positive",Z70="positive"), ISNUMBER(SEARCH("BRAF",AB70)))),"intermediate","low"))</f>
        <v>low</v>
      </c>
      <c r="AF70" s="37" t="str">
        <f t="shared" si="14"/>
        <v>2</v>
      </c>
      <c r="AG70" s="37" t="str">
        <f t="shared" si="15"/>
        <v>1a</v>
      </c>
      <c r="AH70" s="37" t="str">
        <f t="shared" si="19"/>
        <v>0</v>
      </c>
      <c r="AI70" s="43" t="str">
        <f t="shared" si="20"/>
        <v>I</v>
      </c>
      <c r="AJ70" s="40" t="s">
        <v>938</v>
      </c>
      <c r="AK70" s="42" t="s">
        <v>945</v>
      </c>
      <c r="AL70" s="42" t="s">
        <v>943</v>
      </c>
      <c r="AM70" s="42" t="s">
        <v>946</v>
      </c>
      <c r="AN70" s="42" t="s">
        <v>69</v>
      </c>
      <c r="AO70" s="23">
        <f t="shared" ca="1" si="21"/>
        <v>1</v>
      </c>
      <c r="AP70" s="1">
        <f t="shared" si="22"/>
        <v>1</v>
      </c>
      <c r="AQ70" s="1">
        <f t="shared" si="23"/>
        <v>0</v>
      </c>
      <c r="AR70" s="1">
        <f t="shared" si="24"/>
        <v>1</v>
      </c>
      <c r="AS70" s="13">
        <f t="shared" si="16"/>
        <v>1</v>
      </c>
    </row>
    <row r="71" spans="1:45">
      <c r="A71" t="str">
        <f>'Model output'!A70</f>
        <v>TCGA-DJ-A2PW</v>
      </c>
      <c r="B71" s="34">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7"/>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output'!G70)),ISNUMBER(SEARCH("V ",'Model output'!G70)),ISNUMBER(SEARCH("five",'Model output'!G70)),ISNUMBER(SEARCH("5",'Model output'!G70))))), "lateral", "central"))</f>
        <v/>
      </c>
      <c r="H71" t="str">
        <f>IF('Model output'!H70="","negative",IF(OR(ISNUMBER(SEARCH("lymph node",'Model output'!H70)),ISNUMBER(SEARCH("gland",'Model output'!H70)),ISNUMBER(SEARCH("lobe",'Model output'!H70)),ISNUMBER(SEARCH("isthmus",'Model output'!H70)),ISNUMBER(SEARCH("mediastinum",'Model output'!H70)),ISNUMBER(SEARCH("Not mentioned",'Model output'!H70)), ISNUMBER(SEARCH("Not applicable",'Model output'!H70)), ISNUMBER(SEARCH("paratracheal",'Model output'!H70)),ISNUMBER(SEARCH("fibroadipose tissue",'Model output'!H70)),ISNUMBER(SEARCH("thyroid node",'Model output'!H70)),ISNUMBER(SEARCH("skeletal muscle",'Model output'!H70)),ISNUMBER(SEARCH("right",'Model output'!H70)),ISNUMBER(SEARCH("left",'Model output'!H70)),ISNUMBER(SEARCH("Not specified",'Model output'!H70))),"negative","positive"))</f>
        <v>negative</v>
      </c>
      <c r="I71">
        <f>IF(OR('Model output'!I70="",'Model output'!I70="Not answered",'Model output'!I70="Not mentioned"),"",IF(ISNUMBER('Model output'!I70),'Model output'!I70,1))</f>
        <v>1</v>
      </c>
      <c r="J71">
        <f>IF(OR('Model output'!J70="",'Model output'!J70="Not answered",'Model output'!J70="Not mentioned"),"",IF(AND(ISNUMBER('Model output'!J70),'Model output'!J70&lt;=I71),'Model output'!J70,IF(AND(ISNUMBER('Model output'!J70), 'Model output'!J70&gt;=DATE(2024,1,1)), MIN(DAY('Model output'!J70), MONTH('Model output'!J70), YEAR('Model output'!J70)), IF(ISNUMBER(SEARCH("0/",'Model output'!J70)),0,IF(ISNUMBER(SEARCH("/",'Model output'!J70)), VALUE(LEFT('Model output'!J70, SEARCH("/",'Model output'!J70)-1)),1)))))</f>
        <v>1</v>
      </c>
      <c r="K71" t="str" cm="1">
        <f t="array" ref="K71">IF(COUNT(FIND({0,1,2,3,4,5,6,7,8,9},'Model output'!K70))&gt;0,'Model output'!K70,"")</f>
        <v/>
      </c>
      <c r="L71" s="8" t="str">
        <f t="shared" si="13"/>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 (Right lobe)</v>
      </c>
      <c r="Q71" t="str">
        <f t="shared" si="18"/>
        <v>4.6cm</v>
      </c>
      <c r="R71" cm="1">
        <f t="array" ref="R71">IF(Q71="","",IF(ISNUMBER(SEARCH("cm",Q71)),MAX(VALUE(SUBSTITUTE(_xlfn.FILTERXML("&lt;t&gt;&lt;s&gt;"&amp;SUBSTITUTE(Q71,",","&lt;/s&gt;&lt;s&gt;")&amp;"&lt;/s&gt;&lt;/t&gt;","//s"),"cm",""))),MAX(VALUE(SUBSTITUTE(_xlfn.FILTERXML("&lt;t&gt;&lt;s&gt;"&amp;SUBSTITUTE(Q71,",","&lt;/s&gt;&lt;s&gt;")&amp;"&lt;/s&gt;&lt;/t&gt;","//s"),"mm","")))/10))</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 ""))</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7" t="str">
        <f>IF('Model output'!S70="","",'Model output'!S70)</f>
        <v>Not identified</v>
      </c>
      <c r="Y71" t="str">
        <f>IF(OR('Model output'!S70="",ISNUMBER(SEARCH("Absent",'Model output'!S70)),ISNUMBER(SEARCH("Not identified",'Model output'!S70)),AND(ISNUMBER(SEARCH("No",'Model output'!S70)),NOT(ISNUMBER(SEARCH("carcinoma",'Model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1" t="str">
        <f>IF(OR('Model output'!V70="", AND(ISERROR(SEARCH("Positive",'Model output'!V70)), ISNUMBER(SEARCH("Negative",'Model output'!V70))), AND(ISNUMBER(SEARCH("Uninvolved",'Model output'!V70)),NOT(ISNUMBER(SEARCH("margins involved",'Model output'!V70)))), ISNUMBER(SEARCH("Free",'Model output'!V70)), ISNUMBER(SEARCH("1 mm",'Model output'!V70)), ISNUMBER(SEARCH("0.1 CM",'Model output'!V70)), ISNUMBER(SEARCH("less than 0.2 mm",'Model output'!V70)), ISNUMBER(SEARCH("less than 0.5 mm",'Model output'!V70)), ISNUMBER(SEARCH("close to",'Model output'!V70)), ISNUMBER(SEARCH("abut",'Model output'!V70)), ISNUMBER(SEARCH("not mentioned",'Model output'!V70)), ISNUMBER(SEARCH("cannot be assessed",'Model output'!V70))), "negative", "positive")</f>
        <v>negative</v>
      </c>
      <c r="AE71" s="36"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AND(ISNUMBER(J71),J71&gt;=5),M71=""),AND(AND(ISNUMBER(J71),J71&gt;=5),AND(ISNUMBER(M71),M71&gt;=1)),AND(ISNUMBER(SERACH("papillary",N71)),OR(Y71="positive",Z71="positive"), ISNUMBER(SEARCH("BRAF",AB71)))),"intermediate","low"))</f>
        <v>low</v>
      </c>
      <c r="AF71" s="37" t="str">
        <f t="shared" si="14"/>
        <v>3a</v>
      </c>
      <c r="AG71" s="37" t="str">
        <f t="shared" si="15"/>
        <v>1a</v>
      </c>
      <c r="AH71" s="37" t="str">
        <f t="shared" si="19"/>
        <v>0</v>
      </c>
      <c r="AI71" s="43" t="str">
        <f t="shared" si="20"/>
        <v>II</v>
      </c>
      <c r="AJ71" s="40" t="s">
        <v>938</v>
      </c>
      <c r="AK71" s="42" t="s">
        <v>947</v>
      </c>
      <c r="AL71" s="42" t="s">
        <v>634</v>
      </c>
      <c r="AM71" s="42" t="s">
        <v>946</v>
      </c>
      <c r="AN71" s="42" t="s">
        <v>944</v>
      </c>
      <c r="AO71" s="23">
        <f t="shared" ca="1" si="21"/>
        <v>1</v>
      </c>
      <c r="AP71" s="1">
        <f t="shared" si="22"/>
        <v>1</v>
      </c>
      <c r="AQ71" s="1">
        <f t="shared" si="23"/>
        <v>1</v>
      </c>
      <c r="AR71" s="1">
        <f t="shared" si="24"/>
        <v>1</v>
      </c>
      <c r="AS71" s="13">
        <f t="shared" si="16"/>
        <v>1</v>
      </c>
    </row>
    <row r="72" spans="1:45">
      <c r="A72" t="str">
        <f>'Model output'!A71</f>
        <v>TCGA-DJ-A2PX</v>
      </c>
      <c r="B72" s="34">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7"/>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output'!G71)),ISNUMBER(SEARCH("V ",'Model output'!G71)),ISNUMBER(SEARCH("five",'Model output'!G71)),ISNUMBER(SEARCH("5",'Model output'!G71))))), "lateral", "central"))</f>
        <v/>
      </c>
      <c r="H72" t="str">
        <f>IF('Model output'!H71="","negative",IF(OR(ISNUMBER(SEARCH("lymph node",'Model output'!H71)),ISNUMBER(SEARCH("gland",'Model output'!H71)),ISNUMBER(SEARCH("lobe",'Model output'!H71)),ISNUMBER(SEARCH("isthmus",'Model output'!H71)),ISNUMBER(SEARCH("mediastinum",'Model output'!H71)),ISNUMBER(SEARCH("Not mentioned",'Model output'!H71)), ISNUMBER(SEARCH("Not applicable",'Model output'!H71)), ISNUMBER(SEARCH("paratracheal",'Model output'!H71)),ISNUMBER(SEARCH("fibroadipose tissue",'Model output'!H71)),ISNUMBER(SEARCH("thyroid node",'Model output'!H71)),ISNUMBER(SEARCH("skeletal muscle",'Model output'!H71)),ISNUMBER(SEARCH("right",'Model output'!H71)),ISNUMBER(SEARCH("left",'Model output'!H71)),ISNUMBER(SEARCH("Not specified",'Model output'!H71))),"negative","positive"))</f>
        <v>negative</v>
      </c>
      <c r="I72">
        <f>IF(OR('Model output'!I71="",'Model output'!I71="Not answered",'Model output'!I71="Not mentioned"),"",IF(ISNUMBER('Model output'!I71),'Model output'!I71,1))</f>
        <v>4</v>
      </c>
      <c r="J72">
        <f>IF(OR('Model output'!J71="",'Model output'!J71="Not answered",'Model output'!J71="Not mentioned"),"",IF(AND(ISNUMBER('Model output'!J71),'Model output'!J71&lt;=I72),'Model output'!J71,IF(AND(ISNUMBER('Model output'!J71), 'Model output'!J71&gt;=DATE(2024,1,1)), MIN(DAY('Model output'!J71), MONTH('Model output'!J71), YEAR('Model output'!J71)), IF(ISNUMBER(SEARCH("0/",'Model output'!J71)),0,IF(ISNUMBER(SEARCH("/",'Model output'!J71)), VALUE(LEFT('Model output'!J71, SEARCH("/",'Model output'!J71)-1)),1)))))</f>
        <v>0</v>
      </c>
      <c r="K72" t="str" cm="1">
        <f t="array" ref="K72">IF(COUNT(FIND({0,1,2,3,4,5,6,7,8,9},'Model output'!K71))&gt;0,'Model output'!K71,"")</f>
        <v/>
      </c>
      <c r="L72" s="8" t="str">
        <f t="shared" si="13"/>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18"/>
        <v>1.2cm</v>
      </c>
      <c r="R72" cm="1">
        <f t="array" ref="R72">IF(Q72="","",IF(ISNUMBER(SEARCH("cm",Q72)),MAX(VALUE(SUBSTITUTE(_xlfn.FILTERXML("&lt;t&gt;&lt;s&gt;"&amp;SUBSTITUTE(Q72,",","&lt;/s&gt;&lt;s&gt;")&amp;"&lt;/s&gt;&lt;/t&gt;","//s"),"cm",""))),MAX(VALUE(SUBSTITUTE(_xlfn.FILTERXML("&lt;t&gt;&lt;s&gt;"&amp;SUBSTITUTE(Q72,",","&lt;/s&gt;&lt;s&gt;")&amp;"&lt;/s&gt;&lt;/t&gt;","//s"),"mm","")))/10))</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 ""))</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7" t="str">
        <f>IF('Model output'!S71="","",'Model output'!S71)</f>
        <v>Not Identified</v>
      </c>
      <c r="Y72" t="str">
        <f>IF(OR('Model output'!S71="",ISNUMBER(SEARCH("Absent",'Model output'!S71)),ISNUMBER(SEARCH("Not identified",'Model output'!S71)),AND(ISNUMBER(SEARCH("No",'Model output'!S71)),NOT(ISNUMBER(SEARCH("carcinoma",'Model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1" t="str">
        <f>IF(OR('Model output'!V71="", AND(ISERROR(SEARCH("Positive",'Model output'!V71)), ISNUMBER(SEARCH("Negative",'Model output'!V71))), AND(ISNUMBER(SEARCH("Uninvolved",'Model output'!V71)),NOT(ISNUMBER(SEARCH("margins involved",'Model output'!V71)))), ISNUMBER(SEARCH("Free",'Model output'!V71)), ISNUMBER(SEARCH("1 mm",'Model output'!V71)), ISNUMBER(SEARCH("0.1 CM",'Model output'!V71)), ISNUMBER(SEARCH("less than 0.2 mm",'Model output'!V71)), ISNUMBER(SEARCH("less than 0.5 mm",'Model output'!V71)), ISNUMBER(SEARCH("close to",'Model output'!V71)), ISNUMBER(SEARCH("abut",'Model output'!V71)), ISNUMBER(SEARCH("not mentioned",'Model output'!V71)), ISNUMBER(SEARCH("cannot be assessed",'Model output'!V71))), "negative", "positive")</f>
        <v>negative</v>
      </c>
      <c r="AE72" s="36"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AND(ISNUMBER(J72),J72&gt;=5),M72=""),AND(AND(ISNUMBER(J72),J72&gt;=5),AND(ISNUMBER(M72),M72&gt;=1)),AND(ISNUMBER(SERACH("papillary",N72)),OR(Y72="positive",Z72="positive"), ISNUMBER(SEARCH("BRAF",AB72)))),"intermediate","low"))</f>
        <v>low</v>
      </c>
      <c r="AF72" s="37" t="str">
        <f t="shared" si="14"/>
        <v>1b</v>
      </c>
      <c r="AG72" s="37" t="str">
        <f t="shared" si="15"/>
        <v>0</v>
      </c>
      <c r="AH72" s="37" t="str">
        <f t="shared" si="19"/>
        <v>0</v>
      </c>
      <c r="AI72" s="43" t="str">
        <f t="shared" si="20"/>
        <v>I</v>
      </c>
      <c r="AJ72" s="40" t="s">
        <v>938</v>
      </c>
      <c r="AK72" s="42" t="s">
        <v>942</v>
      </c>
      <c r="AL72" s="42" t="s">
        <v>943</v>
      </c>
      <c r="AM72" s="42" t="s">
        <v>946</v>
      </c>
      <c r="AN72" s="42" t="s">
        <v>69</v>
      </c>
      <c r="AO72" s="23">
        <f t="shared" ca="1" si="21"/>
        <v>1</v>
      </c>
      <c r="AP72" s="1">
        <f t="shared" si="22"/>
        <v>1</v>
      </c>
      <c r="AQ72" s="1">
        <f t="shared" si="23"/>
        <v>1</v>
      </c>
      <c r="AR72" s="1">
        <f t="shared" si="24"/>
        <v>1</v>
      </c>
      <c r="AS72" s="13">
        <f t="shared" si="16"/>
        <v>1</v>
      </c>
    </row>
    <row r="73" spans="1:45">
      <c r="A73" t="str">
        <f>'Model output'!A72</f>
        <v>TCGA-DJ-A2PY</v>
      </c>
      <c r="B73" s="34">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X</v>
      </c>
      <c r="F73" t="str">
        <f t="shared" si="17"/>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output'!G72)),ISNUMBER(SEARCH("V ",'Model output'!G72)),ISNUMBER(SEARCH("five",'Model output'!G72)),ISNUMBER(SEARCH("5",'Model output'!G72))))), "lateral", "central"))</f>
        <v>central</v>
      </c>
      <c r="H73" t="str">
        <f>IF('Model output'!H72="","negative",IF(OR(ISNUMBER(SEARCH("lymph node",'Model output'!H72)),ISNUMBER(SEARCH("gland",'Model output'!H72)),ISNUMBER(SEARCH("lobe",'Model output'!H72)),ISNUMBER(SEARCH("isthmus",'Model output'!H72)),ISNUMBER(SEARCH("mediastinum",'Model output'!H72)),ISNUMBER(SEARCH("Not mentioned",'Model output'!H72)), ISNUMBER(SEARCH("Not applicable",'Model output'!H72)), ISNUMBER(SEARCH("paratracheal",'Model output'!H72)),ISNUMBER(SEARCH("fibroadipose tissue",'Model output'!H72)),ISNUMBER(SEARCH("thyroid node",'Model output'!H72)),ISNUMBER(SEARCH("skeletal muscle",'Model output'!H72)),ISNUMBER(SEARCH("right",'Model output'!H72)),ISNUMBER(SEARCH("left",'Model output'!H72)),ISNUMBER(SEARCH("Not specified",'Model output'!H72))),"negative","positive"))</f>
        <v>negative</v>
      </c>
      <c r="I73">
        <f>IF(OR('Model output'!I72="",'Model output'!I72="Not answered",'Model output'!I72="Not mentioned"),"",IF(ISNUMBER('Model output'!I72),'Model output'!I72,1))</f>
        <v>1</v>
      </c>
      <c r="J73">
        <f>IF(OR('Model output'!J72="",'Model output'!J72="Not answered",'Model output'!J72="Not mentioned"),"",IF(AND(ISNUMBER('Model output'!J72),'Model output'!J72&lt;=I73),'Model output'!J72,IF(AND(ISNUMBER('Model output'!J72), 'Model output'!J72&gt;=DATE(2024,1,1)), MIN(DAY('Model output'!J72), MONTH('Model output'!J72), YEAR('Model output'!J72)), IF(ISNUMBER(SEARCH("0/",'Model output'!J72)),0,IF(ISNUMBER(SEARCH("/",'Model output'!J72)), VALUE(LEFT('Model output'!J72, SEARCH("/",'Model output'!J72)-1)),1)))))</f>
        <v>1</v>
      </c>
      <c r="K73" t="str" cm="1">
        <f t="array" ref="K73">IF(COUNT(FIND({0,1,2,3,4,5,6,7,8,9},'Model output'!K72))&gt;0,'Model output'!K72,"")</f>
        <v>0.3cm</v>
      </c>
      <c r="L73" s="8" t="str">
        <f t="shared" si="13"/>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
      </c>
      <c r="P73" t="str">
        <f>IF('Model output'!N72="","",'Model output'!N72)</f>
        <v>2.5 cm</v>
      </c>
      <c r="Q73" t="str">
        <f t="shared" si="18"/>
        <v>2.5cm</v>
      </c>
      <c r="R73" cm="1">
        <f t="array" ref="R73">IF(Q73="","",IF(ISNUMBER(SEARCH("cm",Q73)),MAX(VALUE(SUBSTITUTE(_xlfn.FILTERXML("&lt;t&gt;&lt;s&gt;"&amp;SUBSTITUTE(Q73,",","&lt;/s&gt;&lt;s&gt;")&amp;"&lt;/s&gt;&lt;/t&gt;","//s"),"cm",""))),MAX(VALUE(SUBSTITUTE(_xlfn.FILTERXML("&lt;t&gt;&lt;s&gt;"&amp;SUBSTITUTE(Q73,",","&lt;/s&gt;&lt;s&gt;")&amp;"&lt;/s&gt;&lt;/t&gt;","//s"),"mm","")))/10))</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1</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 ""))</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negative</v>
      </c>
      <c r="X73" s="17" t="str">
        <f>IF('Model output'!S72="","",'Model output'!S72)</f>
        <v>Invades:perithyroidal soft tissue</v>
      </c>
      <c r="Y73" t="str">
        <f>IF(OR('Model output'!S72="",ISNUMBER(SEARCH("Absent",'Model output'!S72)),ISNUMBER(SEARCH("Not identified",'Model output'!S72)),AND(ISNUMBER(SEARCH("No",'Model output'!S72)),NOT(ISNUMBER(SEARCH("carcinoma",'Model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1" t="str">
        <f>IF(OR('Model output'!V72="", AND(ISERROR(SEARCH("Positive",'Model output'!V72)), ISNUMBER(SEARCH("Negative",'Model output'!V72))), AND(ISNUMBER(SEARCH("Uninvolved",'Model output'!V72)),NOT(ISNUMBER(SEARCH("margins involved",'Model output'!V72)))), ISNUMBER(SEARCH("Free",'Model output'!V72)), ISNUMBER(SEARCH("1 mm",'Model output'!V72)), ISNUMBER(SEARCH("0.1 CM",'Model output'!V72)), ISNUMBER(SEARCH("less than 0.2 mm",'Model output'!V72)), ISNUMBER(SEARCH("less than 0.5 mm",'Model output'!V72)), ISNUMBER(SEARCH("close to",'Model output'!V72)), ISNUMBER(SEARCH("abut",'Model output'!V72)), ISNUMBER(SEARCH("not mentioned",'Model output'!V72)), ISNUMBER(SEARCH("cannot be assessed",'Model output'!V72))), "negative", "positive")</f>
        <v>negative</v>
      </c>
      <c r="AE73" s="36"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AND(ISNUMBER(J73),J73&gt;=5),M73=""),AND(AND(ISNUMBER(J73),J73&gt;=5),AND(ISNUMBER(M73),M73&gt;=1)),AND(ISNUMBER(SERACH("papillary",N73)),OR(Y73="positive",Z73="positive"), ISNUMBER(SEARCH("BRAF",AB73)))),"intermediate","low"))</f>
        <v>intermediate</v>
      </c>
      <c r="AF73" s="37" t="str">
        <f t="shared" si="14"/>
        <v>2</v>
      </c>
      <c r="AG73" s="37" t="str">
        <f t="shared" si="15"/>
        <v>1a</v>
      </c>
      <c r="AH73" s="37" t="str">
        <f t="shared" si="19"/>
        <v>0</v>
      </c>
      <c r="AI73" s="43" t="str">
        <f t="shared" si="20"/>
        <v>I</v>
      </c>
      <c r="AJ73" s="40" t="s">
        <v>939</v>
      </c>
      <c r="AK73" s="42" t="s">
        <v>945</v>
      </c>
      <c r="AL73" s="42" t="s">
        <v>634</v>
      </c>
      <c r="AM73" s="42" t="s">
        <v>946</v>
      </c>
      <c r="AN73" s="42" t="s">
        <v>69</v>
      </c>
      <c r="AO73" s="23">
        <f t="shared" ca="1" si="21"/>
        <v>1</v>
      </c>
      <c r="AP73" s="1">
        <f t="shared" si="22"/>
        <v>1</v>
      </c>
      <c r="AQ73" s="1">
        <f t="shared" si="23"/>
        <v>1</v>
      </c>
      <c r="AR73" s="1">
        <f t="shared" si="24"/>
        <v>1</v>
      </c>
      <c r="AS73" s="13">
        <f t="shared" si="16"/>
        <v>1</v>
      </c>
    </row>
    <row r="74" spans="1:45">
      <c r="A74" t="str">
        <f>'Model output'!A73</f>
        <v>TCGA-DJ-A2PZ</v>
      </c>
      <c r="B74" s="34">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1</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7"/>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output'!G73)),ISNUMBER(SEARCH("V ",'Model output'!G73)),ISNUMBER(SEARCH("five",'Model output'!G73)),ISNUMBER(SEARCH("5",'Model output'!G73))))), "lateral", "central"))</f>
        <v/>
      </c>
      <c r="H74" t="str">
        <f>IF('Model output'!H73="","negative",IF(OR(ISNUMBER(SEARCH("lymph node",'Model output'!H73)),ISNUMBER(SEARCH("gland",'Model output'!H73)),ISNUMBER(SEARCH("lobe",'Model output'!H73)),ISNUMBER(SEARCH("isthmus",'Model output'!H73)),ISNUMBER(SEARCH("mediastinum",'Model output'!H73)),ISNUMBER(SEARCH("Not mentioned",'Model output'!H73)), ISNUMBER(SEARCH("Not applicable",'Model output'!H73)), ISNUMBER(SEARCH("paratracheal",'Model output'!H73)),ISNUMBER(SEARCH("fibroadipose tissue",'Model output'!H73)),ISNUMBER(SEARCH("thyroid node",'Model output'!H73)),ISNUMBER(SEARCH("skeletal muscle",'Model output'!H73)),ISNUMBER(SEARCH("right",'Model output'!H73)),ISNUMBER(SEARCH("left",'Model output'!H73)),ISNUMBER(SEARCH("Not specified",'Model output'!H73))),"negative","positive"))</f>
        <v>negative</v>
      </c>
      <c r="I74">
        <f>IF(OR('Model output'!I73="",'Model output'!I73="Not answered",'Model output'!I73="Not mentioned"),"",IF(ISNUMBER('Model output'!I73),'Model output'!I73,1))</f>
        <v>1</v>
      </c>
      <c r="J74">
        <f>IF(OR('Model output'!J73="",'Model output'!J73="Not answered",'Model output'!J73="Not mentioned"),"",IF(AND(ISNUMBER('Model output'!J73),'Model output'!J73&lt;=I74),'Model output'!J73,IF(AND(ISNUMBER('Model output'!J73), 'Model output'!J73&gt;=DATE(2024,1,1)), MIN(DAY('Model output'!J73), MONTH('Model output'!J73), YEAR('Model output'!J73)), IF(ISNUMBER(SEARCH("0/",'Model output'!J73)),0,IF(ISNUMBER(SEARCH("/",'Model output'!J73)), VALUE(LEFT('Model output'!J73, SEARCH("/",'Model output'!J73)-1)),1)))))</f>
        <v>0</v>
      </c>
      <c r="K74" t="str" cm="1">
        <f t="array" ref="K74">IF(COUNT(FIND({0,1,2,3,4,5,6,7,8,9},'Model output'!K73))&gt;0,'Model output'!K73,"")</f>
        <v>0.3 cm</v>
      </c>
      <c r="L74" s="8" t="str">
        <f t="shared" si="13"/>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v>
      </c>
      <c r="O74" t="str">
        <f>IF('Model output'!M73="","",'Model output'!M73)</f>
        <v/>
      </c>
      <c r="P74" t="str">
        <f>IF('Model output'!N73="","",'Model output'!N73)</f>
        <v>1.7 cm</v>
      </c>
      <c r="Q74" t="str">
        <f t="shared" si="18"/>
        <v>1.7cm</v>
      </c>
      <c r="R74" cm="1">
        <f t="array" ref="R74">IF(Q74="","",IF(ISNUMBER(SEARCH("cm",Q74)),MAX(VALUE(SUBSTITUTE(_xlfn.FILTERXML("&lt;t&gt;&lt;s&gt;"&amp;SUBSTITUTE(Q74,",","&lt;/s&gt;&lt;s&gt;")&amp;"&lt;/s&gt;&lt;/t&gt;","//s"),"cm",""))),MAX(VALUE(SUBSTITUTE(_xlfn.FILTERXML("&lt;t&gt;&lt;s&gt;"&amp;SUBSTITUTE(Q74,",","&lt;/s&gt;&lt;s&gt;")&amp;"&lt;/s&gt;&lt;/t&gt;","//s"),"mm","")))/10))</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 ""))</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7" t="str">
        <f>IF('Model output'!S73="","",'Model output'!S73)</f>
        <v>Invades: extrathyroidal adipose tissue, Focal</v>
      </c>
      <c r="Y74" t="str">
        <f>IF(OR('Model output'!S73="",ISNUMBER(SEARCH("Absent",'Model output'!S73)),ISNUMBER(SEARCH("Not identified",'Model output'!S73)),AND(ISNUMBER(SEARCH("No",'Model output'!S73)),NOT(ISNUMBER(SEARCH("carcinoma",'Model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1" t="str">
        <f>IF(OR('Model output'!V73="", AND(ISERROR(SEARCH("Positive",'Model output'!V73)), ISNUMBER(SEARCH("Negative",'Model output'!V73))), AND(ISNUMBER(SEARCH("Uninvolved",'Model output'!V73)),NOT(ISNUMBER(SEARCH("margins involved",'Model output'!V73)))), ISNUMBER(SEARCH("Free",'Model output'!V73)), ISNUMBER(SEARCH("1 mm",'Model output'!V73)), ISNUMBER(SEARCH("0.1 CM",'Model output'!V73)), ISNUMBER(SEARCH("less than 0.2 mm",'Model output'!V73)), ISNUMBER(SEARCH("less than 0.5 mm",'Model output'!V73)), ISNUMBER(SEARCH("close to",'Model output'!V73)), ISNUMBER(SEARCH("abut",'Model output'!V73)), ISNUMBER(SEARCH("not mentioned",'Model output'!V73)), ISNUMBER(SEARCH("cannot be assessed",'Model output'!V73))), "negative", "positive")</f>
        <v>negative</v>
      </c>
      <c r="AE74" s="36"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AND(ISNUMBER(J74),J74&gt;=5),M74=""),AND(AND(ISNUMBER(J74),J74&gt;=5),AND(ISNUMBER(M74),M74&gt;=1)),AND(ISNUMBER(SERACH("papillary",N74)),OR(Y74="positive",Z74="positive"), ISNUMBER(SEARCH("BRAF",AB74)))),"intermediate","low"))</f>
        <v>intermediate</v>
      </c>
      <c r="AF74" s="37" t="str">
        <f t="shared" si="14"/>
        <v>1b</v>
      </c>
      <c r="AG74" s="37" t="str">
        <f t="shared" si="15"/>
        <v>0</v>
      </c>
      <c r="AH74" s="37" t="str">
        <f t="shared" si="19"/>
        <v>0</v>
      </c>
      <c r="AI74" s="43" t="str">
        <f t="shared" si="20"/>
        <v>I</v>
      </c>
      <c r="AJ74" s="40" t="s">
        <v>939</v>
      </c>
      <c r="AK74" s="42" t="s">
        <v>942</v>
      </c>
      <c r="AL74" s="42" t="s">
        <v>943</v>
      </c>
      <c r="AM74" s="42" t="s">
        <v>946</v>
      </c>
      <c r="AN74" s="42" t="s">
        <v>69</v>
      </c>
      <c r="AO74" s="23">
        <f t="shared" ca="1" si="21"/>
        <v>1</v>
      </c>
      <c r="AP74" s="1">
        <f t="shared" si="22"/>
        <v>1</v>
      </c>
      <c r="AQ74" s="1">
        <f t="shared" si="23"/>
        <v>1</v>
      </c>
      <c r="AR74" s="1">
        <f t="shared" si="24"/>
        <v>1</v>
      </c>
      <c r="AS74" s="13">
        <f t="shared" si="16"/>
        <v>1</v>
      </c>
    </row>
    <row r="75" spans="1:45">
      <c r="A75" t="str">
        <f>'Model output'!A74</f>
        <v>TCGA-DJ-A2Q0</v>
      </c>
      <c r="B75" s="34">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7"/>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output'!G74)),ISNUMBER(SEARCH("V ",'Model output'!G74)),ISNUMBER(SEARCH("five",'Model output'!G74)),ISNUMBER(SEARCH("5",'Model output'!G74))))), "lateral", "central"))</f>
        <v/>
      </c>
      <c r="H75" t="str">
        <f>IF('Model output'!H74="","negative",IF(OR(ISNUMBER(SEARCH("lymph node",'Model output'!H74)),ISNUMBER(SEARCH("gland",'Model output'!H74)),ISNUMBER(SEARCH("lobe",'Model output'!H74)),ISNUMBER(SEARCH("isthmus",'Model output'!H74)),ISNUMBER(SEARCH("mediastinum",'Model output'!H74)),ISNUMBER(SEARCH("Not mentioned",'Model output'!H74)), ISNUMBER(SEARCH("Not applicable",'Model output'!H74)), ISNUMBER(SEARCH("paratracheal",'Model output'!H74)),ISNUMBER(SEARCH("fibroadipose tissue",'Model output'!H74)),ISNUMBER(SEARCH("thyroid node",'Model output'!H74)),ISNUMBER(SEARCH("skeletal muscle",'Model output'!H74)),ISNUMBER(SEARCH("right",'Model output'!H74)),ISNUMBER(SEARCH("left",'Model output'!H74)),ISNUMBER(SEARCH("Not specified",'Model output'!H74))),"negative","positive"))</f>
        <v>negative</v>
      </c>
      <c r="I75">
        <f>IF(OR('Model output'!I74="",'Model output'!I74="Not answered",'Model output'!I74="Not mentioned"),"",IF(ISNUMBER('Model output'!I74),'Model output'!I74,1))</f>
        <v>4</v>
      </c>
      <c r="J75">
        <f>IF(OR('Model output'!J74="",'Model output'!J74="Not answered",'Model output'!J74="Not mentioned"),"",IF(AND(ISNUMBER('Model output'!J74),'Model output'!J74&lt;=I75),'Model output'!J74,IF(AND(ISNUMBER('Model output'!J74), 'Model output'!J74&gt;=DATE(2024,1,1)), MIN(DAY('Model output'!J74), MONTH('Model output'!J74), YEAR('Model output'!J74)), IF(ISNUMBER(SEARCH("0/",'Model output'!J74)),0,IF(ISNUMBER(SEARCH("/",'Model output'!J74)), VALUE(LEFT('Model output'!J74, SEARCH("/",'Model output'!J74)-1)),1)))))</f>
        <v>0</v>
      </c>
      <c r="K75" t="str" cm="1">
        <f t="array" ref="K75">IF(COUNT(FIND({0,1,2,3,4,5,6,7,8,9},'Model output'!K74))&gt;0,'Model output'!K74,"")</f>
        <v/>
      </c>
      <c r="L75" s="8" t="str">
        <f t="shared" si="13"/>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 type with oncocytic features</v>
      </c>
      <c r="P75" t="str">
        <f>IF('Model output'!N74="","",'Model output'!N74)</f>
        <v>2.8 cm</v>
      </c>
      <c r="Q75" t="str">
        <f t="shared" si="18"/>
        <v>2.8cm</v>
      </c>
      <c r="R75" cm="1">
        <f t="array" ref="R75">IF(Q75="","",IF(ISNUMBER(SEARCH("cm",Q75)),MAX(VALUE(SUBSTITUTE(_xlfn.FILTERXML("&lt;t&gt;&lt;s&gt;"&amp;SUBSTITUTE(Q75,",","&lt;/s&gt;&lt;s&gt;")&amp;"&lt;/s&gt;&lt;/t&gt;","//s"),"cm",""))),MAX(VALUE(SUBSTITUTE(_xlfn.FILTERXML("&lt;t&gt;&lt;s&gt;"&amp;SUBSTITUTE(Q75,",","&lt;/s&gt;&lt;s&gt;")&amp;"&lt;/s&gt;&lt;/t&gt;","//s"),"mm","")))/10))</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 ""))</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7" t="str">
        <f>IF('Model output'!S74="","",'Model output'!S74)</f>
        <v>Not identified</v>
      </c>
      <c r="Y75" t="str">
        <f>IF(OR('Model output'!S74="",ISNUMBER(SEARCH("Absent",'Model output'!S74)),ISNUMBER(SEARCH("Not identified",'Model output'!S74)),AND(ISNUMBER(SEARCH("No",'Model output'!S74)),NOT(ISNUMBER(SEARCH("carcinoma",'Model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1" t="str">
        <f>IF(OR('Model output'!V74="", AND(ISERROR(SEARCH("Positive",'Model output'!V74)), ISNUMBER(SEARCH("Negative",'Model output'!V74))), AND(ISNUMBER(SEARCH("Uninvolved",'Model output'!V74)),NOT(ISNUMBER(SEARCH("margins involved",'Model output'!V74)))), ISNUMBER(SEARCH("Free",'Model output'!V74)), ISNUMBER(SEARCH("1 mm",'Model output'!V74)), ISNUMBER(SEARCH("0.1 CM",'Model output'!V74)), ISNUMBER(SEARCH("less than 0.2 mm",'Model output'!V74)), ISNUMBER(SEARCH("less than 0.5 mm",'Model output'!V74)), ISNUMBER(SEARCH("close to",'Model output'!V74)), ISNUMBER(SEARCH("abut",'Model output'!V74)), ISNUMBER(SEARCH("not mentioned",'Model output'!V74)), ISNUMBER(SEARCH("cannot be assessed",'Model output'!V74))), "negative", "positive")</f>
        <v>negative</v>
      </c>
      <c r="AE75" s="36"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AND(ISNUMBER(J75),J75&gt;=5),M75=""),AND(AND(ISNUMBER(J75),J75&gt;=5),AND(ISNUMBER(M75),M75&gt;=1)),AND(ISNUMBER(SERACH("papillary",N75)),OR(Y75="positive",Z75="positive"), ISNUMBER(SEARCH("BRAF",AB75)))),"intermediate","low"))</f>
        <v>low</v>
      </c>
      <c r="AF75" s="37" t="str">
        <f t="shared" si="14"/>
        <v>2</v>
      </c>
      <c r="AG75" s="37" t="str">
        <f t="shared" si="15"/>
        <v>0</v>
      </c>
      <c r="AH75" s="37" t="str">
        <f t="shared" si="19"/>
        <v>0</v>
      </c>
      <c r="AI75" s="43" t="str">
        <f t="shared" si="20"/>
        <v>I</v>
      </c>
      <c r="AJ75" s="40" t="s">
        <v>938</v>
      </c>
      <c r="AK75" s="42" t="s">
        <v>945</v>
      </c>
      <c r="AL75" s="42" t="s">
        <v>943</v>
      </c>
      <c r="AM75" s="42" t="s">
        <v>946</v>
      </c>
      <c r="AN75" s="42" t="s">
        <v>69</v>
      </c>
      <c r="AO75" s="23">
        <f t="shared" ca="1" si="21"/>
        <v>1</v>
      </c>
      <c r="AP75" s="1">
        <f t="shared" si="22"/>
        <v>1</v>
      </c>
      <c r="AQ75" s="1">
        <f t="shared" si="23"/>
        <v>1</v>
      </c>
      <c r="AR75" s="1">
        <f t="shared" si="24"/>
        <v>1</v>
      </c>
      <c r="AS75" s="13">
        <f t="shared" si="16"/>
        <v>1</v>
      </c>
    </row>
    <row r="76" spans="1:45">
      <c r="A76" t="str">
        <f>'Model output'!A75</f>
        <v>TCGA-DJ-A2Q1</v>
      </c>
      <c r="B76" s="34">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0</v>
      </c>
      <c r="F76" t="str">
        <f t="shared" si="17"/>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output'!G75)),ISNUMBER(SEARCH("V ",'Model output'!G75)),ISNUMBER(SEARCH("five",'Model output'!G75)),ISNUMBER(SEARCH("5",'Model output'!G75))))), "lateral", "central"))</f>
        <v>lateral</v>
      </c>
      <c r="H76" t="str">
        <f>IF('Model output'!H75="","negative",IF(OR(ISNUMBER(SEARCH("lymph node",'Model output'!H75)),ISNUMBER(SEARCH("gland",'Model output'!H75)),ISNUMBER(SEARCH("lobe",'Model output'!H75)),ISNUMBER(SEARCH("isthmus",'Model output'!H75)),ISNUMBER(SEARCH("mediastinum",'Model output'!H75)),ISNUMBER(SEARCH("Not mentioned",'Model output'!H75)), ISNUMBER(SEARCH("Not applicable",'Model output'!H75)), ISNUMBER(SEARCH("paratracheal",'Model output'!H75)),ISNUMBER(SEARCH("fibroadipose tissue",'Model output'!H75)),ISNUMBER(SEARCH("thyroid node",'Model output'!H75)),ISNUMBER(SEARCH("skeletal muscle",'Model output'!H75)),ISNUMBER(SEARCH("right",'Model output'!H75)),ISNUMBER(SEARCH("left",'Model output'!H75)),ISNUMBER(SEARCH("Not specified",'Model output'!H75))),"negative","positive"))</f>
        <v>negative</v>
      </c>
      <c r="I76">
        <f>IF(OR('Model output'!I75="",'Model output'!I75="Not answered",'Model output'!I75="Not mentioned"),"",IF(ISNUMBER('Model output'!I75),'Model output'!I75,1))</f>
        <v>12</v>
      </c>
      <c r="J76">
        <f>IF(OR('Model output'!J75="",'Model output'!J75="Not answered",'Model output'!J75="Not mentioned"),"",IF(AND(ISNUMBER('Model output'!J75),'Model output'!J75&lt;=I76),'Model output'!J75,IF(AND(ISNUMBER('Model output'!J75), 'Model output'!J75&gt;=DATE(2024,1,1)), MIN(DAY('Model output'!J75), MONTH('Model output'!J75), YEAR('Model output'!J75)), IF(ISNUMBER(SEARCH("0/",'Model output'!J75)),0,IF(ISNUMBER(SEARCH("/",'Model output'!J75)), VALUE(LEFT('Model output'!J75, SEARCH("/",'Model output'!J75)-1)),1)))))</f>
        <v>6</v>
      </c>
      <c r="K76" t="str" cm="1">
        <f t="array" ref="K76">IF(COUNT(FIND({0,1,2,3,4,5,6,7,8,9},'Model output'!K75))&gt;0,'Model output'!K75,"")</f>
        <v>1.3cm</v>
      </c>
      <c r="L76" s="8" t="str">
        <f t="shared" si="13"/>
        <v>1.3cm</v>
      </c>
      <c r="M76" cm="1">
        <f t="array" ref="M76">IF(L76="","",IF(ISNUMBER(SEARCH("cm",L76)),MAX(VALUE(SUBSTITUTE(_xlfn.FILTERXML("&lt;t&gt;&lt;s&gt;"&amp;SUBSTITUTE(L76,",","&lt;/s&gt;&lt;s&gt;")&amp;"&lt;/s&gt;&lt;/t&gt;","//s"),"cm",""))),MAX(VALUE(SUBSTITUTE(_xlfn.FILTERXML("&lt;t&gt;&lt;s&gt;"&amp;SUBSTITUTE(L76,",","&lt;/s&gt;&lt;s&gt;")&amp;"&lt;/s&gt;&lt;/t&gt;","//s"),"mm","")))/10))</f>
        <v>1.3</v>
      </c>
      <c r="N76" t="str">
        <f>IF('Model output'!L75="","",'Model output'!L75)</f>
        <v>Papillary</v>
      </c>
      <c r="O76" t="str">
        <f>IF('Model output'!M75="","",'Model output'!M75)</f>
        <v/>
      </c>
      <c r="P76" t="str">
        <f>IF('Model output'!N75="","",'Model output'!N75)</f>
        <v>1.6 cm</v>
      </c>
      <c r="Q76" t="str">
        <f t="shared" si="18"/>
        <v>1.6cm</v>
      </c>
      <c r="R76" cm="1">
        <f t="array" ref="R76">IF(Q76="","",IF(ISNUMBER(SEARCH("cm",Q76)),MAX(VALUE(SUBSTITUTE(_xlfn.FILTERXML("&lt;t&gt;&lt;s&gt;"&amp;SUBSTITUTE(Q76,",","&lt;/s&gt;&lt;s&gt;")&amp;"&lt;/s&gt;&lt;/t&gt;","//s"),"cm",""))),MAX(VALUE(SUBSTITUTE(_xlfn.FILTERXML("&lt;t&gt;&lt;s&gt;"&amp;SUBSTITUTE(Q76,",","&lt;/s&gt;&lt;s&gt;")&amp;"&lt;/s&gt;&lt;/t&gt;","//s"),"mm","")))/10))</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5 (papillary microcarcinomas)</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 ""))</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7" t="str">
        <f>IF('Model output'!S75="","",'Model output'!S75)</f>
        <v>Not identified</v>
      </c>
      <c r="Y76" t="str">
        <f>IF(OR('Model output'!S75="",ISNUMBER(SEARCH("Absent",'Model output'!S75)),ISNUMBER(SEARCH("Not identified",'Model output'!S75)),AND(ISNUMBER(SEARCH("No",'Model output'!S75)),NOT(ISNUMBER(SEARCH("carcinoma",'Model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1" t="str">
        <f>IF(OR('Model output'!V75="", AND(ISERROR(SEARCH("Positive",'Model output'!V75)), ISNUMBER(SEARCH("Negative",'Model output'!V75))), AND(ISNUMBER(SEARCH("Uninvolved",'Model output'!V75)),NOT(ISNUMBER(SEARCH("margins involved",'Model output'!V75)))), ISNUMBER(SEARCH("Free",'Model output'!V75)), ISNUMBER(SEARCH("1 mm",'Model output'!V75)), ISNUMBER(SEARCH("0.1 CM",'Model output'!V75)), ISNUMBER(SEARCH("less than 0.2 mm",'Model output'!V75)), ISNUMBER(SEARCH("less than 0.5 mm",'Model output'!V75)), ISNUMBER(SEARCH("close to",'Model output'!V75)), ISNUMBER(SEARCH("abut",'Model output'!V75)), ISNUMBER(SEARCH("not mentioned",'Model output'!V75)), ISNUMBER(SEARCH("cannot be assessed",'Model output'!V75))), "negative", "positive")</f>
        <v>negative</v>
      </c>
      <c r="AE76" s="36"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AND(ISNUMBER(J76),J76&gt;=5),M76=""),AND(AND(ISNUMBER(J76),J76&gt;=5),AND(ISNUMBER(M76),M76&gt;=1)),AND(ISNUMBER(SERACH("papillary",N76)),OR(Y76="positive",Z76="positive"), ISNUMBER(SEARCH("BRAF",AB76)))),"intermediate","low"))</f>
        <v>intermediate</v>
      </c>
      <c r="AF76" s="37" t="str">
        <f t="shared" si="14"/>
        <v>1b</v>
      </c>
      <c r="AG76" s="37" t="str">
        <f t="shared" si="15"/>
        <v>1b</v>
      </c>
      <c r="AH76" s="37" t="str">
        <f t="shared" si="19"/>
        <v>0</v>
      </c>
      <c r="AI76" s="43" t="str">
        <f t="shared" si="20"/>
        <v>I</v>
      </c>
      <c r="AJ76" s="40" t="s">
        <v>939</v>
      </c>
      <c r="AK76" s="42" t="s">
        <v>942</v>
      </c>
      <c r="AL76" s="42" t="s">
        <v>942</v>
      </c>
      <c r="AM76" s="42" t="s">
        <v>946</v>
      </c>
      <c r="AN76" s="42" t="s">
        <v>69</v>
      </c>
      <c r="AO76" s="23">
        <f t="shared" ca="1" si="21"/>
        <v>1</v>
      </c>
      <c r="AP76" s="1">
        <f t="shared" si="22"/>
        <v>1</v>
      </c>
      <c r="AQ76" s="1">
        <f t="shared" si="23"/>
        <v>1</v>
      </c>
      <c r="AR76" s="1">
        <f t="shared" si="24"/>
        <v>1</v>
      </c>
      <c r="AS76" s="13">
        <f t="shared" si="16"/>
        <v>1</v>
      </c>
    </row>
    <row r="77" spans="1:45">
      <c r="A77" t="str">
        <f>'Model output'!A76</f>
        <v>TCGA-DJ-A2Q2</v>
      </c>
      <c r="B77" s="34">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7"/>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output'!G76)),ISNUMBER(SEARCH("V ",'Model output'!G76)),ISNUMBER(SEARCH("five",'Model output'!G76)),ISNUMBER(SEARCH("5",'Model output'!G76))))), "lateral", "central"))</f>
        <v/>
      </c>
      <c r="H77" t="str">
        <f>IF('Model output'!H76="","negative",IF(OR(ISNUMBER(SEARCH("lymph node",'Model output'!H76)),ISNUMBER(SEARCH("gland",'Model output'!H76)),ISNUMBER(SEARCH("lobe",'Model output'!H76)),ISNUMBER(SEARCH("isthmus",'Model output'!H76)),ISNUMBER(SEARCH("mediastinum",'Model output'!H76)),ISNUMBER(SEARCH("Not mentioned",'Model output'!H76)), ISNUMBER(SEARCH("Not applicable",'Model output'!H76)), ISNUMBER(SEARCH("paratracheal",'Model output'!H76)),ISNUMBER(SEARCH("fibroadipose tissue",'Model output'!H76)),ISNUMBER(SEARCH("thyroid node",'Model output'!H76)),ISNUMBER(SEARCH("skeletal muscle",'Model output'!H76)),ISNUMBER(SEARCH("right",'Model output'!H76)),ISNUMBER(SEARCH("left",'Model output'!H76)),ISNUMBER(SEARCH("Not specified",'Model output'!H76))),"negative","positive"))</f>
        <v>negative</v>
      </c>
      <c r="I77">
        <f>IF(OR('Model output'!I76="",'Model output'!I76="Not answered",'Model output'!I76="Not mentioned"),"",IF(ISNUMBER('Model output'!I76),'Model output'!I76,1))</f>
        <v>1</v>
      </c>
      <c r="J77">
        <f>IF(OR('Model output'!J76="",'Model output'!J76="Not answered",'Model output'!J76="Not mentioned"),"",IF(AND(ISNUMBER('Model output'!J76),'Model output'!J76&lt;=I77),'Model output'!J76,IF(AND(ISNUMBER('Model output'!J76), 'Model output'!J76&gt;=DATE(2024,1,1)), MIN(DAY('Model output'!J76), MONTH('Model output'!J76), YEAR('Model output'!J76)), IF(ISNUMBER(SEARCH("0/",'Model output'!J76)),0,IF(ISNUMBER(SEARCH("/",'Model output'!J76)), VALUE(LEFT('Model output'!J76, SEARCH("/",'Model output'!J76)-1)),1)))))</f>
        <v>0</v>
      </c>
      <c r="K77" t="str" cm="1">
        <f t="array" ref="K77">IF(COUNT(FIND({0,1,2,3,4,5,6,7,8,9},'Model output'!K76))&gt;0,'Model output'!K76,"")</f>
        <v/>
      </c>
      <c r="L77" s="8" t="str">
        <f t="shared" si="13"/>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 variant</v>
      </c>
      <c r="P77" t="str">
        <f>IF('Model output'!N76="","",'Model output'!N76)</f>
        <v>4.9 cm</v>
      </c>
      <c r="Q77" t="str">
        <f t="shared" si="18"/>
        <v>4.9cm</v>
      </c>
      <c r="R77" cm="1">
        <f t="array" ref="R77">IF(Q77="","",IF(ISNUMBER(SEARCH("cm",Q77)),MAX(VALUE(SUBSTITUTE(_xlfn.FILTERXML("&lt;t&gt;&lt;s&gt;"&amp;SUBSTITUTE(Q77,",","&lt;/s&gt;&lt;s&gt;")&amp;"&lt;/s&gt;&lt;/t&gt;","//s"),"cm",""))),MAX(VALUE(SUBSTITUTE(_xlfn.FILTERXML("&lt;t&gt;&lt;s&gt;"&amp;SUBSTITUTE(Q77,",","&lt;/s&gt;&lt;s&gt;")&amp;"&lt;/s&gt;&lt;/t&gt;","//s"),"mm","")))/10))</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 ""))</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7" t="str">
        <f>IF('Model output'!S76="","",'Model output'!S76)</f>
        <v>Not identified</v>
      </c>
      <c r="Y77" t="str">
        <f>IF(OR('Model output'!S76="",ISNUMBER(SEARCH("Absent",'Model output'!S76)),ISNUMBER(SEARCH("Not identified",'Model output'!S76)),AND(ISNUMBER(SEARCH("No",'Model output'!S76)),NOT(ISNUMBER(SEARCH("carcinoma",'Model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1" t="str">
        <f>IF(OR('Model output'!V76="", AND(ISERROR(SEARCH("Positive",'Model output'!V76)), ISNUMBER(SEARCH("Negative",'Model output'!V76))), AND(ISNUMBER(SEARCH("Uninvolved",'Model output'!V76)),NOT(ISNUMBER(SEARCH("margins involved",'Model output'!V76)))), ISNUMBER(SEARCH("Free",'Model output'!V76)), ISNUMBER(SEARCH("1 mm",'Model output'!V76)), ISNUMBER(SEARCH("0.1 CM",'Model output'!V76)), ISNUMBER(SEARCH("less than 0.2 mm",'Model output'!V76)), ISNUMBER(SEARCH("less than 0.5 mm",'Model output'!V76)), ISNUMBER(SEARCH("close to",'Model output'!V76)), ISNUMBER(SEARCH("abut",'Model output'!V76)), ISNUMBER(SEARCH("not mentioned",'Model output'!V76)), ISNUMBER(SEARCH("cannot be assessed",'Model output'!V76))), "negative", "positive")</f>
        <v>negative</v>
      </c>
      <c r="AE77" s="36"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AND(ISNUMBER(J77),J77&gt;=5),M77=""),AND(AND(ISNUMBER(J77),J77&gt;=5),AND(ISNUMBER(M77),M77&gt;=1)),AND(ISNUMBER(SERACH("papillary",N77)),OR(Y77="positive",Z77="positive"), ISNUMBER(SEARCH("BRAF",AB77)))),"intermediate","low"))</f>
        <v>low</v>
      </c>
      <c r="AF77" s="37" t="str">
        <f t="shared" si="14"/>
        <v>3a</v>
      </c>
      <c r="AG77" s="37" t="str">
        <f t="shared" si="15"/>
        <v>0</v>
      </c>
      <c r="AH77" s="37" t="str">
        <f t="shared" si="19"/>
        <v>0</v>
      </c>
      <c r="AI77" s="43" t="str">
        <f t="shared" si="20"/>
        <v>II</v>
      </c>
      <c r="AJ77" s="40" t="s">
        <v>938</v>
      </c>
      <c r="AK77" s="42" t="s">
        <v>947</v>
      </c>
      <c r="AL77" s="42" t="s">
        <v>943</v>
      </c>
      <c r="AM77" s="42" t="s">
        <v>946</v>
      </c>
      <c r="AN77" s="42" t="s">
        <v>944</v>
      </c>
      <c r="AO77" s="23">
        <f t="shared" ca="1" si="21"/>
        <v>1</v>
      </c>
      <c r="AP77" s="1">
        <f t="shared" si="22"/>
        <v>1</v>
      </c>
      <c r="AQ77" s="1">
        <f t="shared" si="23"/>
        <v>1</v>
      </c>
      <c r="AR77" s="1">
        <f t="shared" si="24"/>
        <v>1</v>
      </c>
      <c r="AS77" s="13">
        <f t="shared" si="16"/>
        <v>1</v>
      </c>
    </row>
    <row r="78" spans="1:45">
      <c r="A78" t="str">
        <f>'Model output'!A77</f>
        <v>TCGA-DJ-A2Q3</v>
      </c>
      <c r="B78" s="34">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0</v>
      </c>
      <c r="F78" t="str">
        <f t="shared" si="17"/>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output'!G77)),ISNUMBER(SEARCH("V ",'Model output'!G77)),ISNUMBER(SEARCH("five",'Model output'!G77)),ISNUMBER(SEARCH("5",'Model output'!G77))))), "lateral", "central"))</f>
        <v>central</v>
      </c>
      <c r="H78" t="str">
        <f>IF('Model output'!H77="","negative",IF(OR(ISNUMBER(SEARCH("lymph node",'Model output'!H77)),ISNUMBER(SEARCH("gland",'Model output'!H77)),ISNUMBER(SEARCH("lobe",'Model output'!H77)),ISNUMBER(SEARCH("isthmus",'Model output'!H77)),ISNUMBER(SEARCH("mediastinum",'Model output'!H77)),ISNUMBER(SEARCH("Not mentioned",'Model output'!H77)), ISNUMBER(SEARCH("Not applicable",'Model output'!H77)), ISNUMBER(SEARCH("paratracheal",'Model output'!H77)),ISNUMBER(SEARCH("fibroadipose tissue",'Model output'!H77)),ISNUMBER(SEARCH("thyroid node",'Model output'!H77)),ISNUMBER(SEARCH("skeletal muscle",'Model output'!H77)),ISNUMBER(SEARCH("right",'Model output'!H77)),ISNUMBER(SEARCH("left",'Model output'!H77)),ISNUMBER(SEARCH("Not specified",'Model output'!H77))),"negative","positive"))</f>
        <v>negative</v>
      </c>
      <c r="I78">
        <f>IF(OR('Model output'!I77="",'Model output'!I77="Not answered",'Model output'!I77="Not mentioned"),"",IF(ISNUMBER('Model output'!I77),'Model output'!I77,1))</f>
        <v>3</v>
      </c>
      <c r="J78">
        <f>IF(OR('Model output'!J77="",'Model output'!J77="Not answered",'Model output'!J77="Not mentioned"),"",IF(AND(ISNUMBER('Model output'!J77),'Model output'!J77&lt;=I78),'Model output'!J77,IF(AND(ISNUMBER('Model output'!J77), 'Model output'!J77&gt;=DATE(2024,1,1)), MIN(DAY('Model output'!J77), MONTH('Model output'!J77), YEAR('Model output'!J77)), IF(ISNUMBER(SEARCH("0/",'Model output'!J77)),0,IF(ISNUMBER(SEARCH("/",'Model output'!J77)), VALUE(LEFT('Model output'!J77, SEARCH("/",'Model output'!J77)-1)),1)))))</f>
        <v>1</v>
      </c>
      <c r="K78" t="str" cm="1">
        <f t="array" ref="K78">IF(COUNT(FIND({0,1,2,3,4,5,6,7,8,9},'Model output'!K77))&gt;0,'Model output'!K77,"")</f>
        <v>0.55 cm</v>
      </c>
      <c r="L78" s="8" t="str">
        <f t="shared" si="13"/>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 tall cell variant</v>
      </c>
      <c r="O78" t="str">
        <f>IF('Model output'!M77="","",'Model output'!M77)</f>
        <v/>
      </c>
      <c r="P78" t="str">
        <f>IF('Model output'!N77="","",'Model output'!N77)</f>
        <v>0.8 cm</v>
      </c>
      <c r="Q78" t="str">
        <f t="shared" si="18"/>
        <v>0.8cm</v>
      </c>
      <c r="R78" cm="1">
        <f t="array" ref="R78">IF(Q78="","",IF(ISNUMBER(SEARCH("cm",Q78)),MAX(VALUE(SUBSTITUTE(_xlfn.FILTERXML("&lt;t&gt;&lt;s&gt;"&amp;SUBSTITUTE(Q78,",","&lt;/s&gt;&lt;s&gt;")&amp;"&lt;/s&gt;&lt;/t&gt;","//s"),"cm",""))),MAX(VALUE(SUBSTITUTE(_xlfn.FILTERXML("&lt;t&gt;&lt;s&gt;"&amp;SUBSTITUTE(Q78,",","&lt;/s&gt;&lt;s&gt;")&amp;"&lt;/s&gt;&lt;/t&gt;","//s"),"mm","")))/10))</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 ""))</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7" t="str">
        <f>IF('Model output'!S77="","",'Model output'!S77)</f>
        <v>Invades:perithyroidal soft tissue and focally skeletal muscle</v>
      </c>
      <c r="Y78" t="str">
        <f>IF(OR('Model output'!S77="",ISNUMBER(SEARCH("Absent",'Model output'!S77)),ISNUMBER(SEARCH("Not identified",'Model output'!S77)),AND(ISNUMBER(SEARCH("No",'Model output'!S77)),NOT(ISNUMBER(SEARCH("carcinoma",'Model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1" t="str">
        <f>IF(OR('Model output'!V77="", AND(ISERROR(SEARCH("Positive",'Model output'!V77)), ISNUMBER(SEARCH("Negative",'Model output'!V77))), AND(ISNUMBER(SEARCH("Uninvolved",'Model output'!V77)),NOT(ISNUMBER(SEARCH("margins involved",'Model output'!V77)))), ISNUMBER(SEARCH("Free",'Model output'!V77)), ISNUMBER(SEARCH("1 mm",'Model output'!V77)), ISNUMBER(SEARCH("0.1 CM",'Model output'!V77)), ISNUMBER(SEARCH("less than 0.2 mm",'Model output'!V77)), ISNUMBER(SEARCH("less than 0.5 mm",'Model output'!V77)), ISNUMBER(SEARCH("close to",'Model output'!V77)), ISNUMBER(SEARCH("abut",'Model output'!V77)), ISNUMBER(SEARCH("not mentioned",'Model output'!V77)), ISNUMBER(SEARCH("cannot be assessed",'Model output'!V77))), "negative", "positive")</f>
        <v>negative</v>
      </c>
      <c r="AE78" s="36"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AND(ISNUMBER(J78),J78&gt;=5),M78=""),AND(AND(ISNUMBER(J78),J78&gt;=5),AND(ISNUMBER(M78),M78&gt;=1)),AND(ISNUMBER(SERACH("papillary",N78)),OR(Y78="positive",Z78="positive"), ISNUMBER(SEARCH("BRAF",AB78)))),"intermediate","low"))</f>
        <v>high</v>
      </c>
      <c r="AF78" s="37" t="str">
        <f t="shared" si="14"/>
        <v>3b</v>
      </c>
      <c r="AG78" s="37" t="str">
        <f t="shared" si="15"/>
        <v>1a</v>
      </c>
      <c r="AH78" s="37" t="str">
        <f t="shared" si="19"/>
        <v>0</v>
      </c>
      <c r="AI78" s="43" t="str">
        <f t="shared" si="20"/>
        <v>II</v>
      </c>
      <c r="AJ78" s="40" t="s">
        <v>937</v>
      </c>
      <c r="AK78" s="42" t="s">
        <v>941</v>
      </c>
      <c r="AL78" s="42" t="s">
        <v>634</v>
      </c>
      <c r="AM78" s="42" t="s">
        <v>946</v>
      </c>
      <c r="AN78" s="42" t="s">
        <v>944</v>
      </c>
      <c r="AO78" s="23">
        <f t="shared" si="21"/>
        <v>1</v>
      </c>
      <c r="AP78" s="1">
        <f t="shared" si="22"/>
        <v>1</v>
      </c>
      <c r="AQ78" s="1">
        <f t="shared" si="23"/>
        <v>1</v>
      </c>
      <c r="AR78" s="1">
        <f t="shared" si="24"/>
        <v>1</v>
      </c>
      <c r="AS78" s="13">
        <f t="shared" si="16"/>
        <v>1</v>
      </c>
    </row>
    <row r="79" spans="1:45">
      <c r="A79" t="str">
        <f>'Model output'!A78</f>
        <v>TCGA-DJ-A2Q5</v>
      </c>
      <c r="B79" s="34">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7"/>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output'!G78)),ISNUMBER(SEARCH("V ",'Model output'!G78)),ISNUMBER(SEARCH("five",'Model output'!G78)),ISNUMBER(SEARCH("5",'Model output'!G78))))), "lateral", "central"))</f>
        <v>central</v>
      </c>
      <c r="H79" t="str">
        <f>IF('Model output'!H78="","negative",IF(OR(ISNUMBER(SEARCH("lymph node",'Model output'!H78)),ISNUMBER(SEARCH("gland",'Model output'!H78)),ISNUMBER(SEARCH("lobe",'Model output'!H78)),ISNUMBER(SEARCH("isthmus",'Model output'!H78)),ISNUMBER(SEARCH("mediastinum",'Model output'!H78)),ISNUMBER(SEARCH("Not mentioned",'Model output'!H78)), ISNUMBER(SEARCH("Not applicable",'Model output'!H78)), ISNUMBER(SEARCH("paratracheal",'Model output'!H78)),ISNUMBER(SEARCH("fibroadipose tissue",'Model output'!H78)),ISNUMBER(SEARCH("thyroid node",'Model output'!H78)),ISNUMBER(SEARCH("skeletal muscle",'Model output'!H78)),ISNUMBER(SEARCH("right",'Model output'!H78)),ISNUMBER(SEARCH("left",'Model output'!H78)),ISNUMBER(SEARCH("Not specified",'Model output'!H78))),"negative","positive"))</f>
        <v>negative</v>
      </c>
      <c r="I79">
        <f>IF(OR('Model output'!I78="",'Model output'!I78="Not answered",'Model output'!I78="Not mentioned"),"",IF(ISNUMBER('Model output'!I78),'Model output'!I78,1))</f>
        <v>1</v>
      </c>
      <c r="J79">
        <f>IF(OR('Model output'!J78="",'Model output'!J78="Not answered",'Model output'!J78="Not mentioned"),"",IF(AND(ISNUMBER('Model output'!J78),'Model output'!J78&lt;=I79),'Model output'!J78,IF(AND(ISNUMBER('Model output'!J78), 'Model output'!J78&gt;=DATE(2024,1,1)), MIN(DAY('Model output'!J78), MONTH('Model output'!J78), YEAR('Model output'!J78)), IF(ISNUMBER(SEARCH("0/",'Model output'!J78)),0,IF(ISNUMBER(SEARCH("/",'Model output'!J78)), VALUE(LEFT('Model output'!J78, SEARCH("/",'Model output'!J78)-1)),1)))))</f>
        <v>1</v>
      </c>
      <c r="K79" t="str" cm="1">
        <f t="array" ref="K79">IF(COUNT(FIND({0,1,2,3,4,5,6,7,8,9},'Model output'!K78))&gt;0,'Model output'!K78,"")</f>
        <v>0.6cm</v>
      </c>
      <c r="L79" s="8" t="str">
        <f t="shared" si="13"/>
        <v>0.6cm</v>
      </c>
      <c r="M79" cm="1">
        <f t="array" ref="M79">IF(L79="","",IF(ISNUMBER(SEARCH("cm",L79)),MAX(VALUE(SUBSTITUTE(_xlfn.FILTERXML("&lt;t&gt;&lt;s&gt;"&amp;SUBSTITUTE(L79,",","&lt;/s&gt;&lt;s&gt;")&amp;"&lt;/s&gt;&lt;/t&gt;","//s"),"cm",""))),MAX(VALUE(SUBSTITUTE(_xlfn.FILTERXML("&lt;t&gt;&lt;s&gt;"&amp;SUBSTITUTE(L79,",","&lt;/s&gt;&lt;s&gt;")&amp;"&lt;/s&gt;&lt;/t&gt;","//s"),"mm","")))/10))</f>
        <v>0.6</v>
      </c>
      <c r="N79" t="str">
        <f>IF('Model output'!L78="","",'Model output'!L78)</f>
        <v>papillary</v>
      </c>
      <c r="O79" t="str">
        <f>IF('Model output'!M78="","",'Model output'!M78)</f>
        <v/>
      </c>
      <c r="P79" t="str">
        <f>IF('Model output'!N78="","",'Model output'!N78)</f>
        <v>4 cm</v>
      </c>
      <c r="Q79" t="str">
        <f t="shared" si="18"/>
        <v>4cm</v>
      </c>
      <c r="R79" cm="1">
        <f t="array" ref="R79">IF(Q79="","",IF(ISNUMBER(SEARCH("cm",Q79)),MAX(VALUE(SUBSTITUTE(_xlfn.FILTERXML("&lt;t&gt;&lt;s&gt;"&amp;SUBSTITUTE(Q79,",","&lt;/s&gt;&lt;s&gt;")&amp;"&lt;/s&gt;&lt;/t&gt;","//s"),"cm",""))),MAX(VALUE(SUBSTITUTE(_xlfn.FILTERXML("&lt;t&gt;&lt;s&gt;"&amp;SUBSTITUTE(Q79,",","&lt;/s&gt;&lt;s&gt;")&amp;"&lt;/s&gt;&lt;/t&gt;","//s"),"mm","")))/10))</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 ""))</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7" t="str">
        <f>IF('Model output'!S78="","",'Model output'!S78)</f>
        <v>Not identified</v>
      </c>
      <c r="Y79" t="str">
        <f>IF(OR('Model output'!S78="",ISNUMBER(SEARCH("Absent",'Model output'!S78)),ISNUMBER(SEARCH("Not identified",'Model output'!S78)),AND(ISNUMBER(SEARCH("No",'Model output'!S78)),NOT(ISNUMBER(SEARCH("carcinoma",'Model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1" t="str">
        <f>IF(OR('Model output'!V78="", AND(ISERROR(SEARCH("Positive",'Model output'!V78)), ISNUMBER(SEARCH("Negative",'Model output'!V78))), AND(ISNUMBER(SEARCH("Uninvolved",'Model output'!V78)),NOT(ISNUMBER(SEARCH("margins involved",'Model output'!V78)))), ISNUMBER(SEARCH("Free",'Model output'!V78)), ISNUMBER(SEARCH("1 mm",'Model output'!V78)), ISNUMBER(SEARCH("0.1 CM",'Model output'!V78)), ISNUMBER(SEARCH("less than 0.2 mm",'Model output'!V78)), ISNUMBER(SEARCH("less than 0.5 mm",'Model output'!V78)), ISNUMBER(SEARCH("close to",'Model output'!V78)), ISNUMBER(SEARCH("abut",'Model output'!V78)), ISNUMBER(SEARCH("not mentioned",'Model output'!V78)), ISNUMBER(SEARCH("cannot be assessed",'Model output'!V78))), "negative", "positive")</f>
        <v>negative</v>
      </c>
      <c r="AE79" s="36"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AND(ISNUMBER(J79),J79&gt;=5),M79=""),AND(AND(ISNUMBER(J79),J79&gt;=5),AND(ISNUMBER(M79),M79&gt;=1)),AND(ISNUMBER(SERACH("papillary",N79)),OR(Y79="positive",Z79="positive"), ISNUMBER(SEARCH("BRAF",AB79)))),"intermediate","low"))</f>
        <v>low</v>
      </c>
      <c r="AF79" s="37" t="str">
        <f t="shared" si="14"/>
        <v>2</v>
      </c>
      <c r="AG79" s="37" t="str">
        <f t="shared" si="15"/>
        <v>1a</v>
      </c>
      <c r="AH79" s="37" t="str">
        <f t="shared" si="19"/>
        <v>0</v>
      </c>
      <c r="AI79" s="43" t="str">
        <f t="shared" si="20"/>
        <v>I</v>
      </c>
      <c r="AJ79" s="40" t="s">
        <v>939</v>
      </c>
      <c r="AK79" s="42" t="s">
        <v>945</v>
      </c>
      <c r="AL79" s="42" t="s">
        <v>942</v>
      </c>
      <c r="AM79" s="42" t="s">
        <v>946</v>
      </c>
      <c r="AN79" s="42" t="s">
        <v>69</v>
      </c>
      <c r="AO79" s="23">
        <f t="shared" ca="1" si="21"/>
        <v>0</v>
      </c>
      <c r="AP79" s="1">
        <f t="shared" si="22"/>
        <v>1</v>
      </c>
      <c r="AQ79" s="1">
        <f t="shared" si="23"/>
        <v>0</v>
      </c>
      <c r="AR79" s="1">
        <f t="shared" si="24"/>
        <v>1</v>
      </c>
      <c r="AS79" s="13">
        <f t="shared" si="16"/>
        <v>1</v>
      </c>
    </row>
    <row r="80" spans="1:45">
      <c r="A80" t="str">
        <f>'Model output'!A79</f>
        <v>TCGA-DJ-A2Q6</v>
      </c>
      <c r="B80" s="34">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1</v>
      </c>
      <c r="F80" t="str">
        <f t="shared" si="17"/>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output'!G79)),ISNUMBER(SEARCH("V ",'Model output'!G79)),ISNUMBER(SEARCH("five",'Model output'!G79)),ISNUMBER(SEARCH("5",'Model output'!G79))))), "lateral", "central"))</f>
        <v>lateral</v>
      </c>
      <c r="H80" t="str">
        <f>IF('Model output'!H79="","negative",IF(OR(ISNUMBER(SEARCH("lymph node",'Model output'!H79)),ISNUMBER(SEARCH("gland",'Model output'!H79)),ISNUMBER(SEARCH("lobe",'Model output'!H79)),ISNUMBER(SEARCH("isthmus",'Model output'!H79)),ISNUMBER(SEARCH("mediastinum",'Model output'!H79)),ISNUMBER(SEARCH("Not mentioned",'Model output'!H79)), ISNUMBER(SEARCH("Not applicable",'Model output'!H79)), ISNUMBER(SEARCH("paratracheal",'Model output'!H79)),ISNUMBER(SEARCH("fibroadipose tissue",'Model output'!H79)),ISNUMBER(SEARCH("thyroid node",'Model output'!H79)),ISNUMBER(SEARCH("skeletal muscle",'Model output'!H79)),ISNUMBER(SEARCH("right",'Model output'!H79)),ISNUMBER(SEARCH("left",'Model output'!H79)),ISNUMBER(SEARCH("Not specified",'Model output'!H79))),"negative","positive"))</f>
        <v>negative</v>
      </c>
      <c r="I80">
        <f>IF(OR('Model output'!I79="",'Model output'!I79="Not answered",'Model output'!I79="Not mentioned"),"",IF(ISNUMBER('Model output'!I79),'Model output'!I79,1))</f>
        <v>16</v>
      </c>
      <c r="J80">
        <f>IF(OR('Model output'!J79="",'Model output'!J79="Not answered",'Model output'!J79="Not mentioned"),"",IF(AND(ISNUMBER('Model output'!J79),'Model output'!J79&lt;=I80),'Model output'!J79,IF(AND(ISNUMBER('Model output'!J79), 'Model output'!J79&gt;=DATE(2024,1,1)), MIN(DAY('Model output'!J79), MONTH('Model output'!J79), YEAR('Model output'!J79)), IF(ISNUMBER(SEARCH("0/",'Model output'!J79)),0,IF(ISNUMBER(SEARCH("/",'Model output'!J79)), VALUE(LEFT('Model output'!J79, SEARCH("/",'Model output'!J79)-1)),1)))))</f>
        <v>15</v>
      </c>
      <c r="K80" t="str" cm="1">
        <f t="array" ref="K80">IF(COUNT(FIND({0,1,2,3,4,5,6,7,8,9},'Model output'!K79))&gt;0,'Model output'!K79,"")</f>
        <v>1.1cm</v>
      </c>
      <c r="L80" s="8" t="str">
        <f t="shared" si="13"/>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Tumor foci range from 0.1 cm to 1.1 cm in greatest dimension</v>
      </c>
      <c r="Q80" t="str">
        <f t="shared" si="18"/>
        <v>0.1cm,1.1cm</v>
      </c>
      <c r="R80" cm="1">
        <f t="array" ref="R80">IF(Q80="","",IF(ISNUMBER(SEARCH("cm",Q80)),MAX(VALUE(SUBSTITUTE(_xlfn.FILTERXML("&lt;t&gt;&lt;s&gt;"&amp;SUBSTITUTE(Q80,",","&lt;/s&gt;&lt;s&gt;")&amp;"&lt;/s&gt;&lt;/t&gt;","//s"),"cm",""))),MAX(VALUE(SUBSTITUTE(_xlfn.FILTERXML("&lt;t&gt;&lt;s&gt;"&amp;SUBSTITUTE(Q80,",","&lt;/s&gt;&lt;s&gt;")&amp;"&lt;/s&gt;&lt;/t&gt;","//s"),"mm","")))/10))</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 ""))</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7" t="str">
        <f>IF('Model output'!S79="","",'Model output'!S79)</f>
        <v>invades fibroadipose tissue</v>
      </c>
      <c r="Y80" t="str">
        <f>IF(OR('Model output'!S79="",ISNUMBER(SEARCH("Absent",'Model output'!S79)),ISNUMBER(SEARCH("Not identified",'Model output'!S79)),AND(ISNUMBER(SEARCH("No",'Model output'!S79)),NOT(ISNUMBER(SEARCH("carcinoma",'Model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1" t="str">
        <f>IF(OR('Model output'!V79="", AND(ISERROR(SEARCH("Positive",'Model output'!V79)), ISNUMBER(SEARCH("Negative",'Model output'!V79))), AND(ISNUMBER(SEARCH("Uninvolved",'Model output'!V79)),NOT(ISNUMBER(SEARCH("margins involved",'Model output'!V79)))), ISNUMBER(SEARCH("Free",'Model output'!V79)), ISNUMBER(SEARCH("1 mm",'Model output'!V79)), ISNUMBER(SEARCH("0.1 CM",'Model output'!V79)), ISNUMBER(SEARCH("less than 0.2 mm",'Model output'!V79)), ISNUMBER(SEARCH("less than 0.5 mm",'Model output'!V79)), ISNUMBER(SEARCH("close to",'Model output'!V79)), ISNUMBER(SEARCH("abut",'Model output'!V79)), ISNUMBER(SEARCH("not mentioned",'Model output'!V79)), ISNUMBER(SEARCH("cannot be assessed",'Model output'!V79))), "negative", "positive")</f>
        <v>negative</v>
      </c>
      <c r="AE80" s="36"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AND(ISNUMBER(J80),J80&gt;=5),M80=""),AND(AND(ISNUMBER(J80),J80&gt;=5),AND(ISNUMBER(M80),M80&gt;=1)),AND(ISNUMBER(SERACH("papillary",N80)),OR(Y80="positive",Z80="positive"), ISNUMBER(SEARCH("BRAF",AB80)))),"intermediate","low"))</f>
        <v>intermediate</v>
      </c>
      <c r="AF80" s="37" t="str">
        <f t="shared" si="14"/>
        <v>1b</v>
      </c>
      <c r="AG80" s="37" t="str">
        <f t="shared" si="15"/>
        <v>1b</v>
      </c>
      <c r="AH80" s="37" t="str">
        <f t="shared" si="19"/>
        <v>0</v>
      </c>
      <c r="AI80" s="43" t="str">
        <f t="shared" si="20"/>
        <v>I</v>
      </c>
      <c r="AJ80" s="40" t="s">
        <v>939</v>
      </c>
      <c r="AK80" s="42" t="s">
        <v>942</v>
      </c>
      <c r="AL80" s="42" t="s">
        <v>942</v>
      </c>
      <c r="AM80" s="42" t="s">
        <v>946</v>
      </c>
      <c r="AN80" s="42" t="s">
        <v>69</v>
      </c>
      <c r="AO80" s="23">
        <f t="shared" ca="1" si="21"/>
        <v>1</v>
      </c>
      <c r="AP80" s="1">
        <f t="shared" si="22"/>
        <v>1</v>
      </c>
      <c r="AQ80" s="1">
        <f t="shared" si="23"/>
        <v>1</v>
      </c>
      <c r="AR80" s="1">
        <f t="shared" si="24"/>
        <v>1</v>
      </c>
      <c r="AS80" s="13">
        <f t="shared" si="16"/>
        <v>1</v>
      </c>
    </row>
    <row r="81" spans="1:45">
      <c r="A81" t="str">
        <f>'Model output'!A80</f>
        <v>TCGA-DJ-A2Q7</v>
      </c>
      <c r="B81" s="34">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0</v>
      </c>
      <c r="F81" t="str">
        <f t="shared" si="17"/>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output'!G80)),ISNUMBER(SEARCH("V ",'Model output'!G80)),ISNUMBER(SEARCH("five",'Model output'!G80)),ISNUMBER(SEARCH("5",'Model output'!G80))))), "lateral", "central"))</f>
        <v/>
      </c>
      <c r="H81" t="str">
        <f>IF('Model output'!H80="","negative",IF(OR(ISNUMBER(SEARCH("lymph node",'Model output'!H80)),ISNUMBER(SEARCH("gland",'Model output'!H80)),ISNUMBER(SEARCH("lobe",'Model output'!H80)),ISNUMBER(SEARCH("isthmus",'Model output'!H80)),ISNUMBER(SEARCH("mediastinum",'Model output'!H80)),ISNUMBER(SEARCH("Not mentioned",'Model output'!H80)), ISNUMBER(SEARCH("Not applicable",'Model output'!H80)), ISNUMBER(SEARCH("paratracheal",'Model output'!H80)),ISNUMBER(SEARCH("fibroadipose tissue",'Model output'!H80)),ISNUMBER(SEARCH("thyroid node",'Model output'!H80)),ISNUMBER(SEARCH("skeletal muscle",'Model output'!H80)),ISNUMBER(SEARCH("right",'Model output'!H80)),ISNUMBER(SEARCH("left",'Model output'!H80)),ISNUMBER(SEARCH("Not specified",'Model output'!H80))),"negative","positive"))</f>
        <v>negative</v>
      </c>
      <c r="I81">
        <f>IF(OR('Model output'!I80="",'Model output'!I80="Not answered",'Model output'!I80="Not mentioned"),"",IF(ISNUMBER('Model output'!I80),'Model output'!I80,1))</f>
        <v>2</v>
      </c>
      <c r="J81">
        <f>IF(OR('Model output'!J80="",'Model output'!J80="Not answered",'Model output'!J80="Not mentioned"),"",IF(AND(ISNUMBER('Model output'!J80),'Model output'!J80&lt;=I81),'Model output'!J80,IF(AND(ISNUMBER('Model output'!J80), 'Model output'!J80&gt;=DATE(2024,1,1)), MIN(DAY('Model output'!J80), MONTH('Model output'!J80), YEAR('Model output'!J80)), IF(ISNUMBER(SEARCH("0/",'Model output'!J80)),0,IF(ISNUMBER(SEARCH("/",'Model output'!J80)), VALUE(LEFT('Model output'!J80, SEARCH("/",'Model output'!J80)-1)),1)))))</f>
        <v>2</v>
      </c>
      <c r="K81" t="str" cm="1">
        <f t="array" ref="K81">IF(COUNT(FIND({0,1,2,3,4,5,6,7,8,9},'Model output'!K80))&gt;0,'Model output'!K80,"")</f>
        <v>0.8cm</v>
      </c>
      <c r="L81" s="8" t="str">
        <f t="shared" si="13"/>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
      </c>
      <c r="P81" t="str">
        <f>IF('Model output'!N80="","",'Model output'!N80)</f>
        <v>2.5 cm</v>
      </c>
      <c r="Q81" t="str">
        <f t="shared" si="18"/>
        <v>2.5cm</v>
      </c>
      <c r="R81" cm="1">
        <f t="array" ref="R81">IF(Q81="","",IF(ISNUMBER(SEARCH("cm",Q81)),MAX(VALUE(SUBSTITUTE(_xlfn.FILTERXML("&lt;t&gt;&lt;s&gt;"&amp;SUBSTITUTE(Q81,",","&lt;/s&gt;&lt;s&gt;")&amp;"&lt;/s&gt;&lt;/t&gt;","//s"),"cm",""))),MAX(VALUE(SUBSTITUTE(_xlfn.FILTERXML("&lt;t&gt;&lt;s&gt;"&amp;SUBSTITUTE(Q81,",","&lt;/s&gt;&lt;s&gt;")&amp;"&lt;/s&gt;&lt;/t&gt;","//s"),"mm","")))/10))</f>
        <v>2.5</v>
      </c>
      <c r="S81" t="str">
        <f>IF(OR('Model output'!P80="",ISNUMBER(SEARCH("Not identified", 'Model output'!P80)),ISNUMBER(SEARCH("Absent",'Model output'!P80)),AND(ISNUMBER(SEARCH("No",'Model output'!P80)),NOT(ISNUMBER(SEARCH("diagnostic",'Model output'!P80)))),ISNUMBER(SEARCH("Negative",'Model output'!P80))),"negative","positive")</f>
        <v>negative</v>
      </c>
      <c r="T81">
        <f>IF('Model output'!O80="","",'Model output'!O80)</f>
        <v>1</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 ""))</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7" t="str">
        <f>IF('Model output'!S80="","",'Model output'!S80)</f>
        <v>Invades: extrathyroidal fibrous tissue, Focal</v>
      </c>
      <c r="Y81" t="str">
        <f>IF(OR('Model output'!S80="",ISNUMBER(SEARCH("Absent",'Model output'!S80)),ISNUMBER(SEARCH("Not identified",'Model output'!S80)),AND(ISNUMBER(SEARCH("No",'Model output'!S80)),NOT(ISNUMBER(SEARCH("carcinoma",'Model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1" t="str">
        <f>IF(OR('Model output'!V80="", AND(ISERROR(SEARCH("Positive",'Model output'!V80)), ISNUMBER(SEARCH("Negative",'Model output'!V80))), AND(ISNUMBER(SEARCH("Uninvolved",'Model output'!V80)),NOT(ISNUMBER(SEARCH("margins involved",'Model output'!V80)))), ISNUMBER(SEARCH("Free",'Model output'!V80)), ISNUMBER(SEARCH("1 mm",'Model output'!V80)), ISNUMBER(SEARCH("0.1 CM",'Model output'!V80)), ISNUMBER(SEARCH("less than 0.2 mm",'Model output'!V80)), ISNUMBER(SEARCH("less than 0.5 mm",'Model output'!V80)), ISNUMBER(SEARCH("close to",'Model output'!V80)), ISNUMBER(SEARCH("abut",'Model output'!V80)), ISNUMBER(SEARCH("not mentioned",'Model output'!V80)), ISNUMBER(SEARCH("cannot be assessed",'Model output'!V80))), "negative", "positive")</f>
        <v>positive</v>
      </c>
      <c r="AE81" s="36"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AND(ISNUMBER(J81),J81&gt;=5),M81=""),AND(AND(ISNUMBER(J81),J81&gt;=5),AND(ISNUMBER(M81),M81&gt;=1)),AND(ISNUMBER(SERACH("papillary",N81)),OR(Y81="positive",Z81="positive"), ISNUMBER(SEARCH("BRAF",AB81)))),"intermediate","low"))</f>
        <v>high</v>
      </c>
      <c r="AF81" s="37" t="str">
        <f t="shared" si="14"/>
        <v>2</v>
      </c>
      <c r="AG81" s="37" t="str">
        <f t="shared" si="15"/>
        <v>1a</v>
      </c>
      <c r="AH81" s="37" t="str">
        <f t="shared" si="19"/>
        <v>0</v>
      </c>
      <c r="AI81" s="43" t="str">
        <f t="shared" si="20"/>
        <v>I</v>
      </c>
      <c r="AJ81" s="40" t="s">
        <v>937</v>
      </c>
      <c r="AK81" s="42" t="s">
        <v>945</v>
      </c>
      <c r="AL81" s="42" t="s">
        <v>634</v>
      </c>
      <c r="AM81" s="42" t="s">
        <v>946</v>
      </c>
      <c r="AN81" s="42" t="s">
        <v>69</v>
      </c>
      <c r="AO81" s="23">
        <f t="shared" si="21"/>
        <v>1</v>
      </c>
      <c r="AP81" s="1">
        <f t="shared" si="22"/>
        <v>1</v>
      </c>
      <c r="AQ81" s="1">
        <f t="shared" si="23"/>
        <v>1</v>
      </c>
      <c r="AR81" s="1">
        <f t="shared" si="24"/>
        <v>1</v>
      </c>
      <c r="AS81" s="13">
        <f t="shared" si="16"/>
        <v>1</v>
      </c>
    </row>
    <row r="82" spans="1:45">
      <c r="A82" t="str">
        <f>'Model output'!A81</f>
        <v>TCGA-DJ-A2Q8</v>
      </c>
      <c r="B82" s="34">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7"/>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output'!G81)),ISNUMBER(SEARCH("V ",'Model output'!G81)),ISNUMBER(SEARCH("five",'Model output'!G81)),ISNUMBER(SEARCH("5",'Model output'!G81))))), "lateral", "central"))</f>
        <v/>
      </c>
      <c r="H82" t="str">
        <f>IF('Model output'!H81="","negative",IF(OR(ISNUMBER(SEARCH("lymph node",'Model output'!H81)),ISNUMBER(SEARCH("gland",'Model output'!H81)),ISNUMBER(SEARCH("lobe",'Model output'!H81)),ISNUMBER(SEARCH("isthmus",'Model output'!H81)),ISNUMBER(SEARCH("mediastinum",'Model output'!H81)),ISNUMBER(SEARCH("Not mentioned",'Model output'!H81)), ISNUMBER(SEARCH("Not applicable",'Model output'!H81)), ISNUMBER(SEARCH("paratracheal",'Model output'!H81)),ISNUMBER(SEARCH("fibroadipose tissue",'Model output'!H81)),ISNUMBER(SEARCH("thyroid node",'Model output'!H81)),ISNUMBER(SEARCH("skeletal muscle",'Model output'!H81)),ISNUMBER(SEARCH("right",'Model output'!H81)),ISNUMBER(SEARCH("left",'Model output'!H81)),ISNUMBER(SEARCH("Not specified",'Model output'!H81))),"negative","positive"))</f>
        <v>negative</v>
      </c>
      <c r="I82">
        <f>IF(OR('Model output'!I81="",'Model output'!I81="Not answered",'Model output'!I81="Not mentioned"),"",IF(ISNUMBER('Model output'!I81),'Model output'!I81,1))</f>
        <v>1</v>
      </c>
      <c r="J82">
        <f>IF(OR('Model output'!J81="",'Model output'!J81="Not answered",'Model output'!J81="Not mentioned"),"",IF(AND(ISNUMBER('Model output'!J81),'Model output'!J81&lt;=I82),'Model output'!J81,IF(AND(ISNUMBER('Model output'!J81), 'Model output'!J81&gt;=DATE(2024,1,1)), MIN(DAY('Model output'!J81), MONTH('Model output'!J81), YEAR('Model output'!J81)), IF(ISNUMBER(SEARCH("0/",'Model output'!J81)),0,IF(ISNUMBER(SEARCH("/",'Model output'!J81)), VALUE(LEFT('Model output'!J81, SEARCH("/",'Model output'!J81)-1)),1)))))</f>
        <v>0</v>
      </c>
      <c r="K82" t="str" cm="1">
        <f t="array" ref="K82">IF(COUNT(FIND({0,1,2,3,4,5,6,7,8,9},'Model output'!K81))&gt;0,'Model output'!K81,"")</f>
        <v/>
      </c>
      <c r="L82" s="8" t="str">
        <f t="shared" si="13"/>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
      </c>
      <c r="P82" t="str">
        <f>IF('Model output'!N81="","",'Model output'!N81)</f>
        <v>0.9 cm</v>
      </c>
      <c r="Q82" t="str">
        <f t="shared" si="18"/>
        <v>0.9cm</v>
      </c>
      <c r="R82" cm="1">
        <f t="array" ref="R82">IF(Q82="","",IF(ISNUMBER(SEARCH("cm",Q82)),MAX(VALUE(SUBSTITUTE(_xlfn.FILTERXML("&lt;t&gt;&lt;s&gt;"&amp;SUBSTITUTE(Q82,",","&lt;/s&gt;&lt;s&gt;")&amp;"&lt;/s&gt;&lt;/t&gt;","//s"),"cm",""))),MAX(VALUE(SUBSTITUTE(_xlfn.FILTERXML("&lt;t&gt;&lt;s&gt;"&amp;SUBSTITUTE(Q82,",","&lt;/s&gt;&lt;s&gt;")&amp;"&lt;/s&gt;&lt;/t&gt;","//s"),"mm","")))/10))</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 ""))</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7" t="str">
        <f>IF('Model output'!S81="","",'Model output'!S81)</f>
        <v>Not identified</v>
      </c>
      <c r="Y82" t="str">
        <f>IF(OR('Model output'!S81="",ISNUMBER(SEARCH("Absent",'Model output'!S81)),ISNUMBER(SEARCH("Not identified",'Model output'!S81)),AND(ISNUMBER(SEARCH("No",'Model output'!S81)),NOT(ISNUMBER(SEARCH("carcinoma",'Model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1" t="str">
        <f>IF(OR('Model output'!V81="", AND(ISERROR(SEARCH("Positive",'Model output'!V81)), ISNUMBER(SEARCH("Negative",'Model output'!V81))), AND(ISNUMBER(SEARCH("Uninvolved",'Model output'!V81)),NOT(ISNUMBER(SEARCH("margins involved",'Model output'!V81)))), ISNUMBER(SEARCH("Free",'Model output'!V81)), ISNUMBER(SEARCH("1 mm",'Model output'!V81)), ISNUMBER(SEARCH("0.1 CM",'Model output'!V81)), ISNUMBER(SEARCH("less than 0.2 mm",'Model output'!V81)), ISNUMBER(SEARCH("less than 0.5 mm",'Model output'!V81)), ISNUMBER(SEARCH("close to",'Model output'!V81)), ISNUMBER(SEARCH("abut",'Model output'!V81)), ISNUMBER(SEARCH("not mentioned",'Model output'!V81)), ISNUMBER(SEARCH("cannot be assessed",'Model output'!V81))), "negative", "positive")</f>
        <v>negative</v>
      </c>
      <c r="AE82" s="36"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AND(ISNUMBER(J82),J82&gt;=5),M82=""),AND(AND(ISNUMBER(J82),J82&gt;=5),AND(ISNUMBER(M82),M82&gt;=1)),AND(ISNUMBER(SERACH("papillary",N82)),OR(Y82="positive",Z82="positive"), ISNUMBER(SEARCH("BRAF",AB82)))),"intermediate","low"))</f>
        <v>low</v>
      </c>
      <c r="AF82" s="37" t="str">
        <f t="shared" si="14"/>
        <v>1a</v>
      </c>
      <c r="AG82" s="37" t="str">
        <f t="shared" si="15"/>
        <v>0</v>
      </c>
      <c r="AH82" s="37" t="str">
        <f t="shared" si="19"/>
        <v>0</v>
      </c>
      <c r="AI82" s="43" t="str">
        <f t="shared" si="20"/>
        <v>I</v>
      </c>
      <c r="AJ82" s="40" t="s">
        <v>938</v>
      </c>
      <c r="AK82" s="42" t="s">
        <v>634</v>
      </c>
      <c r="AL82" s="42" t="s">
        <v>943</v>
      </c>
      <c r="AM82" s="42" t="s">
        <v>946</v>
      </c>
      <c r="AN82" s="42" t="s">
        <v>69</v>
      </c>
      <c r="AO82" s="23">
        <f t="shared" ca="1" si="21"/>
        <v>1</v>
      </c>
      <c r="AP82" s="1">
        <f t="shared" si="22"/>
        <v>1</v>
      </c>
      <c r="AQ82" s="1">
        <f t="shared" si="23"/>
        <v>1</v>
      </c>
      <c r="AR82" s="1">
        <f t="shared" si="24"/>
        <v>1</v>
      </c>
      <c r="AS82" s="13">
        <f t="shared" si="16"/>
        <v>1</v>
      </c>
    </row>
    <row r="83" spans="1:45">
      <c r="A83" t="str">
        <f>'Model output'!A82</f>
        <v>TCGA-DJ-A2QA</v>
      </c>
      <c r="B83" s="34">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0</v>
      </c>
      <c r="F83" t="str">
        <f t="shared" si="17"/>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output'!G82)),ISNUMBER(SEARCH("V ",'Model output'!G82)),ISNUMBER(SEARCH("five",'Model output'!G82)),ISNUMBER(SEARCH("5",'Model output'!G82))))), "lateral", "central"))</f>
        <v/>
      </c>
      <c r="H83" t="str">
        <f>IF('Model output'!H82="","negative",IF(OR(ISNUMBER(SEARCH("lymph node",'Model output'!H82)),ISNUMBER(SEARCH("gland",'Model output'!H82)),ISNUMBER(SEARCH("lobe",'Model output'!H82)),ISNUMBER(SEARCH("isthmus",'Model output'!H82)),ISNUMBER(SEARCH("mediastinum",'Model output'!H82)),ISNUMBER(SEARCH("Not mentioned",'Model output'!H82)), ISNUMBER(SEARCH("Not applicable",'Model output'!H82)), ISNUMBER(SEARCH("paratracheal",'Model output'!H82)),ISNUMBER(SEARCH("fibroadipose tissue",'Model output'!H82)),ISNUMBER(SEARCH("thyroid node",'Model output'!H82)),ISNUMBER(SEARCH("skeletal muscle",'Model output'!H82)),ISNUMBER(SEARCH("right",'Model output'!H82)),ISNUMBER(SEARCH("left",'Model output'!H82)),ISNUMBER(SEARCH("Not specified",'Model output'!H82))),"negative","positive"))</f>
        <v>negative</v>
      </c>
      <c r="I83">
        <f>IF(OR('Model output'!I82="",'Model output'!I82="Not answered",'Model output'!I82="Not mentioned"),"",IF(ISNUMBER('Model output'!I82),'Model output'!I82,1))</f>
        <v>1</v>
      </c>
      <c r="J83">
        <f>IF(OR('Model output'!J82="",'Model output'!J82="Not answered",'Model output'!J82="Not mentioned"),"",IF(AND(ISNUMBER('Model output'!J82),'Model output'!J82&lt;=I83),'Model output'!J82,IF(AND(ISNUMBER('Model output'!J82), 'Model output'!J82&gt;=DATE(2024,1,1)), MIN(DAY('Model output'!J82), MONTH('Model output'!J82), YEAR('Model output'!J82)), IF(ISNUMBER(SEARCH("0/",'Model output'!J82)),0,IF(ISNUMBER(SEARCH("/",'Model output'!J82)), VALUE(LEFT('Model output'!J82, SEARCH("/",'Model output'!J82)-1)),1)))))</f>
        <v>0</v>
      </c>
      <c r="K83" t="str" cm="1">
        <f t="array" ref="K83">IF(COUNT(FIND({0,1,2,3,4,5,6,7,8,9},'Model output'!K82))&gt;0,'Model output'!K82,"")</f>
        <v/>
      </c>
      <c r="L83" s="8" t="str">
        <f t="shared" si="13"/>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variant, infiltrative</v>
      </c>
      <c r="P83" t="str">
        <f>IF('Model output'!N82="","",'Model output'!N82)</f>
        <v>1.3 cm</v>
      </c>
      <c r="Q83" t="str">
        <f t="shared" si="18"/>
        <v>1.3cm</v>
      </c>
      <c r="R83" cm="1">
        <f t="array" ref="R83">IF(Q83="","",IF(ISNUMBER(SEARCH("cm",Q83)),MAX(VALUE(SUBSTITUTE(_xlfn.FILTERXML("&lt;t&gt;&lt;s&gt;"&amp;SUBSTITUTE(Q83,",","&lt;/s&gt;&lt;s&gt;")&amp;"&lt;/s&gt;&lt;/t&gt;","//s"),"cm",""))),MAX(VALUE(SUBSTITUTE(_xlfn.FILTERXML("&lt;t&gt;&lt;s&gt;"&amp;SUBSTITUTE(Q83,",","&lt;/s&gt;&lt;s&gt;")&amp;"&lt;/s&gt;&lt;/t&gt;","//s"),"mm","")))/10))</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 ""))</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7" t="str">
        <f>IF('Model output'!S82="","",'Model output'!S82)</f>
        <v>Invades: focally into peril-thyroid fibroadipose tissue</v>
      </c>
      <c r="Y83" t="str">
        <f>IF(OR('Model output'!S82="",ISNUMBER(SEARCH("Absent",'Model output'!S82)),ISNUMBER(SEARCH("Not identified",'Model output'!S82)),AND(ISNUMBER(SEARCH("No",'Model output'!S82)),NOT(ISNUMBER(SEARCH("carcinoma",'Model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1" t="str">
        <f>IF(OR('Model output'!V82="", AND(ISERROR(SEARCH("Positive",'Model output'!V82)), ISNUMBER(SEARCH("Negative",'Model output'!V82))), AND(ISNUMBER(SEARCH("Uninvolved",'Model output'!V82)),NOT(ISNUMBER(SEARCH("margins involved",'Model output'!V82)))), ISNUMBER(SEARCH("Free",'Model output'!V82)), ISNUMBER(SEARCH("1 mm",'Model output'!V82)), ISNUMBER(SEARCH("0.1 CM",'Model output'!V82)), ISNUMBER(SEARCH("less than 0.2 mm",'Model output'!V82)), ISNUMBER(SEARCH("less than 0.5 mm",'Model output'!V82)), ISNUMBER(SEARCH("close to",'Model output'!V82)), ISNUMBER(SEARCH("abut",'Model output'!V82)), ISNUMBER(SEARCH("not mentioned",'Model output'!V82)), ISNUMBER(SEARCH("cannot be assessed",'Model output'!V82))), "negative", "positive")</f>
        <v>negative</v>
      </c>
      <c r="AE83" s="36"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AND(ISNUMBER(J83),J83&gt;=5),M83=""),AND(AND(ISNUMBER(J83),J83&gt;=5),AND(ISNUMBER(M83),M83&gt;=1)),AND(ISNUMBER(SERACH("papillary",N83)),OR(Y83="positive",Z83="positive"), ISNUMBER(SEARCH("BRAF",AB83)))),"intermediate","low"))</f>
        <v>intermediate</v>
      </c>
      <c r="AF83" s="37" t="str">
        <f t="shared" si="14"/>
        <v>1b</v>
      </c>
      <c r="AG83" s="37" t="str">
        <f t="shared" si="15"/>
        <v>0</v>
      </c>
      <c r="AH83" s="37" t="str">
        <f t="shared" si="19"/>
        <v>0</v>
      </c>
      <c r="AI83" s="43" t="str">
        <f t="shared" si="20"/>
        <v>I</v>
      </c>
      <c r="AJ83" s="40" t="s">
        <v>939</v>
      </c>
      <c r="AK83" s="42" t="s">
        <v>942</v>
      </c>
      <c r="AL83" s="42" t="s">
        <v>943</v>
      </c>
      <c r="AM83" s="42" t="s">
        <v>946</v>
      </c>
      <c r="AN83" s="42" t="s">
        <v>69</v>
      </c>
      <c r="AO83" s="23">
        <f t="shared" ca="1" si="21"/>
        <v>1</v>
      </c>
      <c r="AP83" s="1">
        <f t="shared" si="22"/>
        <v>1</v>
      </c>
      <c r="AQ83" s="1">
        <f t="shared" si="23"/>
        <v>1</v>
      </c>
      <c r="AR83" s="1">
        <f t="shared" si="24"/>
        <v>1</v>
      </c>
      <c r="AS83" s="13">
        <f t="shared" si="16"/>
        <v>1</v>
      </c>
    </row>
    <row r="84" spans="1:45">
      <c r="A84" t="str">
        <f>'Model output'!A83</f>
        <v>TCGA-DJ-A2QB</v>
      </c>
      <c r="B84" s="34">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7"/>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output'!G83)),ISNUMBER(SEARCH("V ",'Model output'!G83)),ISNUMBER(SEARCH("five",'Model output'!G83)),ISNUMBER(SEARCH("5",'Model output'!G83))))), "lateral", "central"))</f>
        <v>lateral</v>
      </c>
      <c r="H84" t="str">
        <f>IF('Model output'!H83="","negative",IF(OR(ISNUMBER(SEARCH("lymph node",'Model output'!H83)),ISNUMBER(SEARCH("gland",'Model output'!H83)),ISNUMBER(SEARCH("lobe",'Model output'!H83)),ISNUMBER(SEARCH("isthmus",'Model output'!H83)),ISNUMBER(SEARCH("mediastinum",'Model output'!H83)),ISNUMBER(SEARCH("Not mentioned",'Model output'!H83)), ISNUMBER(SEARCH("Not applicable",'Model output'!H83)), ISNUMBER(SEARCH("paratracheal",'Model output'!H83)),ISNUMBER(SEARCH("fibroadipose tissue",'Model output'!H83)),ISNUMBER(SEARCH("thyroid node",'Model output'!H83)),ISNUMBER(SEARCH("skeletal muscle",'Model output'!H83)),ISNUMBER(SEARCH("right",'Model output'!H83)),ISNUMBER(SEARCH("left",'Model output'!H83)),ISNUMBER(SEARCH("Not specified",'Model output'!H83))),"negative","positive"))</f>
        <v>negative</v>
      </c>
      <c r="I84">
        <f>IF(OR('Model output'!I83="",'Model output'!I83="Not answered",'Model output'!I83="Not mentioned"),"",IF(ISNUMBER('Model output'!I83),'Model output'!I83,1))</f>
        <v>1</v>
      </c>
      <c r="J84">
        <f>IF(OR('Model output'!J83="",'Model output'!J83="Not answered",'Model output'!J83="Not mentioned"),"",IF(AND(ISNUMBER('Model output'!J83),'Model output'!J83&lt;=I84),'Model output'!J83,IF(AND(ISNUMBER('Model output'!J83), 'Model output'!J83&gt;=DATE(2024,1,1)), MIN(DAY('Model output'!J83), MONTH('Model output'!J83), YEAR('Model output'!J83)), IF(ISNUMBER(SEARCH("0/",'Model output'!J83)),0,IF(ISNUMBER(SEARCH("/",'Model output'!J83)), VALUE(LEFT('Model output'!J83, SEARCH("/",'Model output'!J83)-1)),1)))))</f>
        <v>1</v>
      </c>
      <c r="K84" t="str" cm="1">
        <f t="array" ref="K84">IF(COUNT(FIND({0,1,2,3,4,5,6,7,8,9},'Model output'!K83))&gt;0,'Model output'!K83,"")</f>
        <v>['0.5 cm', '2 cm']</v>
      </c>
      <c r="L84" s="8" t="str">
        <f t="shared" si="13"/>
        <v>0.5cm,2cm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
      </c>
      <c r="P84" t="str">
        <f>IF('Model output'!N83="","",'Model output'!N83)</f>
        <v/>
      </c>
      <c r="Q84" t="str">
        <f t="shared" si="18"/>
        <v/>
      </c>
      <c r="R84" t="str" cm="1">
        <f t="array" ref="R84">IF(Q84="","",IF(ISNUMBER(SEARCH("cm",Q84)),MAX(VALUE(SUBSTITUTE(_xlfn.FILTERXML("&lt;t&gt;&lt;s&gt;"&amp;SUBSTITUTE(Q84,",","&lt;/s&gt;&lt;s&gt;")&amp;"&lt;/s&gt;&lt;/t&gt;","//s"),"cm",""))),MAX(VALUE(SUBSTITUTE(_xlfn.FILTERXML("&lt;t&gt;&lt;s&gt;"&amp;SUBSTITUTE(Q84,",","&lt;/s&gt;&lt;s&gt;")&amp;"&lt;/s&gt;&lt;/t&gt;","//s"),"mm","")))/10))</f>
        <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 ""))</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7"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1" t="str">
        <f>IF(OR('Model output'!V83="", AND(ISERROR(SEARCH("Positive",'Model output'!V83)), ISNUMBER(SEARCH("Negative",'Model output'!V83))), AND(ISNUMBER(SEARCH("Uninvolved",'Model output'!V83)),NOT(ISNUMBER(SEARCH("margins involved",'Model output'!V83)))), ISNUMBER(SEARCH("Free",'Model output'!V83)), ISNUMBER(SEARCH("1 mm",'Model output'!V83)), ISNUMBER(SEARCH("0.1 CM",'Model output'!V83)), ISNUMBER(SEARCH("less than 0.2 mm",'Model output'!V83)), ISNUMBER(SEARCH("less than 0.5 mm",'Model output'!V83)), ISNUMBER(SEARCH("close to",'Model output'!V83)), ISNUMBER(SEARCH("abut",'Model output'!V83)), ISNUMBER(SEARCH("not mentioned",'Model output'!V83)), ISNUMBER(SEARCH("cannot be assessed",'Model output'!V83))), "negative", "positive")</f>
        <v>positive</v>
      </c>
      <c r="AE84" s="36"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AND(ISNUMBER(J84),J84&gt;=5),M84=""),AND(AND(ISNUMBER(J84),J84&gt;=5),AND(ISNUMBER(M84),M84&gt;=1)),AND(ISNUMBER(SERACH("papillary",N84)),OR(Y84="positive",Z84="positive"), ISNUMBER(SEARCH("BRAF",AB84)))),"intermediate","low"))</f>
        <v>high</v>
      </c>
      <c r="AF84" s="37" t="str">
        <f t="shared" si="14"/>
        <v>x</v>
      </c>
      <c r="AG84" s="37" t="str">
        <f t="shared" si="15"/>
        <v>1b</v>
      </c>
      <c r="AH84" s="37" t="str">
        <f t="shared" si="19"/>
        <v>0</v>
      </c>
      <c r="AI84" s="43" t="str">
        <f t="shared" si="20"/>
        <v>I</v>
      </c>
      <c r="AJ84" s="40" t="s">
        <v>937</v>
      </c>
      <c r="AK84" s="42" t="s">
        <v>942</v>
      </c>
      <c r="AL84" s="42" t="s">
        <v>942</v>
      </c>
      <c r="AM84" s="42" t="s">
        <v>946</v>
      </c>
      <c r="AN84" s="42" t="s">
        <v>69</v>
      </c>
      <c r="AO84" s="23">
        <f t="shared" si="21"/>
        <v>1</v>
      </c>
      <c r="AP84" s="1">
        <f t="shared" si="22"/>
        <v>0</v>
      </c>
      <c r="AQ84" s="1">
        <f t="shared" si="23"/>
        <v>1</v>
      </c>
      <c r="AR84" s="1">
        <f t="shared" si="24"/>
        <v>1</v>
      </c>
      <c r="AS84" s="13">
        <f t="shared" si="16"/>
        <v>1</v>
      </c>
    </row>
    <row r="85" spans="1:45">
      <c r="A85" t="str">
        <f>'Model output'!A84</f>
        <v>TCGA-DJ-A2QC</v>
      </c>
      <c r="B85" s="34">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1</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0</v>
      </c>
      <c r="F85" t="str">
        <f t="shared" si="17"/>
        <v>positive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output'!G84)),ISNUMBER(SEARCH("V ",'Model output'!G84)),ISNUMBER(SEARCH("five",'Model output'!G84)),ISNUMBER(SEARCH("5",'Model output'!G84))))), "lateral", "central"))</f>
        <v/>
      </c>
      <c r="H85" t="str">
        <f>IF('Model output'!H84="","negative",IF(OR(ISNUMBER(SEARCH("lymph node",'Model output'!H84)),ISNUMBER(SEARCH("gland",'Model output'!H84)),ISNUMBER(SEARCH("lobe",'Model output'!H84)),ISNUMBER(SEARCH("isthmus",'Model output'!H84)),ISNUMBER(SEARCH("mediastinum",'Model output'!H84)),ISNUMBER(SEARCH("Not mentioned",'Model output'!H84)), ISNUMBER(SEARCH("Not applicable",'Model output'!H84)), ISNUMBER(SEARCH("paratracheal",'Model output'!H84)),ISNUMBER(SEARCH("fibroadipose tissue",'Model output'!H84)),ISNUMBER(SEARCH("thyroid node",'Model output'!H84)),ISNUMBER(SEARCH("skeletal muscle",'Model output'!H84)),ISNUMBER(SEARCH("right",'Model output'!H84)),ISNUMBER(SEARCH("left",'Model output'!H84)),ISNUMBER(SEARCH("Not specified",'Model output'!H84))),"negative","positive"))</f>
        <v>negative</v>
      </c>
      <c r="I85">
        <f>IF(OR('Model output'!I84="",'Model output'!I84="Not answered",'Model output'!I84="Not mentioned"),"",IF(ISNUMBER('Model output'!I84),'Model output'!I84,1))</f>
        <v>3</v>
      </c>
      <c r="J85">
        <f>IF(OR('Model output'!J84="",'Model output'!J84="Not answered",'Model output'!J84="Not mentioned"),"",IF(AND(ISNUMBER('Model output'!J84),'Model output'!J84&lt;=I85),'Model output'!J84,IF(AND(ISNUMBER('Model output'!J84), 'Model output'!J84&gt;=DATE(2024,1,1)), MIN(DAY('Model output'!J84), MONTH('Model output'!J84), YEAR('Model output'!J84)), IF(ISNUMBER(SEARCH("0/",'Model output'!J84)),0,IF(ISNUMBER(SEARCH("/",'Model output'!J84)), VALUE(LEFT('Model output'!J84, SEARCH("/",'Model output'!J84)-1)),1)))))</f>
        <v>2</v>
      </c>
      <c r="K85" t="str" cm="1">
        <f t="array" ref="K85">IF(COUNT(FIND({0,1,2,3,4,5,6,7,8,9},'Model output'!K84))&gt;0,'Model output'!K84,"")</f>
        <v/>
      </c>
      <c r="L85" s="8" t="str">
        <f t="shared" si="13"/>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 classical type</v>
      </c>
      <c r="O85" t="str">
        <f>IF('Model output'!M84="","",'Model output'!M84)</f>
        <v/>
      </c>
      <c r="P85" t="str">
        <f>IF('Model output'!N84="","",'Model output'!N84)</f>
        <v>2.3 cm</v>
      </c>
      <c r="Q85" t="str">
        <f t="shared" si="18"/>
        <v>2.3cm</v>
      </c>
      <c r="R85" cm="1">
        <f t="array" ref="R85">IF(Q85="","",IF(ISNUMBER(SEARCH("cm",Q85)),MAX(VALUE(SUBSTITUTE(_xlfn.FILTERXML("&lt;t&gt;&lt;s&gt;"&amp;SUBSTITUTE(Q85,",","&lt;/s&gt;&lt;s&gt;")&amp;"&lt;/s&gt;&lt;/t&gt;","//s"),"cm",""))),MAX(VALUE(SUBSTITUTE(_xlfn.FILTERXML("&lt;t&gt;&lt;s&gt;"&amp;SUBSTITUTE(Q85,",","&lt;/s&gt;&lt;s&gt;")&amp;"&lt;/s&gt;&lt;/t&gt;","//s"),"mm","")))/10))</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1</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 ""))</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7" t="str">
        <f>IF('Model output'!S84="","",'Model output'!S84)</f>
        <v>Not identified</v>
      </c>
      <c r="Y85" t="str">
        <f>IF(OR('Model output'!S84="",ISNUMBER(SEARCH("Absent",'Model output'!S84)),ISNUMBER(SEARCH("Not identified",'Model output'!S84)),AND(ISNUMBER(SEARCH("No",'Model output'!S84)),NOT(ISNUMBER(SEARCH("carcinoma",'Model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1" t="str">
        <f>IF(OR('Model output'!V84="", AND(ISERROR(SEARCH("Positive",'Model output'!V84)), ISNUMBER(SEARCH("Negative",'Model output'!V84))), AND(ISNUMBER(SEARCH("Uninvolved",'Model output'!V84)),NOT(ISNUMBER(SEARCH("margins involved",'Model output'!V84)))), ISNUMBER(SEARCH("Free",'Model output'!V84)), ISNUMBER(SEARCH("1 mm",'Model output'!V84)), ISNUMBER(SEARCH("0.1 CM",'Model output'!V84)), ISNUMBER(SEARCH("less than 0.2 mm",'Model output'!V84)), ISNUMBER(SEARCH("less than 0.5 mm",'Model output'!V84)), ISNUMBER(SEARCH("close to",'Model output'!V84)), ISNUMBER(SEARCH("abut",'Model output'!V84)), ISNUMBER(SEARCH("not mentioned",'Model output'!V84)), ISNUMBER(SEARCH("cannot be assessed",'Model output'!V84))), "negative", "positive")</f>
        <v>negative</v>
      </c>
      <c r="AE85" s="36"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AND(ISNUMBER(J85),J85&gt;=5),M85=""),AND(AND(ISNUMBER(J85),J85&gt;=5),AND(ISNUMBER(M85),M85&gt;=1)),AND(ISNUMBER(SERACH("papillary",N85)),OR(Y85="positive",Z85="positive"), ISNUMBER(SEARCH("BRAF",AB85)))),"intermediate","low"))</f>
        <v>low</v>
      </c>
      <c r="AF85" s="37" t="str">
        <f t="shared" si="14"/>
        <v>2</v>
      </c>
      <c r="AG85" s="37" t="str">
        <f t="shared" si="15"/>
        <v>1a</v>
      </c>
      <c r="AH85" s="37" t="str">
        <f t="shared" si="19"/>
        <v>0</v>
      </c>
      <c r="AI85" s="43" t="str">
        <f t="shared" si="20"/>
        <v>II</v>
      </c>
      <c r="AJ85" s="40" t="s">
        <v>938</v>
      </c>
      <c r="AK85" s="42" t="s">
        <v>945</v>
      </c>
      <c r="AL85" s="42" t="s">
        <v>946</v>
      </c>
      <c r="AM85" s="42" t="s">
        <v>946</v>
      </c>
      <c r="AN85" s="42" t="s">
        <v>69</v>
      </c>
      <c r="AO85" s="23">
        <f t="shared" ca="1" si="21"/>
        <v>1</v>
      </c>
      <c r="AP85" s="1">
        <f t="shared" si="22"/>
        <v>1</v>
      </c>
      <c r="AQ85" s="1">
        <f t="shared" si="23"/>
        <v>0</v>
      </c>
      <c r="AR85" s="1">
        <f t="shared" si="24"/>
        <v>1</v>
      </c>
      <c r="AS85" s="13">
        <f t="shared" si="16"/>
        <v>0</v>
      </c>
    </row>
    <row r="86" spans="1:45">
      <c r="A86" t="str">
        <f>'Model output'!A85</f>
        <v>TCGA-DJ-A3UK</v>
      </c>
      <c r="B86" s="34">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1</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7"/>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output'!G85)),ISNUMBER(SEARCH("V ",'Model output'!G85)),ISNUMBER(SEARCH("five",'Model output'!G85)),ISNUMBER(SEARCH("5",'Model output'!G85))))), "lateral", "central"))</f>
        <v/>
      </c>
      <c r="H86" t="str">
        <f>IF('Model output'!H85="","negative",IF(OR(ISNUMBER(SEARCH("lymph node",'Model output'!H85)),ISNUMBER(SEARCH("gland",'Model output'!H85)),ISNUMBER(SEARCH("lobe",'Model output'!H85)),ISNUMBER(SEARCH("isthmus",'Model output'!H85)),ISNUMBER(SEARCH("mediastinum",'Model output'!H85)),ISNUMBER(SEARCH("Not mentioned",'Model output'!H85)), ISNUMBER(SEARCH("Not applicable",'Model output'!H85)), ISNUMBER(SEARCH("paratracheal",'Model output'!H85)),ISNUMBER(SEARCH("fibroadipose tissue",'Model output'!H85)),ISNUMBER(SEARCH("thyroid node",'Model output'!H85)),ISNUMBER(SEARCH("skeletal muscle",'Model output'!H85)),ISNUMBER(SEARCH("right",'Model output'!H85)),ISNUMBER(SEARCH("left",'Model output'!H85)),ISNUMBER(SEARCH("Not specified",'Model output'!H85))),"negative","positive"))</f>
        <v>negative</v>
      </c>
      <c r="I86">
        <f>IF(OR('Model output'!I85="",'Model output'!I85="Not answered",'Model output'!I85="Not mentioned"),"",IF(ISNUMBER('Model output'!I85),'Model output'!I85,1))</f>
        <v>2</v>
      </c>
      <c r="J86">
        <f>IF(OR('Model output'!J85="",'Model output'!J85="Not answered",'Model output'!J85="Not mentioned"),"",IF(AND(ISNUMBER('Model output'!J85),'Model output'!J85&lt;=I86),'Model output'!J85,IF(AND(ISNUMBER('Model output'!J85), 'Model output'!J85&gt;=DATE(2024,1,1)), MIN(DAY('Model output'!J85), MONTH('Model output'!J85), YEAR('Model output'!J85)), IF(ISNUMBER(SEARCH("0/",'Model output'!J85)),0,IF(ISNUMBER(SEARCH("/",'Model output'!J85)), VALUE(LEFT('Model output'!J85, SEARCH("/",'Model output'!J85)-1)),1)))))</f>
        <v>0</v>
      </c>
      <c r="K86" t="str" cm="1">
        <f t="array" ref="K86">IF(COUNT(FIND({0,1,2,3,4,5,6,7,8,9},'Model output'!K85))&gt;0,'Model output'!K85,"")</f>
        <v/>
      </c>
      <c r="L86" s="8" t="str">
        <f t="shared" si="13"/>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
      </c>
      <c r="P86" t="str">
        <f>IF('Model output'!N85="","",'Model output'!N85)</f>
        <v>1.5 cm</v>
      </c>
      <c r="Q86" t="str">
        <f t="shared" si="18"/>
        <v>1.5cm</v>
      </c>
      <c r="R86" cm="1">
        <f t="array" ref="R86">IF(Q86="","",IF(ISNUMBER(SEARCH("cm",Q86)),MAX(VALUE(SUBSTITUTE(_xlfn.FILTERXML("&lt;t&gt;&lt;s&gt;"&amp;SUBSTITUTE(Q86,",","&lt;/s&gt;&lt;s&gt;")&amp;"&lt;/s&gt;&lt;/t&gt;","//s"),"cm",""))),MAX(VALUE(SUBSTITUTE(_xlfn.FILTERXML("&lt;t&gt;&lt;s&gt;"&amp;SUBSTITUTE(Q86,",","&lt;/s&gt;&lt;s&gt;")&amp;"&lt;/s&gt;&lt;/t&gt;","//s"),"mm","")))/10))</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 ""))</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7" t="str">
        <f>IF('Model output'!S85="","",'Model output'!S85)</f>
        <v>Not identified</v>
      </c>
      <c r="Y86" t="str">
        <f>IF(OR('Model output'!S85="",ISNUMBER(SEARCH("Absent",'Model output'!S85)),ISNUMBER(SEARCH("Not identified",'Model output'!S85)),AND(ISNUMBER(SEARCH("No",'Model output'!S85)),NOT(ISNUMBER(SEARCH("carcinoma",'Model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1" t="str">
        <f>IF(OR('Model output'!V85="", AND(ISERROR(SEARCH("Positive",'Model output'!V85)), ISNUMBER(SEARCH("Negative",'Model output'!V85))), AND(ISNUMBER(SEARCH("Uninvolved",'Model output'!V85)),NOT(ISNUMBER(SEARCH("margins involved",'Model output'!V85)))), ISNUMBER(SEARCH("Free",'Model output'!V85)), ISNUMBER(SEARCH("1 mm",'Model output'!V85)), ISNUMBER(SEARCH("0.1 CM",'Model output'!V85)), ISNUMBER(SEARCH("less than 0.2 mm",'Model output'!V85)), ISNUMBER(SEARCH("less than 0.5 mm",'Model output'!V85)), ISNUMBER(SEARCH("close to",'Model output'!V85)), ISNUMBER(SEARCH("abut",'Model output'!V85)), ISNUMBER(SEARCH("not mentioned",'Model output'!V85)), ISNUMBER(SEARCH("cannot be assessed",'Model output'!V85))), "negative", "positive")</f>
        <v>negative</v>
      </c>
      <c r="AE86" s="36"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AND(ISNUMBER(J86),J86&gt;=5),M86=""),AND(AND(ISNUMBER(J86),J86&gt;=5),AND(ISNUMBER(M86),M86&gt;=1)),AND(ISNUMBER(SERACH("papillary",N86)),OR(Y86="positive",Z86="positive"), ISNUMBER(SEARCH("BRAF",AB86)))),"intermediate","low"))</f>
        <v>low</v>
      </c>
      <c r="AF86" s="37" t="str">
        <f t="shared" si="14"/>
        <v>1b</v>
      </c>
      <c r="AG86" s="37" t="str">
        <f t="shared" si="15"/>
        <v>0</v>
      </c>
      <c r="AH86" s="37" t="str">
        <f t="shared" si="19"/>
        <v>0</v>
      </c>
      <c r="AI86" s="43" t="str">
        <f t="shared" si="20"/>
        <v>I</v>
      </c>
      <c r="AJ86" s="40" t="s">
        <v>938</v>
      </c>
      <c r="AK86" s="42" t="s">
        <v>942</v>
      </c>
      <c r="AL86" s="42" t="s">
        <v>943</v>
      </c>
      <c r="AM86" s="42" t="s">
        <v>946</v>
      </c>
      <c r="AN86" s="42" t="s">
        <v>69</v>
      </c>
      <c r="AO86" s="23">
        <f t="shared" ca="1" si="21"/>
        <v>1</v>
      </c>
      <c r="AP86" s="1">
        <f t="shared" si="22"/>
        <v>1</v>
      </c>
      <c r="AQ86" s="1">
        <f t="shared" si="23"/>
        <v>1</v>
      </c>
      <c r="AR86" s="1">
        <f t="shared" si="24"/>
        <v>1</v>
      </c>
      <c r="AS86" s="13">
        <f t="shared" si="16"/>
        <v>1</v>
      </c>
    </row>
    <row r="87" spans="1:45">
      <c r="A87" t="str">
        <f>'Model output'!A86</f>
        <v>TCGA-DJ-A3UM</v>
      </c>
      <c r="B87" s="34">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1</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7"/>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output'!G86)),ISNUMBER(SEARCH("V ",'Model output'!G86)),ISNUMBER(SEARCH("five",'Model output'!G86)),ISNUMBER(SEARCH("5",'Model output'!G86))))), "lateral", "central"))</f>
        <v/>
      </c>
      <c r="H87" t="str">
        <f>IF('Model output'!H86="","negative",IF(OR(ISNUMBER(SEARCH("lymph node",'Model output'!H86)),ISNUMBER(SEARCH("gland",'Model output'!H86)),ISNUMBER(SEARCH("lobe",'Model output'!H86)),ISNUMBER(SEARCH("isthmus",'Model output'!H86)),ISNUMBER(SEARCH("mediastinum",'Model output'!H86)),ISNUMBER(SEARCH("Not mentioned",'Model output'!H86)), ISNUMBER(SEARCH("Not applicable",'Model output'!H86)), ISNUMBER(SEARCH("paratracheal",'Model output'!H86)),ISNUMBER(SEARCH("fibroadipose tissue",'Model output'!H86)),ISNUMBER(SEARCH("thyroid node",'Model output'!H86)),ISNUMBER(SEARCH("skeletal muscle",'Model output'!H86)),ISNUMBER(SEARCH("right",'Model output'!H86)),ISNUMBER(SEARCH("left",'Model output'!H86)),ISNUMBER(SEARCH("Not specified",'Model output'!H86))),"negative","positive"))</f>
        <v>negative</v>
      </c>
      <c r="I87">
        <f>IF(OR('Model output'!I86="",'Model output'!I86="Not answered",'Model output'!I86="Not mentioned"),"",IF(ISNUMBER('Model output'!I86),'Model output'!I86,1))</f>
        <v>3</v>
      </c>
      <c r="J87">
        <f>IF(OR('Model output'!J86="",'Model output'!J86="Not answered",'Model output'!J86="Not mentioned"),"",IF(AND(ISNUMBER('Model output'!J86),'Model output'!J86&lt;=I87),'Model output'!J86,IF(AND(ISNUMBER('Model output'!J86), 'Model output'!J86&gt;=DATE(2024,1,1)), MIN(DAY('Model output'!J86), MONTH('Model output'!J86), YEAR('Model output'!J86)), IF(ISNUMBER(SEARCH("0/",'Model output'!J86)),0,IF(ISNUMBER(SEARCH("/",'Model output'!J86)), VALUE(LEFT('Model output'!J86, SEARCH("/",'Model output'!J86)-1)),1)))))</f>
        <v>0</v>
      </c>
      <c r="K87" t="str" cm="1">
        <f t="array" ref="K87">IF(COUNT(FIND({0,1,2,3,4,5,6,7,8,9},'Model output'!K86))&gt;0,'Model output'!K86,"")</f>
        <v/>
      </c>
      <c r="L87" s="8" t="str">
        <f t="shared" si="13"/>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 classical type with tall cell features</v>
      </c>
      <c r="O87" t="str">
        <f>IF('Model output'!M86="","",'Model output'!M86)</f>
        <v/>
      </c>
      <c r="P87" t="str">
        <f>IF('Model output'!N86="","",'Model output'!N86)</f>
        <v>1.3 cm</v>
      </c>
      <c r="Q87" t="str">
        <f t="shared" si="18"/>
        <v>1.3cm</v>
      </c>
      <c r="R87" cm="1">
        <f t="array" ref="R87">IF(Q87="","",IF(ISNUMBER(SEARCH("cm",Q87)),MAX(VALUE(SUBSTITUTE(_xlfn.FILTERXML("&lt;t&gt;&lt;s&gt;"&amp;SUBSTITUTE(Q87,",","&lt;/s&gt;&lt;s&gt;")&amp;"&lt;/s&gt;&lt;/t&gt;","//s"),"cm",""))),MAX(VALUE(SUBSTITUTE(_xlfn.FILTERXML("&lt;t&gt;&lt;s&gt;"&amp;SUBSTITUTE(Q87,",","&lt;/s&gt;&lt;s&gt;")&amp;"&lt;/s&gt;&lt;/t&gt;","//s"),"mm","")))/10))</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 ""))</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7" t="str">
        <f>IF('Model output'!S86="","",'Model output'!S86)</f>
        <v>Not identified</v>
      </c>
      <c r="Y87" t="str">
        <f>IF(OR('Model output'!S86="",ISNUMBER(SEARCH("Absent",'Model output'!S86)),ISNUMBER(SEARCH("Not identified",'Model output'!S86)),AND(ISNUMBER(SEARCH("No",'Model output'!S86)),NOT(ISNUMBER(SEARCH("carcinoma",'Model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1" t="str">
        <f>IF(OR('Model output'!V86="", AND(ISERROR(SEARCH("Positive",'Model output'!V86)), ISNUMBER(SEARCH("Negative",'Model output'!V86))), AND(ISNUMBER(SEARCH("Uninvolved",'Model output'!V86)),NOT(ISNUMBER(SEARCH("margins involved",'Model output'!V86)))), ISNUMBER(SEARCH("Free",'Model output'!V86)), ISNUMBER(SEARCH("1 mm",'Model output'!V86)), ISNUMBER(SEARCH("0.1 CM",'Model output'!V86)), ISNUMBER(SEARCH("less than 0.2 mm",'Model output'!V86)), ISNUMBER(SEARCH("less than 0.5 mm",'Model output'!V86)), ISNUMBER(SEARCH("close to",'Model output'!V86)), ISNUMBER(SEARCH("abut",'Model output'!V86)), ISNUMBER(SEARCH("not mentioned",'Model output'!V86)), ISNUMBER(SEARCH("cannot be assessed",'Model output'!V86))), "negative", "positive")</f>
        <v>negative</v>
      </c>
      <c r="AE87" s="36"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AND(ISNUMBER(J87),J87&gt;=5),M87=""),AND(AND(ISNUMBER(J87),J87&gt;=5),AND(ISNUMBER(M87),M87&gt;=1)),AND(ISNUMBER(SERACH("papillary",N87)),OR(Y87="positive",Z87="positive"), ISNUMBER(SEARCH("BRAF",AB87)))),"intermediate","low"))</f>
        <v>intermediate</v>
      </c>
      <c r="AF87" s="37" t="str">
        <f t="shared" si="14"/>
        <v>1b</v>
      </c>
      <c r="AG87" s="37" t="str">
        <f t="shared" si="15"/>
        <v>0</v>
      </c>
      <c r="AH87" s="37" t="str">
        <f t="shared" si="19"/>
        <v>0</v>
      </c>
      <c r="AI87" s="43" t="str">
        <f t="shared" si="20"/>
        <v>I</v>
      </c>
      <c r="AJ87" s="40" t="s">
        <v>939</v>
      </c>
      <c r="AK87" s="42" t="s">
        <v>942</v>
      </c>
      <c r="AL87" s="42" t="s">
        <v>943</v>
      </c>
      <c r="AM87" s="42" t="s">
        <v>946</v>
      </c>
      <c r="AN87" s="42" t="s">
        <v>69</v>
      </c>
      <c r="AO87" s="23">
        <f t="shared" ca="1" si="21"/>
        <v>1</v>
      </c>
      <c r="AP87" s="1">
        <f t="shared" si="22"/>
        <v>1</v>
      </c>
      <c r="AQ87" s="1">
        <f t="shared" si="23"/>
        <v>1</v>
      </c>
      <c r="AR87" s="1">
        <f t="shared" si="24"/>
        <v>1</v>
      </c>
      <c r="AS87" s="13">
        <f t="shared" si="16"/>
        <v>1</v>
      </c>
    </row>
    <row r="88" spans="1:45">
      <c r="A88" t="str">
        <f>'Model output'!A87</f>
        <v>TCGA-DJ-A3UN</v>
      </c>
      <c r="B88" s="34">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1.2c</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
      </c>
      <c r="F88" t="str">
        <f t="shared" si="17"/>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output'!G87)),ISNUMBER(SEARCH("V ",'Model output'!G87)),ISNUMBER(SEARCH("five",'Model output'!G87)),ISNUMBER(SEARCH("5",'Model output'!G87))))), "lateral", "central"))</f>
        <v/>
      </c>
      <c r="H88" t="str">
        <f>IF('Model output'!H87="","negative",IF(OR(ISNUMBER(SEARCH("lymph node",'Model output'!H87)),ISNUMBER(SEARCH("gland",'Model output'!H87)),ISNUMBER(SEARCH("lobe",'Model output'!H87)),ISNUMBER(SEARCH("isthmus",'Model output'!H87)),ISNUMBER(SEARCH("mediastinum",'Model output'!H87)),ISNUMBER(SEARCH("Not mentioned",'Model output'!H87)), ISNUMBER(SEARCH("Not applicable",'Model output'!H87)), ISNUMBER(SEARCH("paratracheal",'Model output'!H87)),ISNUMBER(SEARCH("fibroadipose tissue",'Model output'!H87)),ISNUMBER(SEARCH("thyroid node",'Model output'!H87)),ISNUMBER(SEARCH("skeletal muscle",'Model output'!H87)),ISNUMBER(SEARCH("right",'Model output'!H87)),ISNUMBER(SEARCH("left",'Model output'!H87)),ISNUMBER(SEARCH("Not specified",'Model output'!H87))),"negative","positive"))</f>
        <v>negative</v>
      </c>
      <c r="I88">
        <f>IF(OR('Model output'!I87="",'Model output'!I87="Not answered",'Model output'!I87="Not mentioned"),"",IF(ISNUMBER('Model output'!I87),'Model output'!I87,1))</f>
        <v>1</v>
      </c>
      <c r="J88">
        <f>IF(OR('Model output'!J87="",'Model output'!J87="Not answered",'Model output'!J87="Not mentioned"),"",IF(AND(ISNUMBER('Model output'!J87),'Model output'!J87&lt;=I88),'Model output'!J87,IF(AND(ISNUMBER('Model output'!J87), 'Model output'!J87&gt;=DATE(2024,1,1)), MIN(DAY('Model output'!J87), MONTH('Model output'!J87), YEAR('Model output'!J87)), IF(ISNUMBER(SEARCH("0/",'Model output'!J87)),0,IF(ISNUMBER(SEARCH("/",'Model output'!J87)), VALUE(LEFT('Model output'!J87, SEARCH("/",'Model output'!J87)-1)),1)))))</f>
        <v>0</v>
      </c>
      <c r="K88" t="str" cm="1">
        <f t="array" ref="K88">IF(COUNT(FIND({0,1,2,3,4,5,6,7,8,9},'Model output'!K87))&gt;0,'Model output'!K87,"")</f>
        <v/>
      </c>
      <c r="L88" s="8" t="str">
        <f t="shared" si="13"/>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
      </c>
      <c r="P88" t="str">
        <f>IF('Model output'!N87="","",'Model output'!N87)</f>
        <v>1.2 cm</v>
      </c>
      <c r="Q88" t="str">
        <f t="shared" si="18"/>
        <v>1.2cm</v>
      </c>
      <c r="R88" cm="1">
        <f t="array" ref="R88">IF(Q88="","",IF(ISNUMBER(SEARCH("cm",Q88)),MAX(VALUE(SUBSTITUTE(_xlfn.FILTERXML("&lt;t&gt;&lt;s&gt;"&amp;SUBSTITUTE(Q88,",","&lt;/s&gt;&lt;s&gt;")&amp;"&lt;/s&gt;&lt;/t&gt;","//s"),"cm",""))),MAX(VALUE(SUBSTITUTE(_xlfn.FILTERXML("&lt;t&gt;&lt;s&gt;"&amp;SUBSTITUTE(Q88,",","&lt;/s&gt;&lt;s&gt;")&amp;"&lt;/s&gt;&lt;/t&gt;","//s"),"mm","")))/10))</f>
        <v>1.2</v>
      </c>
      <c r="S88" t="str">
        <f>IF(OR('Model output'!P87="",ISNUMBER(SEARCH("Not identified", 'Model output'!P87)),ISNUMBER(SEARCH("Absent",'Model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 ""))</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7" t="str">
        <f>IF('Model output'!S87="","",'Model output'!S87)</f>
        <v>Not identified</v>
      </c>
      <c r="Y88" t="str">
        <f>IF(OR('Model output'!S87="",ISNUMBER(SEARCH("Absent",'Model output'!S87)),ISNUMBER(SEARCH("Not identified",'Model output'!S87)),AND(ISNUMBER(SEARCH("No",'Model output'!S87)),NOT(ISNUMBER(SEARCH("carcinoma",'Model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1" t="str">
        <f>IF(OR('Model output'!V87="", AND(ISERROR(SEARCH("Positive",'Model output'!V87)), ISNUMBER(SEARCH("Negative",'Model output'!V87))), AND(ISNUMBER(SEARCH("Uninvolved",'Model output'!V87)),NOT(ISNUMBER(SEARCH("margins involved",'Model output'!V87)))), ISNUMBER(SEARCH("Free",'Model output'!V87)), ISNUMBER(SEARCH("1 mm",'Model output'!V87)), ISNUMBER(SEARCH("0.1 CM",'Model output'!V87)), ISNUMBER(SEARCH("less than 0.2 mm",'Model output'!V87)), ISNUMBER(SEARCH("less than 0.5 mm",'Model output'!V87)), ISNUMBER(SEARCH("close to",'Model output'!V87)), ISNUMBER(SEARCH("abut",'Model output'!V87)), ISNUMBER(SEARCH("not mentioned",'Model output'!V87)), ISNUMBER(SEARCH("cannot be assessed",'Model output'!V87))), "negative", "positive")</f>
        <v>negative</v>
      </c>
      <c r="AE88" s="36"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AND(ISNUMBER(J88),J88&gt;=5),M88=""),AND(AND(ISNUMBER(J88),J88&gt;=5),AND(ISNUMBER(M88),M88&gt;=1)),AND(ISNUMBER(SERACH("papillary",N88)),OR(Y88="positive",Z88="positive"), ISNUMBER(SEARCH("BRAF",AB88)))),"intermediate","low"))</f>
        <v>low</v>
      </c>
      <c r="AF88" s="37" t="str">
        <f t="shared" si="14"/>
        <v>1b</v>
      </c>
      <c r="AG88" s="37" t="str">
        <f t="shared" si="15"/>
        <v>0</v>
      </c>
      <c r="AH88" s="37" t="str">
        <f t="shared" si="19"/>
        <v>0</v>
      </c>
      <c r="AI88" s="43" t="str">
        <f t="shared" si="20"/>
        <v>I</v>
      </c>
      <c r="AJ88" s="40" t="s">
        <v>938</v>
      </c>
      <c r="AK88" s="42" t="s">
        <v>942</v>
      </c>
      <c r="AL88" s="42" t="s">
        <v>943</v>
      </c>
      <c r="AM88" s="42" t="s">
        <v>946</v>
      </c>
      <c r="AN88" s="42" t="s">
        <v>69</v>
      </c>
      <c r="AO88" s="23">
        <f t="shared" ca="1" si="21"/>
        <v>1</v>
      </c>
      <c r="AP88" s="1">
        <f t="shared" si="22"/>
        <v>1</v>
      </c>
      <c r="AQ88" s="1">
        <f t="shared" si="23"/>
        <v>1</v>
      </c>
      <c r="AR88" s="1">
        <f t="shared" si="24"/>
        <v>1</v>
      </c>
      <c r="AS88" s="13">
        <f t="shared" si="16"/>
        <v>1</v>
      </c>
    </row>
    <row r="89" spans="1:45">
      <c r="A89" t="str">
        <f>'Model output'!A88</f>
        <v>TCGA-DJ-A3UO</v>
      </c>
      <c r="B89" s="34">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1</v>
      </c>
      <c r="F89" t="str">
        <f t="shared" si="17"/>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output'!G88)),ISNUMBER(SEARCH("V ",'Model output'!G88)),ISNUMBER(SEARCH("five",'Model output'!G88)),ISNUMBER(SEARCH("5",'Model output'!G88))))), "lateral", "central"))</f>
        <v>lateral</v>
      </c>
      <c r="H89" t="str">
        <f>IF('Model output'!H88="","negative",IF(OR(ISNUMBER(SEARCH("lymph node",'Model output'!H88)),ISNUMBER(SEARCH("gland",'Model output'!H88)),ISNUMBER(SEARCH("lobe",'Model output'!H88)),ISNUMBER(SEARCH("isthmus",'Model output'!H88)),ISNUMBER(SEARCH("mediastinum",'Model output'!H88)),ISNUMBER(SEARCH("Not mentioned",'Model output'!H88)), ISNUMBER(SEARCH("Not applicable",'Model output'!H88)), ISNUMBER(SEARCH("paratracheal",'Model output'!H88)),ISNUMBER(SEARCH("fibroadipose tissue",'Model output'!H88)),ISNUMBER(SEARCH("thyroid node",'Model output'!H88)),ISNUMBER(SEARCH("skeletal muscle",'Model output'!H88)),ISNUMBER(SEARCH("right",'Model output'!H88)),ISNUMBER(SEARCH("left",'Model output'!H88)),ISNUMBER(SEARCH("Not specified",'Model output'!H88))),"negative","positive"))</f>
        <v>negative</v>
      </c>
      <c r="I89">
        <f>IF(OR('Model output'!I88="",'Model output'!I88="Not answered",'Model output'!I88="Not mentioned"),"",IF(ISNUMBER('Model output'!I88),'Model output'!I88,1))</f>
        <v>10</v>
      </c>
      <c r="J89">
        <f>IF(OR('Model output'!J88="",'Model output'!J88="Not answered",'Model output'!J88="Not mentioned"),"",IF(AND(ISNUMBER('Model output'!J88),'Model output'!J88&lt;=I89),'Model output'!J88,IF(AND(ISNUMBER('Model output'!J88), 'Model output'!J88&gt;=DATE(2024,1,1)), MIN(DAY('Model output'!J88), MONTH('Model output'!J88), YEAR('Model output'!J88)), IF(ISNUMBER(SEARCH("0/",'Model output'!J88)),0,IF(ISNUMBER(SEARCH("/",'Model output'!J88)), VALUE(LEFT('Model output'!J88, SEARCH("/",'Model output'!J88)-1)),1)))))</f>
        <v>2</v>
      </c>
      <c r="K89" t="str" cm="1">
        <f t="array" ref="K89">IF(COUNT(FIND({0,1,2,3,4,5,6,7,8,9},'Model output'!K88))&gt;0,'Model output'!K88,"")</f>
        <v>0.9cm</v>
      </c>
      <c r="L89" s="8" t="str">
        <f t="shared" si="13"/>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
      </c>
      <c r="P89" t="str">
        <f>IF('Model output'!N88="","",'Model output'!N88)</f>
        <v>2.8 cm (right lobe) and 1.5 cm (left lobe)</v>
      </c>
      <c r="Q89" t="str">
        <f t="shared" si="18"/>
        <v>2.8cm,1.5cm</v>
      </c>
      <c r="R89" cm="1">
        <f t="array" ref="R89">IF(Q89="","",IF(ISNUMBER(SEARCH("cm",Q89)),MAX(VALUE(SUBSTITUTE(_xlfn.FILTERXML("&lt;t&gt;&lt;s&gt;"&amp;SUBSTITUTE(Q89,",","&lt;/s&gt;&lt;s&gt;")&amp;"&lt;/s&gt;&lt;/t&gt;","//s"),"cm",""))),MAX(VALUE(SUBSTITUTE(_xlfn.FILTERXML("&lt;t&gt;&lt;s&gt;"&amp;SUBSTITUTE(Q89,",","&lt;/s&gt;&lt;s&gt;")&amp;"&lt;/s&gt;&lt;/t&gt;","//s"),"mm","")))/10))</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 ""))</f>
        <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positive</v>
      </c>
      <c r="X89" s="17"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1" t="str">
        <f>IF(OR('Model output'!V88="", AND(ISERROR(SEARCH("Positive",'Model output'!V88)), ISNUMBER(SEARCH("Negative",'Model output'!V88))), AND(ISNUMBER(SEARCH("Uninvolved",'Model output'!V88)),NOT(ISNUMBER(SEARCH("margins involved",'Model output'!V88)))), ISNUMBER(SEARCH("Free",'Model output'!V88)), ISNUMBER(SEARCH("1 mm",'Model output'!V88)), ISNUMBER(SEARCH("0.1 CM",'Model output'!V88)), ISNUMBER(SEARCH("less than 0.2 mm",'Model output'!V88)), ISNUMBER(SEARCH("less than 0.5 mm",'Model output'!V88)), ISNUMBER(SEARCH("close to",'Model output'!V88)), ISNUMBER(SEARCH("abut",'Model output'!V88)), ISNUMBER(SEARCH("not mentioned",'Model output'!V88)), ISNUMBER(SEARCH("cannot be assessed",'Model output'!V88))), "negative", "positive")</f>
        <v>negative</v>
      </c>
      <c r="AE89" s="36"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AND(ISNUMBER(J89),J89&gt;=5),M89=""),AND(AND(ISNUMBER(J89),J89&gt;=5),AND(ISNUMBER(M89),M89&gt;=1)),AND(ISNUMBER(SERACH("papillary",N89)),OR(Y89="positive",Z89="positive"), ISNUMBER(SEARCH("BRAF",AB89)))),"intermediate","low"))</f>
        <v>intermediate</v>
      </c>
      <c r="AF89" s="37" t="str">
        <f t="shared" si="14"/>
        <v>2</v>
      </c>
      <c r="AG89" s="37" t="str">
        <f t="shared" si="15"/>
        <v>1b</v>
      </c>
      <c r="AH89" s="37" t="str">
        <f t="shared" si="19"/>
        <v>0</v>
      </c>
      <c r="AI89" s="43" t="str">
        <f t="shared" si="20"/>
        <v>II</v>
      </c>
      <c r="AJ89" s="40" t="s">
        <v>939</v>
      </c>
      <c r="AK89" s="42" t="s">
        <v>945</v>
      </c>
      <c r="AL89" s="42" t="s">
        <v>942</v>
      </c>
      <c r="AM89" s="42" t="s">
        <v>946</v>
      </c>
      <c r="AN89" s="42" t="s">
        <v>944</v>
      </c>
      <c r="AO89" s="23">
        <f t="shared" ca="1" si="21"/>
        <v>1</v>
      </c>
      <c r="AP89" s="1">
        <f t="shared" si="22"/>
        <v>1</v>
      </c>
      <c r="AQ89" s="1">
        <f t="shared" si="23"/>
        <v>1</v>
      </c>
      <c r="AR89" s="1">
        <f t="shared" si="24"/>
        <v>1</v>
      </c>
      <c r="AS89" s="13">
        <f t="shared" si="16"/>
        <v>1</v>
      </c>
    </row>
    <row r="90" spans="1:45">
      <c r="A90" t="str">
        <f>'Model output'!A89</f>
        <v>TCGA-DJ-A3UQ</v>
      </c>
      <c r="B90" s="34">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7"/>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output'!G89)),ISNUMBER(SEARCH("V ",'Model output'!G89)),ISNUMBER(SEARCH("five",'Model output'!G89)),ISNUMBER(SEARCH("5",'Model output'!G89))))), "lateral", "central"))</f>
        <v>central</v>
      </c>
      <c r="H90" t="str">
        <f>IF('Model output'!H89="","negative",IF(OR(ISNUMBER(SEARCH("lymph node",'Model output'!H89)),ISNUMBER(SEARCH("gland",'Model output'!H89)),ISNUMBER(SEARCH("lobe",'Model output'!H89)),ISNUMBER(SEARCH("isthmus",'Model output'!H89)),ISNUMBER(SEARCH("mediastinum",'Model output'!H89)),ISNUMBER(SEARCH("Not mentioned",'Model output'!H89)), ISNUMBER(SEARCH("Not applicable",'Model output'!H89)), ISNUMBER(SEARCH("paratracheal",'Model output'!H89)),ISNUMBER(SEARCH("fibroadipose tissue",'Model output'!H89)),ISNUMBER(SEARCH("thyroid node",'Model output'!H89)),ISNUMBER(SEARCH("skeletal muscle",'Model output'!H89)),ISNUMBER(SEARCH("right",'Model output'!H89)),ISNUMBER(SEARCH("left",'Model output'!H89)),ISNUMBER(SEARCH("Not specified",'Model output'!H89))),"negative","positive"))</f>
        <v>negative</v>
      </c>
      <c r="I90">
        <f>IF(OR('Model output'!I89="",'Model output'!I89="Not answered",'Model output'!I89="Not mentioned"),"",IF(ISNUMBER('Model output'!I89),'Model output'!I89,1))</f>
        <v>3</v>
      </c>
      <c r="J90">
        <f>IF(OR('Model output'!J89="",'Model output'!J89="Not answered",'Model output'!J89="Not mentioned"),"",IF(AND(ISNUMBER('Model output'!J89),'Model output'!J89&lt;=I90),'Model output'!J89,IF(AND(ISNUMBER('Model output'!J89), 'Model output'!J89&gt;=DATE(2024,1,1)), MIN(DAY('Model output'!J89), MONTH('Model output'!J89), YEAR('Model output'!J89)), IF(ISNUMBER(SEARCH("0/",'Model output'!J89)),0,IF(ISNUMBER(SEARCH("/",'Model output'!J89)), VALUE(LEFT('Model output'!J89, SEARCH("/",'Model output'!J89)-1)),1)))))</f>
        <v>3</v>
      </c>
      <c r="K90" t="str" cm="1">
        <f t="array" ref="K90">IF(COUNT(FIND({0,1,2,3,4,5,6,7,8,9},'Model output'!K89))&gt;0,'Model output'!K89,"")</f>
        <v>0.5cm, 0.15cm, 0.6cm</v>
      </c>
      <c r="L90" s="8" t="str">
        <f t="shared" si="13"/>
        <v>0.5cm,0.15cm,0.6cm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
      </c>
      <c r="P90" t="str">
        <f>IF('Model output'!N89="","",'Model output'!N89)</f>
        <v>0.8 cm</v>
      </c>
      <c r="Q90" t="str">
        <f t="shared" si="18"/>
        <v>0.8cm</v>
      </c>
      <c r="R90" cm="1">
        <f t="array" ref="R90">IF(Q90="","",IF(ISNUMBER(SEARCH("cm",Q90)),MAX(VALUE(SUBSTITUTE(_xlfn.FILTERXML("&lt;t&gt;&lt;s&gt;"&amp;SUBSTITUTE(Q90,",","&lt;/s&gt;&lt;s&gt;")&amp;"&lt;/s&gt;&lt;/t&gt;","//s"),"cm",""))),MAX(VALUE(SUBSTITUTE(_xlfn.FILTERXML("&lt;t&gt;&lt;s&gt;"&amp;SUBSTITUTE(Q90,",","&lt;/s&gt;&lt;s&gt;")&amp;"&lt;/s&gt;&lt;/t&gt;","//s"),"mm","")))/10))</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 ""))</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7"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1" t="str">
        <f>IF(OR('Model output'!V89="", AND(ISERROR(SEARCH("Positive",'Model output'!V89)), ISNUMBER(SEARCH("Negative",'Model output'!V89))), AND(ISNUMBER(SEARCH("Uninvolved",'Model output'!V89)),NOT(ISNUMBER(SEARCH("margins involved",'Model output'!V89)))), ISNUMBER(SEARCH("Free",'Model output'!V89)), ISNUMBER(SEARCH("1 mm",'Model output'!V89)), ISNUMBER(SEARCH("0.1 CM",'Model output'!V89)), ISNUMBER(SEARCH("less than 0.2 mm",'Model output'!V89)), ISNUMBER(SEARCH("less than 0.5 mm",'Model output'!V89)), ISNUMBER(SEARCH("close to",'Model output'!V89)), ISNUMBER(SEARCH("abut",'Model output'!V89)), ISNUMBER(SEARCH("not mentioned",'Model output'!V89)), ISNUMBER(SEARCH("cannot be assessed",'Model output'!V89))), "negative", "positive")</f>
        <v>negative</v>
      </c>
      <c r="AE90" s="36"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AND(ISNUMBER(J90),J90&gt;=5),M90=""),AND(AND(ISNUMBER(J90),J90&gt;=5),AND(ISNUMBER(M90),M90&gt;=1)),AND(ISNUMBER(SERACH("papillary",N90)),OR(Y90="positive",Z90="positive"), ISNUMBER(SEARCH("BRAF",AB90)))),"intermediate","low"))</f>
        <v>intermediate</v>
      </c>
      <c r="AF90" s="37" t="str">
        <f t="shared" si="14"/>
        <v>1a</v>
      </c>
      <c r="AG90" s="37" t="str">
        <f t="shared" si="15"/>
        <v>1a</v>
      </c>
      <c r="AH90" s="37" t="str">
        <f t="shared" si="19"/>
        <v>0</v>
      </c>
      <c r="AI90" s="43" t="str">
        <f t="shared" si="20"/>
        <v>I</v>
      </c>
      <c r="AJ90" s="40" t="s">
        <v>939</v>
      </c>
      <c r="AK90" s="42" t="s">
        <v>634</v>
      </c>
      <c r="AL90" s="42" t="s">
        <v>634</v>
      </c>
      <c r="AM90" s="42" t="s">
        <v>946</v>
      </c>
      <c r="AN90" s="42" t="s">
        <v>69</v>
      </c>
      <c r="AO90" s="23">
        <f t="shared" ca="1" si="21"/>
        <v>1</v>
      </c>
      <c r="AP90" s="1">
        <f t="shared" si="22"/>
        <v>1</v>
      </c>
      <c r="AQ90" s="1">
        <f t="shared" si="23"/>
        <v>1</v>
      </c>
      <c r="AR90" s="1">
        <f t="shared" si="24"/>
        <v>1</v>
      </c>
      <c r="AS90" s="13">
        <f t="shared" si="16"/>
        <v>1</v>
      </c>
    </row>
    <row r="91" spans="1:45">
      <c r="A91" t="str">
        <f>'Model output'!A90</f>
        <v>TCGA-DJ-A3UR</v>
      </c>
      <c r="B91" s="34">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1</v>
      </c>
      <c r="F91" t="str">
        <f t="shared" si="17"/>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output'!G90)),ISNUMBER(SEARCH("V ",'Model output'!G90)),ISNUMBER(SEARCH("five",'Model output'!G90)),ISNUMBER(SEARCH("5",'Model output'!G90))))), "lateral", "central"))</f>
        <v>central</v>
      </c>
      <c r="H91" t="str">
        <f>IF('Model output'!H90="","negative",IF(OR(ISNUMBER(SEARCH("lymph node",'Model output'!H90)),ISNUMBER(SEARCH("gland",'Model output'!H90)),ISNUMBER(SEARCH("lobe",'Model output'!H90)),ISNUMBER(SEARCH("isthmus",'Model output'!H90)),ISNUMBER(SEARCH("mediastinum",'Model output'!H90)),ISNUMBER(SEARCH("Not mentioned",'Model output'!H90)), ISNUMBER(SEARCH("Not applicable",'Model output'!H90)), ISNUMBER(SEARCH("paratracheal",'Model output'!H90)),ISNUMBER(SEARCH("fibroadipose tissue",'Model output'!H90)),ISNUMBER(SEARCH("thyroid node",'Model output'!H90)),ISNUMBER(SEARCH("skeletal muscle",'Model output'!H90)),ISNUMBER(SEARCH("right",'Model output'!H90)),ISNUMBER(SEARCH("left",'Model output'!H90)),ISNUMBER(SEARCH("Not specified",'Model output'!H90))),"negative","positive"))</f>
        <v>negative</v>
      </c>
      <c r="I91">
        <f>IF(OR('Model output'!I90="",'Model output'!I90="Not answered",'Model output'!I90="Not mentioned"),"",IF(ISNUMBER('Model output'!I90),'Model output'!I90,1))</f>
        <v>3</v>
      </c>
      <c r="J91">
        <f>IF(OR('Model output'!J90="",'Model output'!J90="Not answered",'Model output'!J90="Not mentioned"),"",IF(AND(ISNUMBER('Model output'!J90),'Model output'!J90&lt;=I91),'Model output'!J90,IF(AND(ISNUMBER('Model output'!J90), 'Model output'!J90&gt;=DATE(2024,1,1)), MIN(DAY('Model output'!J90), MONTH('Model output'!J90), YEAR('Model output'!J90)), IF(ISNUMBER(SEARCH("0/",'Model output'!J90)),0,IF(ISNUMBER(SEARCH("/",'Model output'!J90)), VALUE(LEFT('Model output'!J90, SEARCH("/",'Model output'!J90)-1)),1)))))</f>
        <v>2</v>
      </c>
      <c r="K91" t="str" cm="1">
        <f t="array" ref="K91">IF(COUNT(FIND({0,1,2,3,4,5,6,7,8,9},'Model output'!K90))&gt;0,'Model output'!K90,"")</f>
        <v>0.5 cm</v>
      </c>
      <c r="L91" s="8" t="str">
        <f t="shared" si="13"/>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and microcarcinoma variants, one the microcarcinoma has tall cell features</v>
      </c>
      <c r="P91" t="str">
        <f>IF('Model output'!N90="","",'Model output'!N90)</f>
        <v>1 cm</v>
      </c>
      <c r="Q91" t="str">
        <f t="shared" si="18"/>
        <v>1cm</v>
      </c>
      <c r="R91" cm="1">
        <f t="array" ref="R91">IF(Q91="","",IF(ISNUMBER(SEARCH("cm",Q91)),MAX(VALUE(SUBSTITUTE(_xlfn.FILTERXML("&lt;t&gt;&lt;s&gt;"&amp;SUBSTITUTE(Q91,",","&lt;/s&gt;&lt;s&gt;")&amp;"&lt;/s&gt;&lt;/t&gt;","//s"),"cm",""))),MAX(VALUE(SUBSTITUTE(_xlfn.FILTERXML("&lt;t&gt;&lt;s&gt;"&amp;SUBSTITUTE(Q91,",","&lt;/s&gt;&lt;s&gt;")&amp;"&lt;/s&gt;&lt;/t&gt;","//s"),"mm","")))/10))</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 ""))</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7"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1" t="str">
        <f>IF(OR('Model output'!V90="", AND(ISERROR(SEARCH("Positive",'Model output'!V90)), ISNUMBER(SEARCH("Negative",'Model output'!V90))), AND(ISNUMBER(SEARCH("Uninvolved",'Model output'!V90)),NOT(ISNUMBER(SEARCH("margins involved",'Model output'!V90)))), ISNUMBER(SEARCH("Free",'Model output'!V90)), ISNUMBER(SEARCH("1 mm",'Model output'!V90)), ISNUMBER(SEARCH("0.1 CM",'Model output'!V90)), ISNUMBER(SEARCH("less than 0.2 mm",'Model output'!V90)), ISNUMBER(SEARCH("less than 0.5 mm",'Model output'!V90)), ISNUMBER(SEARCH("close to",'Model output'!V90)), ISNUMBER(SEARCH("abut",'Model output'!V90)), ISNUMBER(SEARCH("not mentioned",'Model output'!V90)), ISNUMBER(SEARCH("cannot be assessed",'Model output'!V90))), "negative", "positive")</f>
        <v>negative</v>
      </c>
      <c r="AE91" s="36"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AND(ISNUMBER(J91),J91&gt;=5),M91=""),AND(AND(ISNUMBER(J91),J91&gt;=5),AND(ISNUMBER(M91),M91&gt;=1)),AND(ISNUMBER(SERACH("papillary",N91)),OR(Y91="positive",Z91="positive"), ISNUMBER(SEARCH("BRAF",AB91)))),"intermediate","low"))</f>
        <v>intermediate</v>
      </c>
      <c r="AF91" s="37" t="str">
        <f t="shared" si="14"/>
        <v>1a</v>
      </c>
      <c r="AG91" s="37" t="str">
        <f t="shared" si="15"/>
        <v>1a</v>
      </c>
      <c r="AH91" s="37" t="str">
        <f t="shared" si="19"/>
        <v>0</v>
      </c>
      <c r="AI91" s="43" t="str">
        <f t="shared" si="20"/>
        <v>I</v>
      </c>
      <c r="AJ91" s="40" t="s">
        <v>939</v>
      </c>
      <c r="AK91" s="42" t="s">
        <v>634</v>
      </c>
      <c r="AL91" s="42" t="s">
        <v>634</v>
      </c>
      <c r="AM91" s="42" t="s">
        <v>946</v>
      </c>
      <c r="AN91" s="42" t="s">
        <v>69</v>
      </c>
      <c r="AO91" s="23">
        <f t="shared" ca="1" si="21"/>
        <v>1</v>
      </c>
      <c r="AP91" s="1">
        <f t="shared" si="22"/>
        <v>1</v>
      </c>
      <c r="AQ91" s="1">
        <f t="shared" si="23"/>
        <v>1</v>
      </c>
      <c r="AR91" s="1">
        <f t="shared" si="24"/>
        <v>1</v>
      </c>
      <c r="AS91" s="13">
        <f t="shared" si="16"/>
        <v>1</v>
      </c>
    </row>
    <row r="92" spans="1:45">
      <c r="A92" t="str">
        <f>'Model output'!A91</f>
        <v>TCGA-DJ-A3US</v>
      </c>
      <c r="B92" s="34">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X</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X</v>
      </c>
      <c r="F92" t="str">
        <f t="shared" si="17"/>
        <v>positive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output'!G91)),ISNUMBER(SEARCH("V ",'Model output'!G91)),ISNUMBER(SEARCH("five",'Model output'!G91)),ISNUMBER(SEARCH("5",'Model output'!G91))))), "lateral", "central"))</f>
        <v/>
      </c>
      <c r="H92" t="str">
        <f>IF('Model output'!H91="","negative",IF(OR(ISNUMBER(SEARCH("lymph node",'Model output'!H91)),ISNUMBER(SEARCH("gland",'Model output'!H91)),ISNUMBER(SEARCH("lobe",'Model output'!H91)),ISNUMBER(SEARCH("isthmus",'Model output'!H91)),ISNUMBER(SEARCH("mediastinum",'Model output'!H91)),ISNUMBER(SEARCH("Not mentioned",'Model output'!H91)), ISNUMBER(SEARCH("Not applicable",'Model output'!H91)), ISNUMBER(SEARCH("paratracheal",'Model output'!H91)),ISNUMBER(SEARCH("fibroadipose tissue",'Model output'!H91)),ISNUMBER(SEARCH("thyroid node",'Model output'!H91)),ISNUMBER(SEARCH("skeletal muscle",'Model output'!H91)),ISNUMBER(SEARCH("right",'Model output'!H91)),ISNUMBER(SEARCH("left",'Model output'!H91)),ISNUMBER(SEARCH("Not specified",'Model output'!H91))),"negative","positive"))</f>
        <v>negative</v>
      </c>
      <c r="I92">
        <f>IF(OR('Model output'!I91="",'Model output'!I91="Not answered",'Model output'!I91="Not mentioned"),"",IF(ISNUMBER('Model output'!I91),'Model output'!I91,1))</f>
        <v>1</v>
      </c>
      <c r="J92">
        <f>IF(OR('Model output'!J91="",'Model output'!J91="Not answered",'Model output'!J91="Not mentioned"),"",IF(AND(ISNUMBER('Model output'!J91),'Model output'!J91&lt;=I92),'Model output'!J91,IF(AND(ISNUMBER('Model output'!J91), 'Model output'!J91&gt;=DATE(2024,1,1)), MIN(DAY('Model output'!J91), MONTH('Model output'!J91), YEAR('Model output'!J91)), IF(ISNUMBER(SEARCH("0/",'Model output'!J91)),0,IF(ISNUMBER(SEARCH("/",'Model output'!J91)), VALUE(LEFT('Model output'!J91, SEARCH("/",'Model output'!J91)-1)),1)))))</f>
        <v>1</v>
      </c>
      <c r="K92" t="str" cm="1">
        <f t="array" ref="K92">IF(COUNT(FIND({0,1,2,3,4,5,6,7,8,9},'Model output'!K91))&gt;0,'Model output'!K91,"")</f>
        <v/>
      </c>
      <c r="L92" s="8" t="str">
        <f t="shared" si="13"/>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 classical type</v>
      </c>
      <c r="O92" t="str">
        <f>IF('Model output'!M91="","",'Model output'!M91)</f>
        <v/>
      </c>
      <c r="P92" t="str">
        <f>IF('Model output'!N91="","",'Model output'!N91)</f>
        <v>1.5 cm</v>
      </c>
      <c r="Q92" t="str">
        <f t="shared" si="18"/>
        <v>1.5cm</v>
      </c>
      <c r="R92" cm="1">
        <f t="array" ref="R92">IF(Q92="","",IF(ISNUMBER(SEARCH("cm",Q92)),MAX(VALUE(SUBSTITUTE(_xlfn.FILTERXML("&lt;t&gt;&lt;s&gt;"&amp;SUBSTITUTE(Q92,",","&lt;/s&gt;&lt;s&gt;")&amp;"&lt;/s&gt;&lt;/t&gt;","//s"),"cm",""))),MAX(VALUE(SUBSTITUTE(_xlfn.FILTERXML("&lt;t&gt;&lt;s&gt;"&amp;SUBSTITUTE(Q92,",","&lt;/s&gt;&lt;s&gt;")&amp;"&lt;/s&gt;&lt;/t&gt;","//s"),"mm","")))/10))</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 ""))</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7" t="str">
        <f>IF('Model output'!S91="","",'Model output'!S91)</f>
        <v>Not identified</v>
      </c>
      <c r="Y92" t="str">
        <f>IF(OR('Model output'!S91="",ISNUMBER(SEARCH("Absent",'Model output'!S91)),ISNUMBER(SEARCH("Not identified",'Model output'!S91)),AND(ISNUMBER(SEARCH("No",'Model output'!S91)),NOT(ISNUMBER(SEARCH("carcinoma",'Model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1" t="str">
        <f>IF(OR('Model output'!V91="", AND(ISERROR(SEARCH("Positive",'Model output'!V91)), ISNUMBER(SEARCH("Negative",'Model output'!V91))), AND(ISNUMBER(SEARCH("Uninvolved",'Model output'!V91)),NOT(ISNUMBER(SEARCH("margins involved",'Model output'!V91)))), ISNUMBER(SEARCH("Free",'Model output'!V91)), ISNUMBER(SEARCH("1 mm",'Model output'!V91)), ISNUMBER(SEARCH("0.1 CM",'Model output'!V91)), ISNUMBER(SEARCH("less than 0.2 mm",'Model output'!V91)), ISNUMBER(SEARCH("less than 0.5 mm",'Model output'!V91)), ISNUMBER(SEARCH("close to",'Model output'!V91)), ISNUMBER(SEARCH("abut",'Model output'!V91)), ISNUMBER(SEARCH("not mentioned",'Model output'!V91)), ISNUMBER(SEARCH("cannot be assessed",'Model output'!V91))), "negative", "positive")</f>
        <v>negative</v>
      </c>
      <c r="AE92" s="36"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AND(ISNUMBER(J92),J92&gt;=5),M92=""),AND(AND(ISNUMBER(J92),J92&gt;=5),AND(ISNUMBER(M92),M92&gt;=1)),AND(ISNUMBER(SERACH("papillary",N92)),OR(Y92="positive",Z92="positive"), ISNUMBER(SEARCH("BRAF",AB92)))),"intermediate","low"))</f>
        <v>low</v>
      </c>
      <c r="AF92" s="37" t="str">
        <f t="shared" si="14"/>
        <v>1b</v>
      </c>
      <c r="AG92" s="37" t="str">
        <f t="shared" si="15"/>
        <v>1a</v>
      </c>
      <c r="AH92" s="37" t="str">
        <f t="shared" si="19"/>
        <v>0</v>
      </c>
      <c r="AI92" s="43" t="str">
        <f t="shared" si="20"/>
        <v>I</v>
      </c>
      <c r="AJ92" s="40" t="s">
        <v>938</v>
      </c>
      <c r="AK92" s="42" t="s">
        <v>942</v>
      </c>
      <c r="AL92" s="42" t="s">
        <v>946</v>
      </c>
      <c r="AM92" s="42" t="s">
        <v>946</v>
      </c>
      <c r="AN92" s="42" t="s">
        <v>69</v>
      </c>
      <c r="AO92" s="23">
        <f t="shared" ca="1" si="21"/>
        <v>1</v>
      </c>
      <c r="AP92" s="1">
        <f t="shared" si="22"/>
        <v>1</v>
      </c>
      <c r="AQ92" s="1">
        <f t="shared" si="23"/>
        <v>0</v>
      </c>
      <c r="AR92" s="1">
        <f t="shared" si="24"/>
        <v>1</v>
      </c>
      <c r="AS92" s="13">
        <f t="shared" si="16"/>
        <v>1</v>
      </c>
    </row>
    <row r="93" spans="1:45">
      <c r="A93" t="str">
        <f>'Model output'!A92</f>
        <v>TCGA-DJ-A3UT</v>
      </c>
      <c r="B93" s="34">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7"/>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output'!G92)),ISNUMBER(SEARCH("V ",'Model output'!G92)),ISNUMBER(SEARCH("five",'Model output'!G92)),ISNUMBER(SEARCH("5",'Model output'!G92))))), "lateral", "central"))</f>
        <v/>
      </c>
      <c r="H93" t="str">
        <f>IF('Model output'!H92="","negative",IF(OR(ISNUMBER(SEARCH("lymph node",'Model output'!H92)),ISNUMBER(SEARCH("gland",'Model output'!H92)),ISNUMBER(SEARCH("lobe",'Model output'!H92)),ISNUMBER(SEARCH("isthmus",'Model output'!H92)),ISNUMBER(SEARCH("mediastinum",'Model output'!H92)),ISNUMBER(SEARCH("Not mentioned",'Model output'!H92)), ISNUMBER(SEARCH("Not applicable",'Model output'!H92)), ISNUMBER(SEARCH("paratracheal",'Model output'!H92)),ISNUMBER(SEARCH("fibroadipose tissue",'Model output'!H92)),ISNUMBER(SEARCH("thyroid node",'Model output'!H92)),ISNUMBER(SEARCH("skeletal muscle",'Model output'!H92)),ISNUMBER(SEARCH("right",'Model output'!H92)),ISNUMBER(SEARCH("left",'Model output'!H92)),ISNUMBER(SEARCH("Not specified",'Model output'!H92))),"negative","positive"))</f>
        <v>negative</v>
      </c>
      <c r="I93" t="str">
        <f>IF(OR('Model output'!I92="",'Model output'!I92="Not answered",'Model output'!I92="Not mentioned"),"",IF(ISNUMBER('Model output'!I92),'Model output'!I92,1))</f>
        <v/>
      </c>
      <c r="J93" t="str">
        <f>IF(OR('Model output'!J92="",'Model output'!J92="Not answered",'Model output'!J92="Not mentioned"),"",IF(AND(ISNUMBER('Model output'!J92),'Model output'!J92&lt;=I93),'Model output'!J92,IF(AND(ISNUMBER('Model output'!J92), 'Model output'!J92&gt;=DATE(2024,1,1)), MIN(DAY('Model output'!J92), MONTH('Model output'!J92), YEAR('Model output'!J92)), IF(ISNUMBER(SEARCH("0/",'Model output'!J92)),0,IF(ISNUMBER(SEARCH("/",'Model output'!J92)), VALUE(LEFT('Model output'!J92, SEARCH("/",'Model output'!J92)-1)),1)))))</f>
        <v/>
      </c>
      <c r="K93" t="str" cm="1">
        <f t="array" ref="K93">IF(COUNT(FIND({0,1,2,3,4,5,6,7,8,9},'Model output'!K92))&gt;0,'Model output'!K92,"")</f>
        <v/>
      </c>
      <c r="L93" s="8" t="str">
        <f t="shared" si="13"/>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&lt;0.9 cm</v>
      </c>
      <c r="Q93" t="str">
        <f t="shared" si="18"/>
        <v>0.9cm</v>
      </c>
      <c r="R93" cm="1">
        <f t="array" ref="R93">IF(Q93="","",IF(ISNUMBER(SEARCH("cm",Q93)),MAX(VALUE(SUBSTITUTE(_xlfn.FILTERXML("&lt;t&gt;&lt;s&gt;"&amp;SUBSTITUTE(Q93,",","&lt;/s&gt;&lt;s&gt;")&amp;"&lt;/s&gt;&lt;/t&gt;","//s"),"cm",""))),MAX(VALUE(SUBSTITUTE(_xlfn.FILTERXML("&lt;t&gt;&lt;s&gt;"&amp;SUBSTITUTE(Q93,",","&lt;/s&gt;&lt;s&gt;")&amp;"&lt;/s&gt;&lt;/t&gt;","//s"),"mm","")))/10))</f>
        <v>0.9</v>
      </c>
      <c r="S93" t="str">
        <f>IF(OR('Model output'!P92="",ISNUMBER(SEARCH("Not identified", 'Model output'!P92)),ISNUMBER(SEARCH("Absent",'Model output'!P92)),AND(ISNUMBER(SEARCH("No",'Model output'!P92)),NOT(ISNUMBER(SEARCH("diagnostic",'Model output'!P92)))),ISNUMBER(SEARCH("Negative",'Model output'!P92))),"negative","positive")</f>
        <v>negative</v>
      </c>
      <c r="T93" t="str">
        <f>IF('Model output'!O92="","",'Model output'!O92)</f>
        <v>Three</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 ""))</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7" t="str">
        <f>IF('Model output'!S92="","",'Model output'!S92)</f>
        <v>Not Identified</v>
      </c>
      <c r="Y93" t="str">
        <f>IF(OR('Model output'!S92="",ISNUMBER(SEARCH("Absent",'Model output'!S92)),ISNUMBER(SEARCH("Not identified",'Model output'!S92)),AND(ISNUMBER(SEARCH("No",'Model output'!S92)),NOT(ISNUMBER(SEARCH("carcinoma",'Model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1" t="str">
        <f>IF(OR('Model output'!V92="", AND(ISERROR(SEARCH("Positive",'Model output'!V92)), ISNUMBER(SEARCH("Negative",'Model output'!V92))), AND(ISNUMBER(SEARCH("Uninvolved",'Model output'!V92)),NOT(ISNUMBER(SEARCH("margins involved",'Model output'!V92)))), ISNUMBER(SEARCH("Free",'Model output'!V92)), ISNUMBER(SEARCH("1 mm",'Model output'!V92)), ISNUMBER(SEARCH("0.1 CM",'Model output'!V92)), ISNUMBER(SEARCH("less than 0.2 mm",'Model output'!V92)), ISNUMBER(SEARCH("less than 0.5 mm",'Model output'!V92)), ISNUMBER(SEARCH("close to",'Model output'!V92)), ISNUMBER(SEARCH("abut",'Model output'!V92)), ISNUMBER(SEARCH("not mentioned",'Model output'!V92)), ISNUMBER(SEARCH("cannot be assessed",'Model output'!V92))), "negative", "positive")</f>
        <v>negative</v>
      </c>
      <c r="AE93" s="36"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AND(ISNUMBER(J93),J93&gt;=5),M93=""),AND(AND(ISNUMBER(J93),J93&gt;=5),AND(ISNUMBER(M93),M93&gt;=1)),AND(ISNUMBER(SERACH("papillary",N93)),OR(Y93="positive",Z93="positive"), ISNUMBER(SEARCH("BRAF",AB93)))),"intermediate","low"))</f>
        <v>low</v>
      </c>
      <c r="AF93" s="37" t="str">
        <f t="shared" si="14"/>
        <v>1a</v>
      </c>
      <c r="AG93" s="37" t="str">
        <f t="shared" si="15"/>
        <v>0</v>
      </c>
      <c r="AH93" s="37" t="str">
        <f t="shared" si="19"/>
        <v>0</v>
      </c>
      <c r="AI93" s="43" t="str">
        <f t="shared" si="20"/>
        <v>I</v>
      </c>
      <c r="AJ93" s="40" t="s">
        <v>938</v>
      </c>
      <c r="AK93" s="42" t="s">
        <v>634</v>
      </c>
      <c r="AL93" s="42" t="s">
        <v>946</v>
      </c>
      <c r="AM93" s="42" t="s">
        <v>946</v>
      </c>
      <c r="AN93" s="42" t="s">
        <v>69</v>
      </c>
      <c r="AO93" s="23">
        <f t="shared" ca="1" si="21"/>
        <v>1</v>
      </c>
      <c r="AP93" s="1">
        <f t="shared" si="22"/>
        <v>1</v>
      </c>
      <c r="AQ93" s="1">
        <f t="shared" si="23"/>
        <v>1</v>
      </c>
      <c r="AR93" s="1">
        <f t="shared" si="24"/>
        <v>1</v>
      </c>
      <c r="AS93" s="13">
        <f t="shared" si="16"/>
        <v>1</v>
      </c>
    </row>
    <row r="94" spans="1:45">
      <c r="A94" t="str">
        <f>'Model output'!A93</f>
        <v>TCGA-DJ-A3UU</v>
      </c>
      <c r="B94" s="34">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1</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X</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X</v>
      </c>
      <c r="F94" t="str">
        <f t="shared" si="17"/>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output'!G93)),ISNUMBER(SEARCH("V ",'Model output'!G93)),ISNUMBER(SEARCH("five",'Model output'!G93)),ISNUMBER(SEARCH("5",'Model output'!G93))))), "lateral", "central"))</f>
        <v/>
      </c>
      <c r="H94" t="str">
        <f>IF('Model output'!H93="","negative",IF(OR(ISNUMBER(SEARCH("lymph node",'Model output'!H93)),ISNUMBER(SEARCH("gland",'Model output'!H93)),ISNUMBER(SEARCH("lobe",'Model output'!H93)),ISNUMBER(SEARCH("isthmus",'Model output'!H93)),ISNUMBER(SEARCH("mediastinum",'Model output'!H93)),ISNUMBER(SEARCH("Not mentioned",'Model output'!H93)), ISNUMBER(SEARCH("Not applicable",'Model output'!H93)), ISNUMBER(SEARCH("paratracheal",'Model output'!H93)),ISNUMBER(SEARCH("fibroadipose tissue",'Model output'!H93)),ISNUMBER(SEARCH("thyroid node",'Model output'!H93)),ISNUMBER(SEARCH("skeletal muscle",'Model output'!H93)),ISNUMBER(SEARCH("right",'Model output'!H93)),ISNUMBER(SEARCH("left",'Model output'!H93)),ISNUMBER(SEARCH("Not specified",'Model output'!H93))),"negative","positive"))</f>
        <v>negative</v>
      </c>
      <c r="I94">
        <f>IF(OR('Model output'!I93="",'Model output'!I93="Not answered",'Model output'!I93="Not mentioned"),"",IF(ISNUMBER('Model output'!I93),'Model output'!I93,1))</f>
        <v>2</v>
      </c>
      <c r="J94">
        <f>IF(OR('Model output'!J93="",'Model output'!J93="Not answered",'Model output'!J93="Not mentioned"),"",IF(AND(ISNUMBER('Model output'!J93),'Model output'!J93&lt;=I94),'Model output'!J93,IF(AND(ISNUMBER('Model output'!J93), 'Model output'!J93&gt;=DATE(2024,1,1)), MIN(DAY('Model output'!J93), MONTH('Model output'!J93), YEAR('Model output'!J93)), IF(ISNUMBER(SEARCH("0/",'Model output'!J93)),0,IF(ISNUMBER(SEARCH("/",'Model output'!J93)), VALUE(LEFT('Model output'!J93, SEARCH("/",'Model output'!J93)-1)),1)))))</f>
        <v>0</v>
      </c>
      <c r="K94" t="str" cm="1">
        <f t="array" ref="K94">IF(COUNT(FIND({0,1,2,3,4,5,6,7,8,9},'Model output'!K93))&gt;0,'Model output'!K93,"")</f>
        <v/>
      </c>
      <c r="L94" s="8" t="str">
        <f t="shared" si="13"/>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
      </c>
      <c r="P94" t="str">
        <f>IF('Model output'!N93="","",'Model output'!N93)</f>
        <v>1.1 cm</v>
      </c>
      <c r="Q94" t="str">
        <f t="shared" si="18"/>
        <v>1.1cm</v>
      </c>
      <c r="R94" cm="1">
        <f t="array" ref="R94">IF(Q94="","",IF(ISNUMBER(SEARCH("cm",Q94)),MAX(VALUE(SUBSTITUTE(_xlfn.FILTERXML("&lt;t&gt;&lt;s&gt;"&amp;SUBSTITUTE(Q94,",","&lt;/s&gt;&lt;s&gt;")&amp;"&lt;/s&gt;&lt;/t&gt;","//s"),"cm",""))),MAX(VALUE(SUBSTITUTE(_xlfn.FILTERXML("&lt;t&gt;&lt;s&gt;"&amp;SUBSTITUTE(Q94,",","&lt;/s&gt;&lt;s&gt;")&amp;"&lt;/s&gt;&lt;/t&gt;","//s"),"mm","")))/10))</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1</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 ""))</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7"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1" t="str">
        <f>IF(OR('Model output'!V93="", AND(ISERROR(SEARCH("Positive",'Model output'!V93)), ISNUMBER(SEARCH("Negative",'Model output'!V93))), AND(ISNUMBER(SEARCH("Uninvolved",'Model output'!V93)),NOT(ISNUMBER(SEARCH("margins involved",'Model output'!V93)))), ISNUMBER(SEARCH("Free",'Model output'!V93)), ISNUMBER(SEARCH("1 mm",'Model output'!V93)), ISNUMBER(SEARCH("0.1 CM",'Model output'!V93)), ISNUMBER(SEARCH("less than 0.2 mm",'Model output'!V93)), ISNUMBER(SEARCH("less than 0.5 mm",'Model output'!V93)), ISNUMBER(SEARCH("close to",'Model output'!V93)), ISNUMBER(SEARCH("abut",'Model output'!V93)), ISNUMBER(SEARCH("not mentioned",'Model output'!V93)), ISNUMBER(SEARCH("cannot be assessed",'Model output'!V93))), "negative", "positive")</f>
        <v>positive</v>
      </c>
      <c r="AE94" s="36"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AND(ISNUMBER(J94),J94&gt;=5),M94=""),AND(AND(ISNUMBER(J94),J94&gt;=5),AND(ISNUMBER(M94),M94&gt;=1)),AND(ISNUMBER(SERACH("papillary",N94)),OR(Y94="positive",Z94="positive"), ISNUMBER(SEARCH("BRAF",AB94)))),"intermediate","low"))</f>
        <v>high</v>
      </c>
      <c r="AF94" s="37" t="str">
        <f t="shared" si="14"/>
        <v>1b</v>
      </c>
      <c r="AG94" s="37" t="str">
        <f t="shared" si="15"/>
        <v>0</v>
      </c>
      <c r="AH94" s="37" t="str">
        <f t="shared" si="19"/>
        <v>0</v>
      </c>
      <c r="AI94" s="43" t="str">
        <f t="shared" si="20"/>
        <v>I</v>
      </c>
      <c r="AJ94" s="40" t="s">
        <v>937</v>
      </c>
      <c r="AK94" s="42" t="s">
        <v>942</v>
      </c>
      <c r="AL94" s="42" t="s">
        <v>943</v>
      </c>
      <c r="AM94" s="42" t="s">
        <v>946</v>
      </c>
      <c r="AN94" s="42" t="s">
        <v>69</v>
      </c>
      <c r="AO94" s="23">
        <f t="shared" si="21"/>
        <v>1</v>
      </c>
      <c r="AP94" s="1">
        <f t="shared" si="22"/>
        <v>1</v>
      </c>
      <c r="AQ94" s="1">
        <f t="shared" si="23"/>
        <v>1</v>
      </c>
      <c r="AR94" s="1">
        <f t="shared" si="24"/>
        <v>1</v>
      </c>
      <c r="AS94" s="13">
        <f t="shared" si="16"/>
        <v>1</v>
      </c>
    </row>
    <row r="95" spans="1:45">
      <c r="A95" t="str">
        <f>'Model output'!A94</f>
        <v>TCGA-DJ-A3UV</v>
      </c>
      <c r="B95" s="34">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0</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X</v>
      </c>
      <c r="F95" t="str">
        <f t="shared" si="17"/>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output'!G94)),ISNUMBER(SEARCH("V ",'Model output'!G94)),ISNUMBER(SEARCH("five",'Model output'!G94)),ISNUMBER(SEARCH("5",'Model output'!G94))))), "lateral", "central"))</f>
        <v/>
      </c>
      <c r="H95" t="str">
        <f>IF('Model output'!H94="","negative",IF(OR(ISNUMBER(SEARCH("lymph node",'Model output'!H94)),ISNUMBER(SEARCH("gland",'Model output'!H94)),ISNUMBER(SEARCH("lobe",'Model output'!H94)),ISNUMBER(SEARCH("isthmus",'Model output'!H94)),ISNUMBER(SEARCH("mediastinum",'Model output'!H94)),ISNUMBER(SEARCH("Not mentioned",'Model output'!H94)), ISNUMBER(SEARCH("Not applicable",'Model output'!H94)), ISNUMBER(SEARCH("paratracheal",'Model output'!H94)),ISNUMBER(SEARCH("fibroadipose tissue",'Model output'!H94)),ISNUMBER(SEARCH("thyroid node",'Model output'!H94)),ISNUMBER(SEARCH("skeletal muscle",'Model output'!H94)),ISNUMBER(SEARCH("right",'Model output'!H94)),ISNUMBER(SEARCH("left",'Model output'!H94)),ISNUMBER(SEARCH("Not specified",'Model output'!H94))),"negative","positive"))</f>
        <v>negative</v>
      </c>
      <c r="I95">
        <f>IF(OR('Model output'!I94="",'Model output'!I94="Not answered",'Model output'!I94="Not mentioned"),"",IF(ISNUMBER('Model output'!I94),'Model output'!I94,1))</f>
        <v>1</v>
      </c>
      <c r="J95">
        <f>IF(OR('Model output'!J94="",'Model output'!J94="Not answered",'Model output'!J94="Not mentioned"),"",IF(AND(ISNUMBER('Model output'!J94),'Model output'!J94&lt;=I95),'Model output'!J94,IF(AND(ISNUMBER('Model output'!J94), 'Model output'!J94&gt;=DATE(2024,1,1)), MIN(DAY('Model output'!J94), MONTH('Model output'!J94), YEAR('Model output'!J94)), IF(ISNUMBER(SEARCH("0/",'Model output'!J94)),0,IF(ISNUMBER(SEARCH("/",'Model output'!J94)), VALUE(LEFT('Model output'!J94, SEARCH("/",'Model output'!J94)-1)),1)))))</f>
        <v>0</v>
      </c>
      <c r="K95" t="str" cm="1">
        <f t="array" ref="K95">IF(COUNT(FIND({0,1,2,3,4,5,6,7,8,9},'Model output'!K94))&gt;0,'Model output'!K94,"")</f>
        <v/>
      </c>
      <c r="L95" s="8" t="str">
        <f t="shared" si="13"/>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
      </c>
      <c r="P95" t="str">
        <f>IF('Model output'!N94="","",'Model output'!N94)</f>
        <v>1.0 cm</v>
      </c>
      <c r="Q95" t="str">
        <f t="shared" si="18"/>
        <v>1.0cm</v>
      </c>
      <c r="R95" cm="1">
        <f t="array" ref="R95">IF(Q95="","",IF(ISNUMBER(SEARCH("cm",Q95)),MAX(VALUE(SUBSTITUTE(_xlfn.FILTERXML("&lt;t&gt;&lt;s&gt;"&amp;SUBSTITUTE(Q95,",","&lt;/s&gt;&lt;s&gt;")&amp;"&lt;/s&gt;&lt;/t&gt;","//s"),"cm",""))),MAX(VALUE(SUBSTITUTE(_xlfn.FILTERXML("&lt;t&gt;&lt;s&gt;"&amp;SUBSTITUTE(Q95,",","&lt;/s&gt;&lt;s&gt;")&amp;"&lt;/s&gt;&lt;/t&gt;","//s"),"mm","")))/10))</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 ""))</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7" t="str">
        <f>IF('Model output'!S94="","",'Model output'!S94)</f>
        <v>Not identified</v>
      </c>
      <c r="Y95" t="str">
        <f>IF(OR('Model output'!S94="",ISNUMBER(SEARCH("Absent",'Model output'!S94)),ISNUMBER(SEARCH("Not identified",'Model output'!S94)),AND(ISNUMBER(SEARCH("No",'Model output'!S94)),NOT(ISNUMBER(SEARCH("carcinoma",'Model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1" t="str">
        <f>IF(OR('Model output'!V94="", AND(ISERROR(SEARCH("Positive",'Model output'!V94)), ISNUMBER(SEARCH("Negative",'Model output'!V94))), AND(ISNUMBER(SEARCH("Uninvolved",'Model output'!V94)),NOT(ISNUMBER(SEARCH("margins involved",'Model output'!V94)))), ISNUMBER(SEARCH("Free",'Model output'!V94)), ISNUMBER(SEARCH("1 mm",'Model output'!V94)), ISNUMBER(SEARCH("0.1 CM",'Model output'!V94)), ISNUMBER(SEARCH("less than 0.2 mm",'Model output'!V94)), ISNUMBER(SEARCH("less than 0.5 mm",'Model output'!V94)), ISNUMBER(SEARCH("close to",'Model output'!V94)), ISNUMBER(SEARCH("abut",'Model output'!V94)), ISNUMBER(SEARCH("not mentioned",'Model output'!V94)), ISNUMBER(SEARCH("cannot be assessed",'Model output'!V94))), "negative", "positive")</f>
        <v>negative</v>
      </c>
      <c r="AE95" s="36"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AND(ISNUMBER(J95),J95&gt;=5),M95=""),AND(AND(ISNUMBER(J95),J95&gt;=5),AND(ISNUMBER(M95),M95&gt;=1)),AND(ISNUMBER(SERACH("papillary",N95)),OR(Y95="positive",Z95="positive"), ISNUMBER(SEARCH("BRAF",AB95)))),"intermediate","low"))</f>
        <v>intermediate</v>
      </c>
      <c r="AF95" s="37" t="str">
        <f t="shared" si="14"/>
        <v>1a</v>
      </c>
      <c r="AG95" s="37" t="str">
        <f t="shared" si="15"/>
        <v>0</v>
      </c>
      <c r="AH95" s="37" t="str">
        <f t="shared" si="19"/>
        <v>0</v>
      </c>
      <c r="AI95" s="43" t="str">
        <f t="shared" si="20"/>
        <v>I</v>
      </c>
      <c r="AJ95" s="40" t="s">
        <v>939</v>
      </c>
      <c r="AK95" s="42" t="s">
        <v>634</v>
      </c>
      <c r="AL95" s="42" t="s">
        <v>943</v>
      </c>
      <c r="AM95" s="42" t="s">
        <v>946</v>
      </c>
      <c r="AN95" s="42" t="s">
        <v>69</v>
      </c>
      <c r="AO95" s="23">
        <f t="shared" ca="1" si="21"/>
        <v>1</v>
      </c>
      <c r="AP95" s="1">
        <f t="shared" si="22"/>
        <v>1</v>
      </c>
      <c r="AQ95" s="1">
        <f t="shared" si="23"/>
        <v>1</v>
      </c>
      <c r="AR95" s="1">
        <f t="shared" si="24"/>
        <v>1</v>
      </c>
      <c r="AS95" s="13">
        <f t="shared" si="16"/>
        <v>1</v>
      </c>
    </row>
    <row r="96" spans="1:45">
      <c r="A96" t="str">
        <f>'Model output'!A95</f>
        <v>TCGA-DJ-A3UX</v>
      </c>
      <c r="B96" s="34">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1a</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7"/>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output'!G95)),ISNUMBER(SEARCH("V ",'Model output'!G95)),ISNUMBER(SEARCH("five",'Model output'!G95)),ISNUMBER(SEARCH("5",'Model output'!G95))))), "lateral", "central"))</f>
        <v/>
      </c>
      <c r="H96" t="str">
        <f>IF('Model output'!H95="","negative",IF(OR(ISNUMBER(SEARCH("lymph node",'Model output'!H95)),ISNUMBER(SEARCH("gland",'Model output'!H95)),ISNUMBER(SEARCH("lobe",'Model output'!H95)),ISNUMBER(SEARCH("isthmus",'Model output'!H95)),ISNUMBER(SEARCH("mediastinum",'Model output'!H95)),ISNUMBER(SEARCH("Not mentioned",'Model output'!H95)), ISNUMBER(SEARCH("Not applicable",'Model output'!H95)), ISNUMBER(SEARCH("paratracheal",'Model output'!H95)),ISNUMBER(SEARCH("fibroadipose tissue",'Model output'!H95)),ISNUMBER(SEARCH("thyroid node",'Model output'!H95)),ISNUMBER(SEARCH("skeletal muscle",'Model output'!H95)),ISNUMBER(SEARCH("right",'Model output'!H95)),ISNUMBER(SEARCH("left",'Model output'!H95)),ISNUMBER(SEARCH("Not specified",'Model output'!H95))),"negative","positive"))</f>
        <v>negative</v>
      </c>
      <c r="I96">
        <f>IF(OR('Model output'!I95="",'Model output'!I95="Not answered",'Model output'!I95="Not mentioned"),"",IF(ISNUMBER('Model output'!I95),'Model output'!I95,1))</f>
        <v>3</v>
      </c>
      <c r="J96">
        <f>IF(OR('Model output'!J95="",'Model output'!J95="Not answered",'Model output'!J95="Not mentioned"),"",IF(AND(ISNUMBER('Model output'!J95),'Model output'!J95&lt;=I96),'Model output'!J95,IF(AND(ISNUMBER('Model output'!J95), 'Model output'!J95&gt;=DATE(2024,1,1)), MIN(DAY('Model output'!J95), MONTH('Model output'!J95), YEAR('Model output'!J95)), IF(ISNUMBER(SEARCH("0/",'Model output'!J95)),0,IF(ISNUMBER(SEARCH("/",'Model output'!J95)), VALUE(LEFT('Model output'!J95, SEARCH("/",'Model output'!J95)-1)),1)))))</f>
        <v>0</v>
      </c>
      <c r="K96" t="str" cm="1">
        <f t="array" ref="K96">IF(COUNT(FIND({0,1,2,3,4,5,6,7,8,9},'Model output'!K95))&gt;0,'Model output'!K95,"")</f>
        <v/>
      </c>
      <c r="L96" s="8" t="str">
        <f t="shared" si="13"/>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
      </c>
      <c r="P96" t="str">
        <f>IF('Model output'!N95="","",'Model output'!N95)</f>
        <v>0.5 cm</v>
      </c>
      <c r="Q96" t="str">
        <f t="shared" si="18"/>
        <v>0.5cm</v>
      </c>
      <c r="R96" cm="1">
        <f t="array" ref="R96">IF(Q96="","",IF(ISNUMBER(SEARCH("cm",Q96)),MAX(VALUE(SUBSTITUTE(_xlfn.FILTERXML("&lt;t&gt;&lt;s&gt;"&amp;SUBSTITUTE(Q96,",","&lt;/s&gt;&lt;s&gt;")&amp;"&lt;/s&gt;&lt;/t&gt;","//s"),"cm",""))),MAX(VALUE(SUBSTITUTE(_xlfn.FILTERXML("&lt;t&gt;&lt;s&gt;"&amp;SUBSTITUTE(Q96,",","&lt;/s&gt;&lt;s&gt;")&amp;"&lt;/s&gt;&lt;/t&gt;","//s"),"mm","")))/10))</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1</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 ""))</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7" t="str">
        <f>IF('Model output'!S95="","",'Model output'!S95)</f>
        <v>Not identified</v>
      </c>
      <c r="Y96" t="str">
        <f>IF(OR('Model output'!S95="",ISNUMBER(SEARCH("Absent",'Model output'!S95)),ISNUMBER(SEARCH("Not identified",'Model output'!S95)),AND(ISNUMBER(SEARCH("No",'Model output'!S95)),NOT(ISNUMBER(SEARCH("carcinoma",'Model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1" t="str">
        <f>IF(OR('Model output'!V95="", AND(ISERROR(SEARCH("Positive",'Model output'!V95)), ISNUMBER(SEARCH("Negative",'Model output'!V95))), AND(ISNUMBER(SEARCH("Uninvolved",'Model output'!V95)),NOT(ISNUMBER(SEARCH("margins involved",'Model output'!V95)))), ISNUMBER(SEARCH("Free",'Model output'!V95)), ISNUMBER(SEARCH("1 mm",'Model output'!V95)), ISNUMBER(SEARCH("0.1 CM",'Model output'!V95)), ISNUMBER(SEARCH("less than 0.2 mm",'Model output'!V95)), ISNUMBER(SEARCH("less than 0.5 mm",'Model output'!V95)), ISNUMBER(SEARCH("close to",'Model output'!V95)), ISNUMBER(SEARCH("abut",'Model output'!V95)), ISNUMBER(SEARCH("not mentioned",'Model output'!V95)), ISNUMBER(SEARCH("cannot be assessed",'Model output'!V95))), "negative", "positive")</f>
        <v>negative</v>
      </c>
      <c r="AE96" s="36"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AND(ISNUMBER(J96),J96&gt;=5),M96=""),AND(AND(ISNUMBER(J96),J96&gt;=5),AND(ISNUMBER(M96),M96&gt;=1)),AND(ISNUMBER(SERACH("papillary",N96)),OR(Y96="positive",Z96="positive"), ISNUMBER(SEARCH("BRAF",AB96)))),"intermediate","low"))</f>
        <v>low</v>
      </c>
      <c r="AF96" s="37" t="str">
        <f t="shared" si="14"/>
        <v>1a</v>
      </c>
      <c r="AG96" s="37" t="str">
        <f t="shared" si="15"/>
        <v>0</v>
      </c>
      <c r="AH96" s="37" t="str">
        <f t="shared" si="19"/>
        <v>0</v>
      </c>
      <c r="AI96" s="43" t="str">
        <f t="shared" si="20"/>
        <v>I</v>
      </c>
      <c r="AJ96" s="40" t="s">
        <v>938</v>
      </c>
      <c r="AK96" s="42" t="s">
        <v>634</v>
      </c>
      <c r="AL96" s="42" t="s">
        <v>943</v>
      </c>
      <c r="AM96" s="42" t="s">
        <v>946</v>
      </c>
      <c r="AN96" s="42" t="s">
        <v>69</v>
      </c>
      <c r="AO96" s="23">
        <f t="shared" ca="1" si="21"/>
        <v>1</v>
      </c>
      <c r="AP96" s="1">
        <f t="shared" si="22"/>
        <v>1</v>
      </c>
      <c r="AQ96" s="1">
        <f t="shared" si="23"/>
        <v>1</v>
      </c>
      <c r="AR96" s="1">
        <f t="shared" si="24"/>
        <v>1</v>
      </c>
      <c r="AS96" s="13">
        <f t="shared" si="16"/>
        <v>1</v>
      </c>
    </row>
    <row r="97" spans="1:45">
      <c r="A97" t="str">
        <f>'Model output'!A96</f>
        <v>TCGA-DJ-A3UY</v>
      </c>
      <c r="B97" s="34">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X</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0</v>
      </c>
      <c r="F97" t="str">
        <f t="shared" si="17"/>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output'!G96)),ISNUMBER(SEARCH("V ",'Model output'!G96)),ISNUMBER(SEARCH("five",'Model output'!G96)),ISNUMBER(SEARCH("5",'Model output'!G96))))), "lateral", "central"))</f>
        <v/>
      </c>
      <c r="H97" t="str">
        <f>IF('Model output'!H96="","negative",IF(OR(ISNUMBER(SEARCH("lymph node",'Model output'!H96)),ISNUMBER(SEARCH("gland",'Model output'!H96)),ISNUMBER(SEARCH("lobe",'Model output'!H96)),ISNUMBER(SEARCH("isthmus",'Model output'!H96)),ISNUMBER(SEARCH("mediastinum",'Model output'!H96)),ISNUMBER(SEARCH("Not mentioned",'Model output'!H96)), ISNUMBER(SEARCH("Not applicable",'Model output'!H96)), ISNUMBER(SEARCH("paratracheal",'Model output'!H96)),ISNUMBER(SEARCH("fibroadipose tissue",'Model output'!H96)),ISNUMBER(SEARCH("thyroid node",'Model output'!H96)),ISNUMBER(SEARCH("skeletal muscle",'Model output'!H96)),ISNUMBER(SEARCH("right",'Model output'!H96)),ISNUMBER(SEARCH("left",'Model output'!H96)),ISNUMBER(SEARCH("Not specified",'Model output'!H96))),"negative","positive"))</f>
        <v>negative</v>
      </c>
      <c r="I97" t="str">
        <f>IF(OR('Model output'!I96="",'Model output'!I96="Not answered",'Model output'!I96="Not mentioned"),"",IF(ISNUMBER('Model output'!I96),'Model output'!I96,1))</f>
        <v/>
      </c>
      <c r="J97" t="str">
        <f>IF(OR('Model output'!J96="",'Model output'!J96="Not answered",'Model output'!J96="Not mentioned"),"",IF(AND(ISNUMBER('Model output'!J96),'Model output'!J96&lt;=I97),'Model output'!J96,IF(AND(ISNUMBER('Model output'!J96), 'Model output'!J96&gt;=DATE(2024,1,1)), MIN(DAY('Model output'!J96), MONTH('Model output'!J96), YEAR('Model output'!J96)), IF(ISNUMBER(SEARCH("0/",'Model output'!J96)),0,IF(ISNUMBER(SEARCH("/",'Model output'!J96)), VALUE(LEFT('Model output'!J96, SEARCH("/",'Model output'!J96)-1)),1)))))</f>
        <v/>
      </c>
      <c r="K97" t="str" cm="1">
        <f t="array" ref="K97">IF(COUNT(FIND({0,1,2,3,4,5,6,7,8,9},'Model output'!K96))&gt;0,'Model output'!K96,"")</f>
        <v/>
      </c>
      <c r="L97" s="8" t="str">
        <f t="shared" si="13"/>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
      </c>
      <c r="P97" t="str">
        <f>IF('Model output'!N96="","",'Model output'!N96)</f>
        <v>1.2 cm</v>
      </c>
      <c r="Q97" t="str">
        <f t="shared" si="18"/>
        <v>1.2cm</v>
      </c>
      <c r="R97" cm="1">
        <f t="array" ref="R97">IF(Q97="","",IF(ISNUMBER(SEARCH("cm",Q97)),MAX(VALUE(SUBSTITUTE(_xlfn.FILTERXML("&lt;t&gt;&lt;s&gt;"&amp;SUBSTITUTE(Q97,",","&lt;/s&gt;&lt;s&gt;")&amp;"&lt;/s&gt;&lt;/t&gt;","//s"),"cm",""))),MAX(VALUE(SUBSTITUTE(_xlfn.FILTERXML("&lt;t&gt;&lt;s&gt;"&amp;SUBSTITUTE(Q97,",","&lt;/s&gt;&lt;s&gt;")&amp;"&lt;/s&gt;&lt;/t&gt;","//s"),"mm","")))/10))</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 ""))</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7" t="str">
        <f>IF('Model output'!S96="","",'Model output'!S96)</f>
        <v>Not identified</v>
      </c>
      <c r="Y97" t="str">
        <f>IF(OR('Model output'!S96="",ISNUMBER(SEARCH("Absent",'Model output'!S96)),ISNUMBER(SEARCH("Not identified",'Model output'!S96)),AND(ISNUMBER(SEARCH("No",'Model output'!S96)),NOT(ISNUMBER(SEARCH("carcinoma",'Model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1" t="str">
        <f>IF(OR('Model output'!V96="", AND(ISERROR(SEARCH("Positive",'Model output'!V96)), ISNUMBER(SEARCH("Negative",'Model output'!V96))), AND(ISNUMBER(SEARCH("Uninvolved",'Model output'!V96)),NOT(ISNUMBER(SEARCH("margins involved",'Model output'!V96)))), ISNUMBER(SEARCH("Free",'Model output'!V96)), ISNUMBER(SEARCH("1 mm",'Model output'!V96)), ISNUMBER(SEARCH("0.1 CM",'Model output'!V96)), ISNUMBER(SEARCH("less than 0.2 mm",'Model output'!V96)), ISNUMBER(SEARCH("less than 0.5 mm",'Model output'!V96)), ISNUMBER(SEARCH("close to",'Model output'!V96)), ISNUMBER(SEARCH("abut",'Model output'!V96)), ISNUMBER(SEARCH("not mentioned",'Model output'!V96)), ISNUMBER(SEARCH("cannot be assessed",'Model output'!V96))), "negative", "positive")</f>
        <v>negative</v>
      </c>
      <c r="AE97" s="36"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AND(ISNUMBER(J97),J97&gt;=5),M97=""),AND(AND(ISNUMBER(J97),J97&gt;=5),AND(ISNUMBER(M97),M97&gt;=1)),AND(ISNUMBER(SERACH("papillary",N97)),OR(Y97="positive",Z97="positive"), ISNUMBER(SEARCH("BRAF",AB97)))),"intermediate","low"))</f>
        <v>low</v>
      </c>
      <c r="AF97" s="37" t="str">
        <f t="shared" si="14"/>
        <v>1b</v>
      </c>
      <c r="AG97" s="37" t="str">
        <f t="shared" si="15"/>
        <v>0</v>
      </c>
      <c r="AH97" s="37" t="str">
        <f t="shared" si="19"/>
        <v>0</v>
      </c>
      <c r="AI97" s="43" t="str">
        <f t="shared" si="20"/>
        <v>I</v>
      </c>
      <c r="AJ97" s="40" t="s">
        <v>938</v>
      </c>
      <c r="AK97" s="42" t="s">
        <v>942</v>
      </c>
      <c r="AL97" s="42" t="s">
        <v>946</v>
      </c>
      <c r="AM97" s="42" t="s">
        <v>946</v>
      </c>
      <c r="AN97" s="42" t="s">
        <v>69</v>
      </c>
      <c r="AO97" s="23">
        <f t="shared" ca="1" si="21"/>
        <v>1</v>
      </c>
      <c r="AP97" s="1">
        <f t="shared" si="22"/>
        <v>1</v>
      </c>
      <c r="AQ97" s="1">
        <f t="shared" si="23"/>
        <v>1</v>
      </c>
      <c r="AR97" s="1">
        <f t="shared" si="24"/>
        <v>1</v>
      </c>
      <c r="AS97" s="13">
        <f t="shared" si="16"/>
        <v>1</v>
      </c>
    </row>
    <row r="98" spans="1:45">
      <c r="A98" t="str">
        <f>'Model output'!A97</f>
        <v>TCGA-DJ-A3UZ</v>
      </c>
      <c r="B98" s="34">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1</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X</v>
      </c>
      <c r="F98" t="str">
        <f t="shared" si="17"/>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output'!G97)),ISNUMBER(SEARCH("V ",'Model output'!G97)),ISNUMBER(SEARCH("five",'Model output'!G97)),ISNUMBER(SEARCH("5",'Model output'!G97))))), "lateral", "central"))</f>
        <v/>
      </c>
      <c r="H98" t="str">
        <f>IF('Model output'!H97="","negative",IF(OR(ISNUMBER(SEARCH("lymph node",'Model output'!H97)),ISNUMBER(SEARCH("gland",'Model output'!H97)),ISNUMBER(SEARCH("lobe",'Model output'!H97)),ISNUMBER(SEARCH("isthmus",'Model output'!H97)),ISNUMBER(SEARCH("mediastinum",'Model output'!H97)),ISNUMBER(SEARCH("Not mentioned",'Model output'!H97)), ISNUMBER(SEARCH("Not applicable",'Model output'!H97)), ISNUMBER(SEARCH("paratracheal",'Model output'!H97)),ISNUMBER(SEARCH("fibroadipose tissue",'Model output'!H97)),ISNUMBER(SEARCH("thyroid node",'Model output'!H97)),ISNUMBER(SEARCH("skeletal muscle",'Model output'!H97)),ISNUMBER(SEARCH("right",'Model output'!H97)),ISNUMBER(SEARCH("left",'Model output'!H97)),ISNUMBER(SEARCH("Not specified",'Model output'!H97))),"negative","positive"))</f>
        <v>negative</v>
      </c>
      <c r="I98">
        <f>IF(OR('Model output'!I97="",'Model output'!I97="Not answered",'Model output'!I97="Not mentioned"),"",IF(ISNUMBER('Model output'!I97),'Model output'!I97,1))</f>
        <v>2</v>
      </c>
      <c r="J98">
        <f>IF(OR('Model output'!J97="",'Model output'!J97="Not answered",'Model output'!J97="Not mentioned"),"",IF(AND(ISNUMBER('Model output'!J97),'Model output'!J97&lt;=I98),'Model output'!J97,IF(AND(ISNUMBER('Model output'!J97), 'Model output'!J97&gt;=DATE(2024,1,1)), MIN(DAY('Model output'!J97), MONTH('Model output'!J97), YEAR('Model output'!J97)), IF(ISNUMBER(SEARCH("0/",'Model output'!J97)),0,IF(ISNUMBER(SEARCH("/",'Model output'!J97)), VALUE(LEFT('Model output'!J97, SEARCH("/",'Model output'!J97)-1)),1)))))</f>
        <v>0</v>
      </c>
      <c r="K98" t="str" cm="1">
        <f t="array" ref="K98">IF(COUNT(FIND({0,1,2,3,4,5,6,7,8,9},'Model output'!K97))&gt;0,'Model output'!K97,"")</f>
        <v/>
      </c>
      <c r="L98" s="8" t="str">
        <f t="shared" si="13"/>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
      </c>
      <c r="P98" t="str">
        <f>IF('Model output'!N97="","",'Model output'!N97)</f>
        <v>1.1 cm</v>
      </c>
      <c r="Q98" t="str">
        <f t="shared" si="18"/>
        <v>1.1cm</v>
      </c>
      <c r="R98" cm="1">
        <f t="array" ref="R98">IF(Q98="","",IF(ISNUMBER(SEARCH("cm",Q98)),MAX(VALUE(SUBSTITUTE(_xlfn.FILTERXML("&lt;t&gt;&lt;s&gt;"&amp;SUBSTITUTE(Q98,",","&lt;/s&gt;&lt;s&gt;")&amp;"&lt;/s&gt;&lt;/t&gt;","//s"),"cm",""))),MAX(VALUE(SUBSTITUTE(_xlfn.FILTERXML("&lt;t&gt;&lt;s&gt;"&amp;SUBSTITUTE(Q98,",","&lt;/s&gt;&lt;s&gt;")&amp;"&lt;/s&gt;&lt;/t&gt;","//s"),"mm","")))/10))</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 ""))</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7"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1" t="str">
        <f>IF(OR('Model output'!V97="", AND(ISERROR(SEARCH("Positive",'Model output'!V97)), ISNUMBER(SEARCH("Negative",'Model output'!V97))), AND(ISNUMBER(SEARCH("Uninvolved",'Model output'!V97)),NOT(ISNUMBER(SEARCH("margins involved",'Model output'!V97)))), ISNUMBER(SEARCH("Free",'Model output'!V97)), ISNUMBER(SEARCH("1 mm",'Model output'!V97)), ISNUMBER(SEARCH("0.1 CM",'Model output'!V97)), ISNUMBER(SEARCH("less than 0.2 mm",'Model output'!V97)), ISNUMBER(SEARCH("less than 0.5 mm",'Model output'!V97)), ISNUMBER(SEARCH("close to",'Model output'!V97)), ISNUMBER(SEARCH("abut",'Model output'!V97)), ISNUMBER(SEARCH("not mentioned",'Model output'!V97)), ISNUMBER(SEARCH("cannot be assessed",'Model output'!V97))), "negative", "positive")</f>
        <v>negative</v>
      </c>
      <c r="AE98" s="36"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AND(ISNUMBER(J98),J98&gt;=5),M98=""),AND(AND(ISNUMBER(J98),J98&gt;=5),AND(ISNUMBER(M98),M98&gt;=1)),AND(ISNUMBER(SERACH("papillary",N98)),OR(Y98="positive",Z98="positive"), ISNUMBER(SEARCH("BRAF",AB98)))),"intermediate","low"))</f>
        <v>intermediate</v>
      </c>
      <c r="AF98" s="37" t="str">
        <f t="shared" si="14"/>
        <v>1b</v>
      </c>
      <c r="AG98" s="37" t="str">
        <f t="shared" si="15"/>
        <v>0</v>
      </c>
      <c r="AH98" s="37" t="str">
        <f t="shared" si="19"/>
        <v>0</v>
      </c>
      <c r="AI98" s="43" t="str">
        <f t="shared" si="20"/>
        <v>I</v>
      </c>
      <c r="AJ98" s="40" t="s">
        <v>939</v>
      </c>
      <c r="AK98" s="42" t="s">
        <v>942</v>
      </c>
      <c r="AL98" s="42" t="s">
        <v>943</v>
      </c>
      <c r="AM98" s="42" t="s">
        <v>946</v>
      </c>
      <c r="AN98" s="42" t="s">
        <v>69</v>
      </c>
      <c r="AO98" s="23">
        <f t="shared" ca="1" si="21"/>
        <v>1</v>
      </c>
      <c r="AP98" s="1">
        <f t="shared" si="22"/>
        <v>1</v>
      </c>
      <c r="AQ98" s="1">
        <f t="shared" si="23"/>
        <v>1</v>
      </c>
      <c r="AR98" s="1">
        <f t="shared" si="24"/>
        <v>1</v>
      </c>
      <c r="AS98" s="13">
        <f t="shared" si="16"/>
        <v>1</v>
      </c>
    </row>
    <row r="99" spans="1:45">
      <c r="A99" t="str">
        <f>'Model output'!A98</f>
        <v>TCGA-DJ-A3V2</v>
      </c>
      <c r="B99" s="34">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1</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X</v>
      </c>
      <c r="F99" t="str">
        <f t="shared" si="17"/>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output'!G98)),ISNUMBER(SEARCH("V ",'Model output'!G98)),ISNUMBER(SEARCH("five",'Model output'!G98)),ISNUMBER(SEARCH("5",'Model output'!G98))))), "lateral", "central"))</f>
        <v/>
      </c>
      <c r="H99" t="str">
        <f>IF('Model output'!H98="","negative",IF(OR(ISNUMBER(SEARCH("lymph node",'Model output'!H98)),ISNUMBER(SEARCH("gland",'Model output'!H98)),ISNUMBER(SEARCH("lobe",'Model output'!H98)),ISNUMBER(SEARCH("isthmus",'Model output'!H98)),ISNUMBER(SEARCH("mediastinum",'Model output'!H98)),ISNUMBER(SEARCH("Not mentioned",'Model output'!H98)), ISNUMBER(SEARCH("Not applicable",'Model output'!H98)), ISNUMBER(SEARCH("paratracheal",'Model output'!H98)),ISNUMBER(SEARCH("fibroadipose tissue",'Model output'!H98)),ISNUMBER(SEARCH("thyroid node",'Model output'!H98)),ISNUMBER(SEARCH("skeletal muscle",'Model output'!H98)),ISNUMBER(SEARCH("right",'Model output'!H98)),ISNUMBER(SEARCH("left",'Model output'!H98)),ISNUMBER(SEARCH("Not specified",'Model output'!H98))),"negative","positive"))</f>
        <v>negative</v>
      </c>
      <c r="I99">
        <f>IF(OR('Model output'!I98="",'Model output'!I98="Not answered",'Model output'!I98="Not mentioned"),"",IF(ISNUMBER('Model output'!I98),'Model output'!I98,1))</f>
        <v>4</v>
      </c>
      <c r="J99">
        <f>IF(OR('Model output'!J98="",'Model output'!J98="Not answered",'Model output'!J98="Not mentioned"),"",IF(AND(ISNUMBER('Model output'!J98),'Model output'!J98&lt;=I99),'Model output'!J98,IF(AND(ISNUMBER('Model output'!J98), 'Model output'!J98&gt;=DATE(2024,1,1)), MIN(DAY('Model output'!J98), MONTH('Model output'!J98), YEAR('Model output'!J98)), IF(ISNUMBER(SEARCH("0/",'Model output'!J98)),0,IF(ISNUMBER(SEARCH("/",'Model output'!J98)), VALUE(LEFT('Model output'!J98, SEARCH("/",'Model output'!J98)-1)),1)))))</f>
        <v>1</v>
      </c>
      <c r="K99" t="str" cm="1">
        <f t="array" ref="K99">IF(COUNT(FIND({0,1,2,3,4,5,6,7,8,9},'Model output'!K98))&gt;0,'Model output'!K98,"")</f>
        <v>0.9 cm</v>
      </c>
      <c r="L99" s="8" t="str">
        <f t="shared" si="13"/>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
      </c>
      <c r="P99" t="str">
        <f>IF('Model output'!N98="","",'Model output'!N98)</f>
        <v>2.1 cm</v>
      </c>
      <c r="Q99" t="str">
        <f t="shared" si="18"/>
        <v>2.1cm</v>
      </c>
      <c r="R99" cm="1">
        <f t="array" ref="R99">IF(Q99="","",IF(ISNUMBER(SEARCH("cm",Q99)),MAX(VALUE(SUBSTITUTE(_xlfn.FILTERXML("&lt;t&gt;&lt;s&gt;"&amp;SUBSTITUTE(Q99,",","&lt;/s&gt;&lt;s&gt;")&amp;"&lt;/s&gt;&lt;/t&gt;","//s"),"cm",""))),MAX(VALUE(SUBSTITUTE(_xlfn.FILTERXML("&lt;t&gt;&lt;s&gt;"&amp;SUBSTITUTE(Q99,",","&lt;/s&gt;&lt;s&gt;")&amp;"&lt;/s&gt;&lt;/t&gt;","//s"),"mm","")))/10))</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2</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 ""))</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7" t="str">
        <f>IF('Model output'!S98="","",'Model output'!S98)</f>
        <v>Not Identified</v>
      </c>
      <c r="Y99" t="str">
        <f>IF(OR('Model output'!S98="",ISNUMBER(SEARCH("Absent",'Model output'!S98)),ISNUMBER(SEARCH("Not identified",'Model output'!S98)),AND(ISNUMBER(SEARCH("No",'Model output'!S98)),NOT(ISNUMBER(SEARCH("carcinoma",'Model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1" t="str">
        <f>IF(OR('Model output'!V98="", AND(ISERROR(SEARCH("Positive",'Model output'!V98)), ISNUMBER(SEARCH("Negative",'Model output'!V98))), AND(ISNUMBER(SEARCH("Uninvolved",'Model output'!V98)),NOT(ISNUMBER(SEARCH("margins involved",'Model output'!V98)))), ISNUMBER(SEARCH("Free",'Model output'!V98)), ISNUMBER(SEARCH("1 mm",'Model output'!V98)), ISNUMBER(SEARCH("0.1 CM",'Model output'!V98)), ISNUMBER(SEARCH("less than 0.2 mm",'Model output'!V98)), ISNUMBER(SEARCH("less than 0.5 mm",'Model output'!V98)), ISNUMBER(SEARCH("close to",'Model output'!V98)), ISNUMBER(SEARCH("abut",'Model output'!V98)), ISNUMBER(SEARCH("not mentioned",'Model output'!V98)), ISNUMBER(SEARCH("cannot be assessed",'Model output'!V98))), "negative", "positive")</f>
        <v>negative</v>
      </c>
      <c r="AE99" s="36"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AND(ISNUMBER(J99),J99&gt;=5),M99=""),AND(AND(ISNUMBER(J99),J99&gt;=5),AND(ISNUMBER(M99),M99&gt;=1)),AND(ISNUMBER(SERACH("papillary",N99)),OR(Y99="positive",Z99="positive"), ISNUMBER(SEARCH("BRAF",AB99)))),"intermediate","low"))</f>
        <v>intermediate</v>
      </c>
      <c r="AF99" s="37" t="str">
        <f t="shared" si="14"/>
        <v>2</v>
      </c>
      <c r="AG99" s="37" t="str">
        <f t="shared" si="15"/>
        <v>1a</v>
      </c>
      <c r="AH99" s="37" t="str">
        <f t="shared" si="19"/>
        <v>0</v>
      </c>
      <c r="AI99" s="43" t="str">
        <f t="shared" si="20"/>
        <v>I</v>
      </c>
      <c r="AJ99" s="40" t="s">
        <v>939</v>
      </c>
      <c r="AK99" s="42" t="s">
        <v>945</v>
      </c>
      <c r="AL99" s="42" t="s">
        <v>634</v>
      </c>
      <c r="AM99" s="42" t="s">
        <v>946</v>
      </c>
      <c r="AN99" s="42" t="s">
        <v>69</v>
      </c>
      <c r="AO99" s="23">
        <f t="shared" ca="1" si="21"/>
        <v>1</v>
      </c>
      <c r="AP99" s="1">
        <f t="shared" si="22"/>
        <v>1</v>
      </c>
      <c r="AQ99" s="1">
        <f t="shared" si="23"/>
        <v>1</v>
      </c>
      <c r="AR99" s="1">
        <f t="shared" si="24"/>
        <v>1</v>
      </c>
      <c r="AS99" s="13">
        <f t="shared" si="16"/>
        <v>1</v>
      </c>
    </row>
    <row r="100" spans="1:45">
      <c r="A100" t="str">
        <f>'Model output'!A99</f>
        <v>TCGA-DJ-A3V3</v>
      </c>
      <c r="B100" s="34">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0</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7"/>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output'!G99)),ISNUMBER(SEARCH("V ",'Model output'!G99)),ISNUMBER(SEARCH("five",'Model output'!G99)),ISNUMBER(SEARCH("5",'Model output'!G99))))), "lateral", "central"))</f>
        <v/>
      </c>
      <c r="H100" t="str">
        <f>IF('Model output'!H99="","negative",IF(OR(ISNUMBER(SEARCH("lymph node",'Model output'!H99)),ISNUMBER(SEARCH("gland",'Model output'!H99)),ISNUMBER(SEARCH("lobe",'Model output'!H99)),ISNUMBER(SEARCH("isthmus",'Model output'!H99)),ISNUMBER(SEARCH("mediastinum",'Model output'!H99)),ISNUMBER(SEARCH("Not mentioned",'Model output'!H99)), ISNUMBER(SEARCH("Not applicable",'Model output'!H99)), ISNUMBER(SEARCH("paratracheal",'Model output'!H99)),ISNUMBER(SEARCH("fibroadipose tissue",'Model output'!H99)),ISNUMBER(SEARCH("thyroid node",'Model output'!H99)),ISNUMBER(SEARCH("skeletal muscle",'Model output'!H99)),ISNUMBER(SEARCH("right",'Model output'!H99)),ISNUMBER(SEARCH("left",'Model output'!H99)),ISNUMBER(SEARCH("Not specified",'Model output'!H99))),"negative","positive"))</f>
        <v>negative</v>
      </c>
      <c r="I100">
        <f>IF(OR('Model output'!I99="",'Model output'!I99="Not answered",'Model output'!I99="Not mentioned"),"",IF(ISNUMBER('Model output'!I99),'Model output'!I99,1))</f>
        <v>14</v>
      </c>
      <c r="J100">
        <f>IF(OR('Model output'!J99="",'Model output'!J99="Not answered",'Model output'!J99="Not mentioned"),"",IF(AND(ISNUMBER('Model output'!J99),'Model output'!J99&lt;=I100),'Model output'!J99,IF(AND(ISNUMBER('Model output'!J99), 'Model output'!J99&gt;=DATE(2024,1,1)), MIN(DAY('Model output'!J99), MONTH('Model output'!J99), YEAR('Model output'!J99)), IF(ISNUMBER(SEARCH("0/",'Model output'!J99)),0,IF(ISNUMBER(SEARCH("/",'Model output'!J99)), VALUE(LEFT('Model output'!J99, SEARCH("/",'Model output'!J99)-1)),1)))))</f>
        <v>0</v>
      </c>
      <c r="K100" t="str" cm="1">
        <f t="array" ref="K100">IF(COUNT(FIND({0,1,2,3,4,5,6,7,8,9},'Model output'!K99))&gt;0,'Model output'!K99,"")</f>
        <v/>
      </c>
      <c r="L100" s="8" t="str">
        <f t="shared" si="13"/>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
      </c>
      <c r="P100" t="str">
        <f>IF('Model output'!N99="","",'Model output'!N99)</f>
        <v>2.4 cm</v>
      </c>
      <c r="Q100" t="str">
        <f t="shared" si="18"/>
        <v>2.4cm</v>
      </c>
      <c r="R100" cm="1">
        <f t="array" ref="R100">IF(Q100="","",IF(ISNUMBER(SEARCH("cm",Q100)),MAX(VALUE(SUBSTITUTE(_xlfn.FILTERXML("&lt;t&gt;&lt;s&gt;"&amp;SUBSTITUTE(Q100,",","&lt;/s&gt;&lt;s&gt;")&amp;"&lt;/s&gt;&lt;/t&gt;","//s"),"cm",""))),MAX(VALUE(SUBSTITUTE(_xlfn.FILTERXML("&lt;t&gt;&lt;s&gt;"&amp;SUBSTITUTE(Q100,",","&lt;/s&gt;&lt;s&gt;")&amp;"&lt;/s&gt;&lt;/t&gt;","//s"),"mm","")))/10))</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 ""))</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7" t="str">
        <f>IF('Model output'!S99="","",'Model output'!S99)</f>
        <v>Not identified</v>
      </c>
      <c r="Y100" t="str">
        <f>IF(OR('Model output'!S99="",ISNUMBER(SEARCH("Absent",'Model output'!S99)),ISNUMBER(SEARCH("Not identified",'Model output'!S99)),AND(ISNUMBER(SEARCH("No",'Model output'!S99)),NOT(ISNUMBER(SEARCH("carcinoma",'Model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1" t="str">
        <f>IF(OR('Model output'!V99="", AND(ISERROR(SEARCH("Positive",'Model output'!V99)), ISNUMBER(SEARCH("Negative",'Model output'!V99))), AND(ISNUMBER(SEARCH("Uninvolved",'Model output'!V99)),NOT(ISNUMBER(SEARCH("margins involved",'Model output'!V99)))), ISNUMBER(SEARCH("Free",'Model output'!V99)), ISNUMBER(SEARCH("1 mm",'Model output'!V99)), ISNUMBER(SEARCH("0.1 CM",'Model output'!V99)), ISNUMBER(SEARCH("less than 0.2 mm",'Model output'!V99)), ISNUMBER(SEARCH("less than 0.5 mm",'Model output'!V99)), ISNUMBER(SEARCH("close to",'Model output'!V99)), ISNUMBER(SEARCH("abut",'Model output'!V99)), ISNUMBER(SEARCH("not mentioned",'Model output'!V99)), ISNUMBER(SEARCH("cannot be assessed",'Model output'!V99))), "negative", "positive")</f>
        <v>negative</v>
      </c>
      <c r="AE100" s="36"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AND(ISNUMBER(J100),J100&gt;=5),M100=""),AND(AND(ISNUMBER(J100),J100&gt;=5),AND(ISNUMBER(M100),M100&gt;=1)),AND(ISNUMBER(SERACH("papillary",N100)),OR(Y100="positive",Z100="positive"), ISNUMBER(SEARCH("BRAF",AB100)))),"intermediate","low"))</f>
        <v>low</v>
      </c>
      <c r="AF100" s="37" t="str">
        <f t="shared" si="14"/>
        <v>2</v>
      </c>
      <c r="AG100" s="37" t="str">
        <f t="shared" si="15"/>
        <v>0</v>
      </c>
      <c r="AH100" s="37" t="str">
        <f t="shared" si="19"/>
        <v>0</v>
      </c>
      <c r="AI100" s="43" t="str">
        <f t="shared" si="20"/>
        <v>I</v>
      </c>
      <c r="AJ100" s="40" t="s">
        <v>938</v>
      </c>
      <c r="AK100" s="42" t="s">
        <v>945</v>
      </c>
      <c r="AL100" s="42" t="s">
        <v>943</v>
      </c>
      <c r="AM100" s="42" t="s">
        <v>946</v>
      </c>
      <c r="AN100" s="42" t="s">
        <v>69</v>
      </c>
      <c r="AO100" s="23">
        <f t="shared" ref="AO100:AO131" ca="1" si="25">IF(AE100=AJ100,1,0)</f>
        <v>1</v>
      </c>
      <c r="AP100" s="1">
        <f t="shared" ref="AP100:AP131" si="26">IF(AF100=AK100, 1, IF(AND(AF100="x", AK100="0"), 1, IF(AND(AF100="0", AK100="x"), 1, 0)))</f>
        <v>1</v>
      </c>
      <c r="AQ100" s="1">
        <f t="shared" ref="AQ100:AQ131" si="27">IF(AG100=AL100, 1, IF(AND(AG100="x", AL100="0"), 1, IF(AND(AG100="0", AL100="x"), 1, 0)))</f>
        <v>1</v>
      </c>
      <c r="AR100" s="1">
        <f t="shared" ref="AR100:AR131" si="28">IF(AH100=AM100, 1, IF(AND(AH100="x", AM100="0"), 1, IF(AND(AH100="0", AM100="x"), 1, 0)))</f>
        <v>1</v>
      </c>
      <c r="AS100" s="13">
        <f t="shared" si="16"/>
        <v>1</v>
      </c>
    </row>
    <row r="101" spans="1:45">
      <c r="A101" t="str">
        <f>'Model output'!A100</f>
        <v>TCGA-DJ-A3V5</v>
      </c>
      <c r="B101" s="34">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7"/>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output'!G100)),ISNUMBER(SEARCH("V ",'Model output'!G100)),ISNUMBER(SEARCH("five",'Model output'!G100)),ISNUMBER(SEARCH("5",'Model output'!G100))))), "lateral", "central"))</f>
        <v/>
      </c>
      <c r="H101" t="str">
        <f>IF('Model output'!H100="","negative",IF(OR(ISNUMBER(SEARCH("lymph node",'Model output'!H100)),ISNUMBER(SEARCH("gland",'Model output'!H100)),ISNUMBER(SEARCH("lobe",'Model output'!H100)),ISNUMBER(SEARCH("isthmus",'Model output'!H100)),ISNUMBER(SEARCH("mediastinum",'Model output'!H100)),ISNUMBER(SEARCH("Not mentioned",'Model output'!H100)), ISNUMBER(SEARCH("Not applicable",'Model output'!H100)), ISNUMBER(SEARCH("paratracheal",'Model output'!H100)),ISNUMBER(SEARCH("fibroadipose tissue",'Model output'!H100)),ISNUMBER(SEARCH("thyroid node",'Model output'!H100)),ISNUMBER(SEARCH("skeletal muscle",'Model output'!H100)),ISNUMBER(SEARCH("right",'Model output'!H100)),ISNUMBER(SEARCH("left",'Model output'!H100)),ISNUMBER(SEARCH("Not specified",'Model output'!H100))),"negative","positive"))</f>
        <v>negative</v>
      </c>
      <c r="I101">
        <f>IF(OR('Model output'!I100="",'Model output'!I100="Not answered",'Model output'!I100="Not mentioned"),"",IF(ISNUMBER('Model output'!I100),'Model output'!I100,1))</f>
        <v>1</v>
      </c>
      <c r="J101">
        <f>IF(OR('Model output'!J100="",'Model output'!J100="Not answered",'Model output'!J100="Not mentioned"),"",IF(AND(ISNUMBER('Model output'!J100),'Model output'!J100&lt;=I101),'Model output'!J100,IF(AND(ISNUMBER('Model output'!J100), 'Model output'!J100&gt;=DATE(2024,1,1)), MIN(DAY('Model output'!J100), MONTH('Model output'!J100), YEAR('Model output'!J100)), IF(ISNUMBER(SEARCH("0/",'Model output'!J100)),0,IF(ISNUMBER(SEARCH("/",'Model output'!J100)), VALUE(LEFT('Model output'!J100, SEARCH("/",'Model output'!J100)-1)),1)))))</f>
        <v>0</v>
      </c>
      <c r="K101" t="str" cm="1">
        <f t="array" ref="K101">IF(COUNT(FIND({0,1,2,3,4,5,6,7,8,9},'Model output'!K100))&gt;0,'Model output'!K100,"")</f>
        <v/>
      </c>
      <c r="L101" s="8" t="str">
        <f t="shared" si="13"/>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 variant</v>
      </c>
      <c r="P101" t="str">
        <f>IF('Model output'!N100="","",'Model output'!N100)</f>
        <v>1.4 cm</v>
      </c>
      <c r="Q101" t="str">
        <f t="shared" si="18"/>
        <v>1.4cm</v>
      </c>
      <c r="R101" cm="1">
        <f t="array" ref="R101">IF(Q101="","",IF(ISNUMBER(SEARCH("cm",Q101)),MAX(VALUE(SUBSTITUTE(_xlfn.FILTERXML("&lt;t&gt;&lt;s&gt;"&amp;SUBSTITUTE(Q101,",","&lt;/s&gt;&lt;s&gt;")&amp;"&lt;/s&gt;&lt;/t&gt;","//s"),"cm",""))),MAX(VALUE(SUBSTITUTE(_xlfn.FILTERXML("&lt;t&gt;&lt;s&gt;"&amp;SUBSTITUTE(Q101,",","&lt;/s&gt;&lt;s&gt;")&amp;"&lt;/s&gt;&lt;/t&gt;","//s"),"mm","")))/10))</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 ""))</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7"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1" t="str">
        <f>IF(OR('Model output'!V100="", AND(ISERROR(SEARCH("Positive",'Model output'!V100)), ISNUMBER(SEARCH("Negative",'Model output'!V100))), AND(ISNUMBER(SEARCH("Uninvolved",'Model output'!V100)),NOT(ISNUMBER(SEARCH("margins involved",'Model output'!V100)))), ISNUMBER(SEARCH("Free",'Model output'!V100)), ISNUMBER(SEARCH("1 mm",'Model output'!V100)), ISNUMBER(SEARCH("0.1 CM",'Model output'!V100)), ISNUMBER(SEARCH("less than 0.2 mm",'Model output'!V100)), ISNUMBER(SEARCH("less than 0.5 mm",'Model output'!V100)), ISNUMBER(SEARCH("close to",'Model output'!V100)), ISNUMBER(SEARCH("abut",'Model output'!V100)), ISNUMBER(SEARCH("not mentioned",'Model output'!V100)), ISNUMBER(SEARCH("cannot be assessed",'Model output'!V100))), "negative", "positive")</f>
        <v>positive</v>
      </c>
      <c r="AE101" s="36"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AND(ISNUMBER(J101),J101&gt;=5),M101=""),AND(AND(ISNUMBER(J101),J101&gt;=5),AND(ISNUMBER(M101),M101&gt;=1)),AND(ISNUMBER(SERACH("papillary",N101)),OR(Y101="positive",Z101="positive"), ISNUMBER(SEARCH("BRAF",AB101)))),"intermediate","low"))</f>
        <v>high</v>
      </c>
      <c r="AF101" s="37" t="str">
        <f t="shared" si="14"/>
        <v>1b</v>
      </c>
      <c r="AG101" s="37" t="str">
        <f t="shared" si="15"/>
        <v>0</v>
      </c>
      <c r="AH101" s="37" t="str">
        <f t="shared" si="19"/>
        <v>0</v>
      </c>
      <c r="AI101" s="43" t="str">
        <f t="shared" si="20"/>
        <v>I</v>
      </c>
      <c r="AJ101" s="40" t="s">
        <v>937</v>
      </c>
      <c r="AK101" s="42" t="s">
        <v>942</v>
      </c>
      <c r="AL101" s="42" t="s">
        <v>943</v>
      </c>
      <c r="AM101" s="42" t="s">
        <v>946</v>
      </c>
      <c r="AN101" s="42" t="s">
        <v>69</v>
      </c>
      <c r="AO101" s="23">
        <f t="shared" si="25"/>
        <v>1</v>
      </c>
      <c r="AP101" s="1">
        <f t="shared" si="26"/>
        <v>1</v>
      </c>
      <c r="AQ101" s="1">
        <f t="shared" si="27"/>
        <v>1</v>
      </c>
      <c r="AR101" s="1">
        <f t="shared" si="28"/>
        <v>1</v>
      </c>
      <c r="AS101" s="13">
        <f t="shared" si="16"/>
        <v>1</v>
      </c>
    </row>
    <row r="102" spans="1:45">
      <c r="A102" t="str">
        <f>'Model output'!A101</f>
        <v>TCGA-DJ-A3V6</v>
      </c>
      <c r="B102" s="34">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1</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X</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X</v>
      </c>
      <c r="F102" t="str">
        <f t="shared" si="17"/>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output'!G101)),ISNUMBER(SEARCH("V ",'Model output'!G101)),ISNUMBER(SEARCH("five",'Model output'!G101)),ISNUMBER(SEARCH("5",'Model output'!G101))))), "lateral", "central"))</f>
        <v/>
      </c>
      <c r="H102" t="str">
        <f>IF('Model output'!H101="","negative",IF(OR(ISNUMBER(SEARCH("lymph node",'Model output'!H101)),ISNUMBER(SEARCH("gland",'Model output'!H101)),ISNUMBER(SEARCH("lobe",'Model output'!H101)),ISNUMBER(SEARCH("isthmus",'Model output'!H101)),ISNUMBER(SEARCH("mediastinum",'Model output'!H101)),ISNUMBER(SEARCH("Not mentioned",'Model output'!H101)), ISNUMBER(SEARCH("Not applicable",'Model output'!H101)), ISNUMBER(SEARCH("paratracheal",'Model output'!H101)),ISNUMBER(SEARCH("fibroadipose tissue",'Model output'!H101)),ISNUMBER(SEARCH("thyroid node",'Model output'!H101)),ISNUMBER(SEARCH("skeletal muscle",'Model output'!H101)),ISNUMBER(SEARCH("right",'Model output'!H101)),ISNUMBER(SEARCH("left",'Model output'!H101)),ISNUMBER(SEARCH("Not specified",'Model output'!H101))),"negative","positive"))</f>
        <v>negative</v>
      </c>
      <c r="I102" t="str">
        <f>IF(OR('Model output'!I101="",'Model output'!I101="Not answered",'Model output'!I101="Not mentioned"),"",IF(ISNUMBER('Model output'!I101),'Model output'!I101,1))</f>
        <v/>
      </c>
      <c r="J102" t="str">
        <f>IF(OR('Model output'!J101="",'Model output'!J101="Not answered",'Model output'!J101="Not mentioned"),"",IF(AND(ISNUMBER('Model output'!J101),'Model output'!J101&lt;=I102),'Model output'!J101,IF(AND(ISNUMBER('Model output'!J101), 'Model output'!J101&gt;=DATE(2024,1,1)), MIN(DAY('Model output'!J101), MONTH('Model output'!J101), YEAR('Model output'!J101)), IF(ISNUMBER(SEARCH("0/",'Model output'!J101)),0,IF(ISNUMBER(SEARCH("/",'Model output'!J101)), VALUE(LEFT('Model output'!J101, SEARCH("/",'Model output'!J101)-1)),1)))))</f>
        <v/>
      </c>
      <c r="K102" t="str" cm="1">
        <f t="array" ref="K102">IF(COUNT(FIND({0,1,2,3,4,5,6,7,8,9},'Model output'!K101))&gt;0,'Model output'!K101,"")</f>
        <v/>
      </c>
      <c r="L102" s="8" t="str">
        <f t="shared" si="13"/>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 variant</v>
      </c>
      <c r="P102" t="str">
        <f>IF('Model output'!N101="","",'Model output'!N101)</f>
        <v>1.8 cm</v>
      </c>
      <c r="Q102" t="str">
        <f t="shared" si="18"/>
        <v>1.8cm</v>
      </c>
      <c r="R102" cm="1">
        <f t="array" ref="R102">IF(Q102="","",IF(ISNUMBER(SEARCH("cm",Q102)),MAX(VALUE(SUBSTITUTE(_xlfn.FILTERXML("&lt;t&gt;&lt;s&gt;"&amp;SUBSTITUTE(Q102,",","&lt;/s&gt;&lt;s&gt;")&amp;"&lt;/s&gt;&lt;/t&gt;","//s"),"cm",""))),MAX(VALUE(SUBSTITUTE(_xlfn.FILTERXML("&lt;t&gt;&lt;s&gt;"&amp;SUBSTITUTE(Q102,",","&lt;/s&gt;&lt;s&gt;")&amp;"&lt;/s&gt;&lt;/t&gt;","//s"),"mm","")))/10))</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 ""))</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7"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1" t="str">
        <f>IF(OR('Model output'!V101="", AND(ISERROR(SEARCH("Positive",'Model output'!V101)), ISNUMBER(SEARCH("Negative",'Model output'!V101))), AND(ISNUMBER(SEARCH("Uninvolved",'Model output'!V101)),NOT(ISNUMBER(SEARCH("margins involved",'Model output'!V101)))), ISNUMBER(SEARCH("Free",'Model output'!V101)), ISNUMBER(SEARCH("1 mm",'Model output'!V101)), ISNUMBER(SEARCH("0.1 CM",'Model output'!V101)), ISNUMBER(SEARCH("less than 0.2 mm",'Model output'!V101)), ISNUMBER(SEARCH("less than 0.5 mm",'Model output'!V101)), ISNUMBER(SEARCH("close to",'Model output'!V101)), ISNUMBER(SEARCH("abut",'Model output'!V101)), ISNUMBER(SEARCH("not mentioned",'Model output'!V101)), ISNUMBER(SEARCH("cannot be assessed",'Model output'!V101))), "negative", "positive")</f>
        <v>negative</v>
      </c>
      <c r="AE102" s="36"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AND(ISNUMBER(J102),J102&gt;=5),M102=""),AND(AND(ISNUMBER(J102),J102&gt;=5),AND(ISNUMBER(M102),M102&gt;=1)),AND(ISNUMBER(SERACH("papillary",N102)),OR(Y102="positive",Z102="positive"), ISNUMBER(SEARCH("BRAF",AB102)))),"intermediate","low"))</f>
        <v>intermediate</v>
      </c>
      <c r="AF102" s="37" t="str">
        <f t="shared" si="14"/>
        <v>1b</v>
      </c>
      <c r="AG102" s="37" t="str">
        <f t="shared" si="15"/>
        <v>0</v>
      </c>
      <c r="AH102" s="37" t="str">
        <f t="shared" si="19"/>
        <v>0</v>
      </c>
      <c r="AI102" s="43" t="str">
        <f t="shared" si="20"/>
        <v>I</v>
      </c>
      <c r="AJ102" s="40" t="s">
        <v>939</v>
      </c>
      <c r="AK102" s="42" t="s">
        <v>942</v>
      </c>
      <c r="AL102" s="42" t="s">
        <v>946</v>
      </c>
      <c r="AM102" s="42" t="s">
        <v>946</v>
      </c>
      <c r="AN102" s="42" t="s">
        <v>69</v>
      </c>
      <c r="AO102" s="23">
        <f t="shared" ca="1" si="25"/>
        <v>1</v>
      </c>
      <c r="AP102" s="1">
        <f t="shared" si="26"/>
        <v>1</v>
      </c>
      <c r="AQ102" s="1">
        <f t="shared" si="27"/>
        <v>1</v>
      </c>
      <c r="AR102" s="1">
        <f t="shared" si="28"/>
        <v>1</v>
      </c>
      <c r="AS102" s="13">
        <f t="shared" si="16"/>
        <v>1</v>
      </c>
    </row>
    <row r="103" spans="1:45">
      <c r="A103" t="str">
        <f>'Model output'!A102</f>
        <v>TCGA-DJ-A3V8</v>
      </c>
      <c r="B103" s="34">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1</v>
      </c>
      <c r="F103" t="str">
        <f t="shared" si="17"/>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output'!H102="","negative",IF(OR(ISNUMBER(SEARCH("lymph node",'Model output'!H102)),ISNUMBER(SEARCH("gland",'Model output'!H102)),ISNUMBER(SEARCH("lobe",'Model output'!H102)),ISNUMBER(SEARCH("isthmus",'Model output'!H102)),ISNUMBER(SEARCH("mediastinum",'Model output'!H102)),ISNUMBER(SEARCH("Not mentioned",'Model output'!H102)), ISNUMBER(SEARCH("Not applicable",'Model output'!H102)), ISNUMBER(SEARCH("paratracheal",'Model output'!H102)),ISNUMBER(SEARCH("fibroadipose tissue",'Model output'!H102)),ISNUMBER(SEARCH("thyroid node",'Model output'!H102)),ISNUMBER(SEARCH("skeletal muscle",'Model output'!H102)),ISNUMBER(SEARCH("right",'Model output'!H102)),ISNUMBER(SEARCH("left",'Model output'!H102)),ISNUMBER(SEARCH("Not specified",'Model output'!H102))),"negative","positive"))</f>
        <v>negative</v>
      </c>
      <c r="I103">
        <f>IF(OR('Model output'!I102="",'Model output'!I102="Not answered",'Model output'!I102="Not mentioned"),"",IF(ISNUMBER('Model output'!I102),'Model output'!I102,1))</f>
        <v>10</v>
      </c>
      <c r="J103">
        <f>IF(OR('Model output'!J102="",'Model output'!J102="Not answered",'Model output'!J102="Not mentioned"),"",IF(AND(ISNUMBER('Model output'!J102),'Model output'!J102&lt;=I103),'Model output'!J102,IF(AND(ISNUMBER('Model output'!J102), 'Model output'!J102&gt;=DATE(2024,1,1)), MIN(DAY('Model output'!J102), MONTH('Model output'!J102), YEAR('Model output'!J102)), IF(ISNUMBER(SEARCH("0/",'Model output'!J102)),0,IF(ISNUMBER(SEARCH("/",'Model output'!J102)), VALUE(LEFT('Model output'!J102, SEARCH("/",'Model output'!J102)-1)),1)))))</f>
        <v>2</v>
      </c>
      <c r="K103" t="str" cm="1">
        <f t="array" ref="K103">IF(COUNT(FIND({0,1,2,3,4,5,6,7,8,9},'Model output'!K102))&gt;0,'Model output'!K102,"")</f>
        <v/>
      </c>
      <c r="L103" s="8" t="str">
        <f t="shared" si="13"/>
        <v/>
      </c>
      <c r="M103" t="str" cm="1">
        <f t="array" ref="M103">IF(L103="","",IF(ISNUMBER(SEARCH("cm",L103)),MAX(VALUE(SUBSTITUTE(_xlfn.FILTERXML("&lt;t&gt;&lt;s&gt;"&amp;SUBSTITUTE(L103,",","&lt;/s&gt;&lt;s&gt;")&amp;"&lt;/s&gt;&lt;/t&gt;","//s"),"cm",""))),MAX(VALUE(SUBSTITUTE(_xlfn.FILTERXML("&lt;t&gt;&lt;s&gt;"&amp;SUBSTITUTE(L103,",","&lt;/s&gt;&lt;s&gt;")&amp;"&lt;/s&gt;&lt;/t&gt;","//s"),"mm","")))/10))</f>
        <v/>
      </c>
      <c r="N103" t="str">
        <f>IF('Model output'!L102="","",'Model output'!L102)</f>
        <v>papillary</v>
      </c>
      <c r="O103" t="str">
        <f>IF('Model output'!M102="","",'Model output'!M102)</f>
        <v>tall cell</v>
      </c>
      <c r="P103" t="str">
        <f>IF('Model output'!N102="","",'Model output'!N102)</f>
        <v>2.5 cm</v>
      </c>
      <c r="Q103" t="str">
        <f t="shared" si="18"/>
        <v>2.5cm</v>
      </c>
      <c r="R103" cm="1">
        <f t="array" ref="R103">IF(Q103="","",IF(ISNUMBER(SEARCH("cm",Q103)),MAX(VALUE(SUBSTITUTE(_xlfn.FILTERXML("&lt;t&gt;&lt;s&gt;"&amp;SUBSTITUTE(Q103,",","&lt;/s&gt;&lt;s&gt;")&amp;"&lt;/s&gt;&lt;/t&gt;","//s"),"cm",""))),MAX(VALUE(SUBSTITUTE(_xlfn.FILTERXML("&lt;t&gt;&lt;s&gt;"&amp;SUBSTITUTE(Q103,",","&lt;/s&gt;&lt;s&gt;")&amp;"&lt;/s&gt;&lt;/t&gt;","//s"),"mm","")))/10))</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 ""))</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7"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1" t="str">
        <f>IF(OR('Model output'!V102="", AND(ISERROR(SEARCH("Positive",'Model output'!V102)), ISNUMBER(SEARCH("Negative",'Model output'!V102))), AND(ISNUMBER(SEARCH("Uninvolved",'Model output'!V102)),NOT(ISNUMBER(SEARCH("margins involved",'Model output'!V102)))), ISNUMBER(SEARCH("Free",'Model output'!V102)), ISNUMBER(SEARCH("1 mm",'Model output'!V102)), ISNUMBER(SEARCH("0.1 CM",'Model output'!V102)), ISNUMBER(SEARCH("less than 0.2 mm",'Model output'!V102)), ISNUMBER(SEARCH("less than 0.5 mm",'Model output'!V102)), ISNUMBER(SEARCH("close to",'Model output'!V102)), ISNUMBER(SEARCH("abut",'Model output'!V102)), ISNUMBER(SEARCH("not mentioned",'Model output'!V102)), ISNUMBER(SEARCH("cannot be assessed",'Model output'!V102))), "negative", "positive")</f>
        <v>positive</v>
      </c>
      <c r="AE103" s="36"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AND(ISNUMBER(J103),J103&gt;=5),M103=""),AND(AND(ISNUMBER(J103),J103&gt;=5),AND(ISNUMBER(M103),M103&gt;=1)),AND(ISNUMBER(SERACH("papillary",N103)),OR(Y103="positive",Z103="positive"), ISNUMBER(SEARCH("BRAF",AB103)))),"intermediate","low"))</f>
        <v>high</v>
      </c>
      <c r="AF103" s="37" t="str">
        <f t="shared" si="14"/>
        <v>2</v>
      </c>
      <c r="AG103" s="37" t="str">
        <f t="shared" si="15"/>
        <v>1b</v>
      </c>
      <c r="AH103" s="37" t="str">
        <f t="shared" si="19"/>
        <v>0</v>
      </c>
      <c r="AI103" s="43" t="str">
        <f t="shared" si="20"/>
        <v>I</v>
      </c>
      <c r="AJ103" s="40" t="s">
        <v>937</v>
      </c>
      <c r="AK103" s="42" t="s">
        <v>945</v>
      </c>
      <c r="AL103" s="42" t="s">
        <v>942</v>
      </c>
      <c r="AM103" s="42" t="s">
        <v>946</v>
      </c>
      <c r="AN103" s="42" t="s">
        <v>69</v>
      </c>
      <c r="AO103" s="23">
        <f t="shared" si="25"/>
        <v>1</v>
      </c>
      <c r="AP103" s="1">
        <f t="shared" si="26"/>
        <v>1</v>
      </c>
      <c r="AQ103" s="1">
        <f t="shared" si="27"/>
        <v>1</v>
      </c>
      <c r="AR103" s="1">
        <f t="shared" si="28"/>
        <v>1</v>
      </c>
      <c r="AS103" s="13">
        <f t="shared" si="16"/>
        <v>1</v>
      </c>
    </row>
    <row r="104" spans="1:45">
      <c r="A104" t="str">
        <f>'Model output'!A103</f>
        <v>TCGA-DJ-A3V9</v>
      </c>
      <c r="B104" s="34">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1</v>
      </c>
      <c r="F104" t="str">
        <f t="shared" si="17"/>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output'!G103)),ISNUMBER(SEARCH("V ",'Model output'!G103)),ISNUMBER(SEARCH("five",'Model output'!G103)),ISNUMBER(SEARCH("5",'Model output'!G103))))), "lateral", "central"))</f>
        <v/>
      </c>
      <c r="H104" t="str">
        <f>IF('Model output'!H103="","negative",IF(OR(ISNUMBER(SEARCH("lymph node",'Model output'!H103)),ISNUMBER(SEARCH("gland",'Model output'!H103)),ISNUMBER(SEARCH("lobe",'Model output'!H103)),ISNUMBER(SEARCH("isthmus",'Model output'!H103)),ISNUMBER(SEARCH("mediastinum",'Model output'!H103)),ISNUMBER(SEARCH("Not mentioned",'Model output'!H103)), ISNUMBER(SEARCH("Not applicable",'Model output'!H103)), ISNUMBER(SEARCH("paratracheal",'Model output'!H103)),ISNUMBER(SEARCH("fibroadipose tissue",'Model output'!H103)),ISNUMBER(SEARCH("thyroid node",'Model output'!H103)),ISNUMBER(SEARCH("skeletal muscle",'Model output'!H103)),ISNUMBER(SEARCH("right",'Model output'!H103)),ISNUMBER(SEARCH("left",'Model output'!H103)),ISNUMBER(SEARCH("Not specified",'Model output'!H103))),"negative","positive"))</f>
        <v>negative</v>
      </c>
      <c r="I104">
        <f>IF(OR('Model output'!I103="",'Model output'!I103="Not answered",'Model output'!I103="Not mentioned"),"",IF(ISNUMBER('Model output'!I103),'Model output'!I103,1))</f>
        <v>34</v>
      </c>
      <c r="J104">
        <f>IF(OR('Model output'!J103="",'Model output'!J103="Not answered",'Model output'!J103="Not mentioned"),"",IF(AND(ISNUMBER('Model output'!J103),'Model output'!J103&lt;=I104),'Model output'!J103,IF(AND(ISNUMBER('Model output'!J103), 'Model output'!J103&gt;=DATE(2024,1,1)), MIN(DAY('Model output'!J103), MONTH('Model output'!J103), YEAR('Model output'!J103)), IF(ISNUMBER(SEARCH("0/",'Model output'!J103)),0,IF(ISNUMBER(SEARCH("/",'Model output'!J103)), VALUE(LEFT('Model output'!J103, SEARCH("/",'Model output'!J103)-1)),1)))))</f>
        <v>18</v>
      </c>
      <c r="K104" t="str" cm="1">
        <f t="array" ref="K104">IF(COUNT(FIND({0,1,2,3,4,5,6,7,8,9},'Model output'!K103))&gt;0,'Model output'!K103,"")</f>
        <v>1.2cm</v>
      </c>
      <c r="L104" s="8" t="str">
        <f t="shared" si="13"/>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2.3cm</v>
      </c>
      <c r="Q104" t="str">
        <f t="shared" si="18"/>
        <v>2.3cm</v>
      </c>
      <c r="R104" cm="1">
        <f t="array" ref="R104">IF(Q104="","",IF(ISNUMBER(SEARCH("cm",Q104)),MAX(VALUE(SUBSTITUTE(_xlfn.FILTERXML("&lt;t&gt;&lt;s&gt;"&amp;SUBSTITUTE(Q104,",","&lt;/s&gt;&lt;s&gt;")&amp;"&lt;/s&gt;&lt;/t&gt;","//s"),"cm",""))),MAX(VALUE(SUBSTITUTE(_xlfn.FILTERXML("&lt;t&gt;&lt;s&gt;"&amp;SUBSTITUTE(Q104,",","&lt;/s&gt;&lt;s&gt;")&amp;"&lt;/s&gt;&lt;/t&gt;","//s"),"mm","")))/10))</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t="str">
        <f>IF('Model output'!O103="","",'Model output'!O103)</f>
        <v>Multiple foci</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 ""))</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7" t="str">
        <f>IF('Model output'!S103="","",'Model output'!S103)</f>
        <v>Not identified</v>
      </c>
      <c r="Y104" t="str">
        <f>IF(OR('Model output'!S103="",ISNUMBER(SEARCH("Absent",'Model output'!S103)),ISNUMBER(SEARCH("Not identified",'Model output'!S103)),AND(ISNUMBER(SEARCH("No",'Model output'!S103)),NOT(ISNUMBER(SEARCH("carcinoma",'Model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1" t="str">
        <f>IF(OR('Model output'!V103="", AND(ISERROR(SEARCH("Positive",'Model output'!V103)), ISNUMBER(SEARCH("Negative",'Model output'!V103))), AND(ISNUMBER(SEARCH("Uninvolved",'Model output'!V103)),NOT(ISNUMBER(SEARCH("margins involved",'Model output'!V103)))), ISNUMBER(SEARCH("Free",'Model output'!V103)), ISNUMBER(SEARCH("1 mm",'Model output'!V103)), ISNUMBER(SEARCH("0.1 CM",'Model output'!V103)), ISNUMBER(SEARCH("less than 0.2 mm",'Model output'!V103)), ISNUMBER(SEARCH("less than 0.5 mm",'Model output'!V103)), ISNUMBER(SEARCH("close to",'Model output'!V103)), ISNUMBER(SEARCH("abut",'Model output'!V103)), ISNUMBER(SEARCH("not mentioned",'Model output'!V103)), ISNUMBER(SEARCH("cannot be assessed",'Model output'!V103))), "negative", "positive")</f>
        <v>negative</v>
      </c>
      <c r="AE104" s="36"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AND(ISNUMBER(J104),J104&gt;=5),M104=""),AND(AND(ISNUMBER(J104),J104&gt;=5),AND(ISNUMBER(M104),M104&gt;=1)),AND(ISNUMBER(SERACH("papillary",N104)),OR(Y104="positive",Z104="positive"), ISNUMBER(SEARCH("BRAF",AB104)))),"intermediate","low"))</f>
        <v>intermediate</v>
      </c>
      <c r="AF104" s="37" t="str">
        <f t="shared" si="14"/>
        <v>2</v>
      </c>
      <c r="AG104" s="37" t="str">
        <f t="shared" si="15"/>
        <v>1a</v>
      </c>
      <c r="AH104" s="37" t="str">
        <f t="shared" si="19"/>
        <v>0</v>
      </c>
      <c r="AI104" s="43" t="str">
        <f t="shared" si="20"/>
        <v>I</v>
      </c>
      <c r="AJ104" s="40" t="s">
        <v>939</v>
      </c>
      <c r="AK104" s="42" t="s">
        <v>945</v>
      </c>
      <c r="AL104" s="42" t="s">
        <v>942</v>
      </c>
      <c r="AM104" s="42" t="s">
        <v>946</v>
      </c>
      <c r="AN104" s="42" t="s">
        <v>69</v>
      </c>
      <c r="AO104" s="23">
        <f t="shared" ca="1" si="25"/>
        <v>1</v>
      </c>
      <c r="AP104" s="1">
        <f t="shared" si="26"/>
        <v>1</v>
      </c>
      <c r="AQ104" s="1">
        <f t="shared" si="27"/>
        <v>0</v>
      </c>
      <c r="AR104" s="1">
        <f t="shared" si="28"/>
        <v>1</v>
      </c>
      <c r="AS104" s="13">
        <f t="shared" si="16"/>
        <v>1</v>
      </c>
    </row>
    <row r="105" spans="1:45">
      <c r="A105" t="str">
        <f>'Model output'!A104</f>
        <v>TCGA-DJ-A3VB</v>
      </c>
      <c r="B105" s="34">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7"/>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output'!G104)),ISNUMBER(SEARCH("V ",'Model output'!G104)),ISNUMBER(SEARCH("five",'Model output'!G104)),ISNUMBER(SEARCH("5",'Model output'!G104))))), "lateral", "central"))</f>
        <v/>
      </c>
      <c r="H105" t="str">
        <f>IF('Model output'!H104="","negative",IF(OR(ISNUMBER(SEARCH("lymph node",'Model output'!H104)),ISNUMBER(SEARCH("gland",'Model output'!H104)),ISNUMBER(SEARCH("lobe",'Model output'!H104)),ISNUMBER(SEARCH("isthmus",'Model output'!H104)),ISNUMBER(SEARCH("mediastinum",'Model output'!H104)),ISNUMBER(SEARCH("Not mentioned",'Model output'!H104)), ISNUMBER(SEARCH("Not applicable",'Model output'!H104)), ISNUMBER(SEARCH("paratracheal",'Model output'!H104)),ISNUMBER(SEARCH("fibroadipose tissue",'Model output'!H104)),ISNUMBER(SEARCH("thyroid node",'Model output'!H104)),ISNUMBER(SEARCH("skeletal muscle",'Model output'!H104)),ISNUMBER(SEARCH("right",'Model output'!H104)),ISNUMBER(SEARCH("left",'Model output'!H104)),ISNUMBER(SEARCH("Not specified",'Model output'!H104))),"negative","positive"))</f>
        <v>negative</v>
      </c>
      <c r="I105">
        <f>IF(OR('Model output'!I104="",'Model output'!I104="Not answered",'Model output'!I104="Not mentioned"),"",IF(ISNUMBER('Model output'!I104),'Model output'!I104,1))</f>
        <v>1</v>
      </c>
      <c r="J105">
        <f>IF(OR('Model output'!J104="",'Model output'!J104="Not answered",'Model output'!J104="Not mentioned"),"",IF(AND(ISNUMBER('Model output'!J104),'Model output'!J104&lt;=I105),'Model output'!J104,IF(AND(ISNUMBER('Model output'!J104), 'Model output'!J104&gt;=DATE(2024,1,1)), MIN(DAY('Model output'!J104), MONTH('Model output'!J104), YEAR('Model output'!J104)), IF(ISNUMBER(SEARCH("0/",'Model output'!J104)),0,IF(ISNUMBER(SEARCH("/",'Model output'!J104)), VALUE(LEFT('Model output'!J104, SEARCH("/",'Model output'!J104)-1)),1)))))</f>
        <v>1</v>
      </c>
      <c r="K105" t="str" cm="1">
        <f t="array" ref="K105">IF(COUNT(FIND({0,1,2,3,4,5,6,7,8,9},'Model output'!K104))&gt;0,'Model output'!K104,"")</f>
        <v>0.5cm</v>
      </c>
      <c r="L105" s="8" t="str">
        <f t="shared" si="13"/>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 variant</v>
      </c>
      <c r="P105" t="str">
        <f>IF('Model output'!N104="","",'Model output'!N104)</f>
        <v>5.2 cm</v>
      </c>
      <c r="Q105" t="str">
        <f t="shared" si="18"/>
        <v>5.2cm</v>
      </c>
      <c r="R105" cm="1">
        <f t="array" ref="R105">IF(Q105="","",IF(ISNUMBER(SEARCH("cm",Q105)),MAX(VALUE(SUBSTITUTE(_xlfn.FILTERXML("&lt;t&gt;&lt;s&gt;"&amp;SUBSTITUTE(Q105,",","&lt;/s&gt;&lt;s&gt;")&amp;"&lt;/s&gt;&lt;/t&gt;","//s"),"cm",""))),MAX(VALUE(SUBSTITUTE(_xlfn.FILTERXML("&lt;t&gt;&lt;s&gt;"&amp;SUBSTITUTE(Q105,",","&lt;/s&gt;&lt;s&gt;")&amp;"&lt;/s&gt;&lt;/t&gt;","//s"),"mm","")))/10))</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 ""))</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7"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1" t="str">
        <f>IF(OR('Model output'!V104="", AND(ISERROR(SEARCH("Positive",'Model output'!V104)), ISNUMBER(SEARCH("Negative",'Model output'!V104))), AND(ISNUMBER(SEARCH("Uninvolved",'Model output'!V104)),NOT(ISNUMBER(SEARCH("margins involved",'Model output'!V104)))), ISNUMBER(SEARCH("Free",'Model output'!V104)), ISNUMBER(SEARCH("1 mm",'Model output'!V104)), ISNUMBER(SEARCH("0.1 CM",'Model output'!V104)), ISNUMBER(SEARCH("less than 0.2 mm",'Model output'!V104)), ISNUMBER(SEARCH("less than 0.5 mm",'Model output'!V104)), ISNUMBER(SEARCH("close to",'Model output'!V104)), ISNUMBER(SEARCH("abut",'Model output'!V104)), ISNUMBER(SEARCH("not mentioned",'Model output'!V104)), ISNUMBER(SEARCH("cannot be assessed",'Model output'!V104))), "negative", "positive")</f>
        <v>negative</v>
      </c>
      <c r="AE105" s="36"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AND(ISNUMBER(J105),J105&gt;=5),M105=""),AND(AND(ISNUMBER(J105),J105&gt;=5),AND(ISNUMBER(M105),M105&gt;=1)),AND(ISNUMBER(SERACH("papillary",N105)),OR(Y105="positive",Z105="positive"), ISNUMBER(SEARCH("BRAF",AB105)))),"intermediate","low"))</f>
        <v>intermediate</v>
      </c>
      <c r="AF105" s="37" t="str">
        <f t="shared" si="14"/>
        <v>3a</v>
      </c>
      <c r="AG105" s="37" t="str">
        <f t="shared" si="15"/>
        <v>1a</v>
      </c>
      <c r="AH105" s="37" t="str">
        <f t="shared" si="19"/>
        <v>0</v>
      </c>
      <c r="AI105" s="43" t="str">
        <f t="shared" si="20"/>
        <v>I</v>
      </c>
      <c r="AJ105" s="40" t="s">
        <v>939</v>
      </c>
      <c r="AK105" s="42" t="s">
        <v>947</v>
      </c>
      <c r="AL105" s="42" t="s">
        <v>634</v>
      </c>
      <c r="AM105" s="42" t="s">
        <v>946</v>
      </c>
      <c r="AN105" s="42" t="s">
        <v>69</v>
      </c>
      <c r="AO105" s="23">
        <f t="shared" ca="1" si="25"/>
        <v>1</v>
      </c>
      <c r="AP105" s="1">
        <f t="shared" si="26"/>
        <v>1</v>
      </c>
      <c r="AQ105" s="1">
        <f t="shared" si="27"/>
        <v>1</v>
      </c>
      <c r="AR105" s="1">
        <f t="shared" si="28"/>
        <v>1</v>
      </c>
      <c r="AS105" s="13">
        <f t="shared" si="16"/>
        <v>1</v>
      </c>
    </row>
    <row r="106" spans="1:45">
      <c r="A106" t="str">
        <f>'Model output'!A105</f>
        <v>TCGA-DJ-A3VD</v>
      </c>
      <c r="B106" s="34">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X</v>
      </c>
      <c r="F106" t="str">
        <f t="shared" si="17"/>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output'!G105)),ISNUMBER(SEARCH("V ",'Model output'!G105)),ISNUMBER(SEARCH("five",'Model output'!G105)),ISNUMBER(SEARCH("5",'Model output'!G105))))), "lateral", "central"))</f>
        <v>lateral</v>
      </c>
      <c r="H106" t="str">
        <f>IF('Model output'!H105="","negative",IF(OR(ISNUMBER(SEARCH("lymph node",'Model output'!H105)),ISNUMBER(SEARCH("gland",'Model output'!H105)),ISNUMBER(SEARCH("lobe",'Model output'!H105)),ISNUMBER(SEARCH("isthmus",'Model output'!H105)),ISNUMBER(SEARCH("mediastinum",'Model output'!H105)),ISNUMBER(SEARCH("Not mentioned",'Model output'!H105)), ISNUMBER(SEARCH("Not applicable",'Model output'!H105)), ISNUMBER(SEARCH("paratracheal",'Model output'!H105)),ISNUMBER(SEARCH("fibroadipose tissue",'Model output'!H105)),ISNUMBER(SEARCH("thyroid node",'Model output'!H105)),ISNUMBER(SEARCH("skeletal muscle",'Model output'!H105)),ISNUMBER(SEARCH("right",'Model output'!H105)),ISNUMBER(SEARCH("left",'Model output'!H105)),ISNUMBER(SEARCH("Not specified",'Model output'!H105))),"negative","positive"))</f>
        <v>negative</v>
      </c>
      <c r="I106">
        <f>IF(OR('Model output'!I105="",'Model output'!I105="Not answered",'Model output'!I105="Not mentioned"),"",IF(ISNUMBER('Model output'!I105),'Model output'!I105,1))</f>
        <v>10</v>
      </c>
      <c r="J106">
        <f>IF(OR('Model output'!J105="",'Model output'!J105="Not answered",'Model output'!J105="Not mentioned"),"",IF(AND(ISNUMBER('Model output'!J105),'Model output'!J105&lt;=I106),'Model output'!J105,IF(AND(ISNUMBER('Model output'!J105), 'Model output'!J105&gt;=DATE(2024,1,1)), MIN(DAY('Model output'!J105), MONTH('Model output'!J105), YEAR('Model output'!J105)), IF(ISNUMBER(SEARCH("0/",'Model output'!J105)),0,IF(ISNUMBER(SEARCH("/",'Model output'!J105)), VALUE(LEFT('Model output'!J105, SEARCH("/",'Model output'!J105)-1)),1)))))</f>
        <v>6</v>
      </c>
      <c r="K106" t="str" cm="1">
        <f t="array" ref="K106">IF(COUNT(FIND({0,1,2,3,4,5,6,7,8,9},'Model output'!K105))&gt;0,'Model output'!K105,"")</f>
        <v>0.9cm</v>
      </c>
      <c r="L106" s="8" t="str">
        <f t="shared" si="13"/>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8"/>
        <v>0.8cm</v>
      </c>
      <c r="R106" cm="1">
        <f t="array" ref="R106">IF(Q106="","",IF(ISNUMBER(SEARCH("cm",Q106)),MAX(VALUE(SUBSTITUTE(_xlfn.FILTERXML("&lt;t&gt;&lt;s&gt;"&amp;SUBSTITUTE(Q106,",","&lt;/s&gt;&lt;s&gt;")&amp;"&lt;/s&gt;&lt;/t&gt;","//s"),"cm",""))),MAX(VALUE(SUBSTITUTE(_xlfn.FILTERXML("&lt;t&gt;&lt;s&gt;"&amp;SUBSTITUTE(Q106,",","&lt;/s&gt;&lt;s&gt;")&amp;"&lt;/s&gt;&lt;/t&gt;","//s"),"mm","")))/10))</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 ""))</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7" t="str">
        <f>IF('Model output'!S105="","",'Model output'!S105)</f>
        <v>Not identified</v>
      </c>
      <c r="Y106" t="str">
        <f>IF(OR('Model output'!S105="",ISNUMBER(SEARCH("Absent",'Model output'!S105)),ISNUMBER(SEARCH("Not identified",'Model output'!S105)),AND(ISNUMBER(SEARCH("No",'Model output'!S105)),NOT(ISNUMBER(SEARCH("carcinoma",'Model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1" t="str">
        <f>IF(OR('Model output'!V105="", AND(ISERROR(SEARCH("Positive",'Model output'!V105)), ISNUMBER(SEARCH("Negative",'Model output'!V105))), AND(ISNUMBER(SEARCH("Uninvolved",'Model output'!V105)),NOT(ISNUMBER(SEARCH("margins involved",'Model output'!V105)))), ISNUMBER(SEARCH("Free",'Model output'!V105)), ISNUMBER(SEARCH("1 mm",'Model output'!V105)), ISNUMBER(SEARCH("0.1 CM",'Model output'!V105)), ISNUMBER(SEARCH("less than 0.2 mm",'Model output'!V105)), ISNUMBER(SEARCH("less than 0.5 mm",'Model output'!V105)), ISNUMBER(SEARCH("close to",'Model output'!V105)), ISNUMBER(SEARCH("abut",'Model output'!V105)), ISNUMBER(SEARCH("not mentioned",'Model output'!V105)), ISNUMBER(SEARCH("cannot be assessed",'Model output'!V105))), "negative", "positive")</f>
        <v>negative</v>
      </c>
      <c r="AE106" s="36"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AND(ISNUMBER(J106),J106&gt;=5),M106=""),AND(AND(ISNUMBER(J106),J106&gt;=5),AND(ISNUMBER(M106),M106&gt;=1)),AND(ISNUMBER(SERACH("papillary",N106)),OR(Y106="positive",Z106="positive"), ISNUMBER(SEARCH("BRAF",AB106)))),"intermediate","low"))</f>
        <v>intermediate</v>
      </c>
      <c r="AF106" s="37" t="str">
        <f t="shared" si="14"/>
        <v>1a</v>
      </c>
      <c r="AG106" s="37" t="str">
        <f t="shared" si="15"/>
        <v>1b</v>
      </c>
      <c r="AH106" s="37" t="str">
        <f t="shared" si="19"/>
        <v>0</v>
      </c>
      <c r="AI106" s="43" t="str">
        <f t="shared" si="20"/>
        <v>I</v>
      </c>
      <c r="AJ106" s="40" t="s">
        <v>938</v>
      </c>
      <c r="AK106" s="42" t="s">
        <v>634</v>
      </c>
      <c r="AL106" s="42" t="s">
        <v>634</v>
      </c>
      <c r="AM106" s="42" t="s">
        <v>946</v>
      </c>
      <c r="AN106" s="42" t="s">
        <v>69</v>
      </c>
      <c r="AO106" s="23">
        <f t="shared" ca="1" si="25"/>
        <v>0</v>
      </c>
      <c r="AP106" s="1">
        <f t="shared" si="26"/>
        <v>1</v>
      </c>
      <c r="AQ106" s="1">
        <f t="shared" si="27"/>
        <v>0</v>
      </c>
      <c r="AR106" s="1">
        <f t="shared" si="28"/>
        <v>1</v>
      </c>
      <c r="AS106" s="13">
        <f t="shared" si="16"/>
        <v>1</v>
      </c>
    </row>
    <row r="107" spans="1:45">
      <c r="A107" t="str">
        <f>'Model output'!A106</f>
        <v>TCGA-DJ-A3VE</v>
      </c>
      <c r="B107" s="34">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0</v>
      </c>
      <c r="F107" t="str">
        <f t="shared" si="17"/>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output'!G106)),ISNUMBER(SEARCH("V ",'Model output'!G106)),ISNUMBER(SEARCH("five",'Model output'!G106)),ISNUMBER(SEARCH("5",'Model output'!G106))))), "lateral", "central"))</f>
        <v/>
      </c>
      <c r="H107" t="str">
        <f>IF('Model output'!H106="","negative",IF(OR(ISNUMBER(SEARCH("lymph node",'Model output'!H106)),ISNUMBER(SEARCH("gland",'Model output'!H106)),ISNUMBER(SEARCH("lobe",'Model output'!H106)),ISNUMBER(SEARCH("isthmus",'Model output'!H106)),ISNUMBER(SEARCH("mediastinum",'Model output'!H106)),ISNUMBER(SEARCH("Not mentioned",'Model output'!H106)), ISNUMBER(SEARCH("Not applicable",'Model output'!H106)), ISNUMBER(SEARCH("paratracheal",'Model output'!H106)),ISNUMBER(SEARCH("fibroadipose tissue",'Model output'!H106)),ISNUMBER(SEARCH("thyroid node",'Model output'!H106)),ISNUMBER(SEARCH("skeletal muscle",'Model output'!H106)),ISNUMBER(SEARCH("right",'Model output'!H106)),ISNUMBER(SEARCH("left",'Model output'!H106)),ISNUMBER(SEARCH("Not specified",'Model output'!H106))),"negative","positive"))</f>
        <v>negative</v>
      </c>
      <c r="I107" t="str">
        <f>IF(OR('Model output'!I106="",'Model output'!I106="Not answered",'Model output'!I106="Not mentioned"),"",IF(ISNUMBER('Model output'!I106),'Model output'!I106,1))</f>
        <v/>
      </c>
      <c r="J107" t="str">
        <f>IF(OR('Model output'!J106="",'Model output'!J106="Not answered",'Model output'!J106="Not mentioned"),"",IF(AND(ISNUMBER('Model output'!J106),'Model output'!J106&lt;=I107),'Model output'!J106,IF(AND(ISNUMBER('Model output'!J106), 'Model output'!J106&gt;=DATE(2024,1,1)), MIN(DAY('Model output'!J106), MONTH('Model output'!J106), YEAR('Model output'!J106)), IF(ISNUMBER(SEARCH("0/",'Model output'!J106)),0,IF(ISNUMBER(SEARCH("/",'Model output'!J106)), VALUE(LEFT('Model output'!J106, SEARCH("/",'Model output'!J106)-1)),1)))))</f>
        <v/>
      </c>
      <c r="K107" t="str" cm="1">
        <f t="array" ref="K107">IF(COUNT(FIND({0,1,2,3,4,5,6,7,8,9},'Model output'!K106))&gt;0,'Model output'!K106,"")</f>
        <v/>
      </c>
      <c r="L107" s="8" t="str">
        <f t="shared" si="13"/>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
      </c>
      <c r="P107" t="str">
        <f>IF('Model output'!N106="","",'Model output'!N106)</f>
        <v>1.7 cm</v>
      </c>
      <c r="Q107" t="str">
        <f t="shared" si="18"/>
        <v>1.7cm</v>
      </c>
      <c r="R107" cm="1">
        <f t="array" ref="R107">IF(Q107="","",IF(ISNUMBER(SEARCH("cm",Q107)),MAX(VALUE(SUBSTITUTE(_xlfn.FILTERXML("&lt;t&gt;&lt;s&gt;"&amp;SUBSTITUTE(Q107,",","&lt;/s&gt;&lt;s&gt;")&amp;"&lt;/s&gt;&lt;/t&gt;","//s"),"cm",""))),MAX(VALUE(SUBSTITUTE(_xlfn.FILTERXML("&lt;t&gt;&lt;s&gt;"&amp;SUBSTITUTE(Q107,",","&lt;/s&gt;&lt;s&gt;")&amp;"&lt;/s&gt;&lt;/t&gt;","//s"),"mm","")))/10))</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1</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 ""))</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7" t="str">
        <f>IF('Model output'!S106="","",'Model output'!S106)</f>
        <v>Not identified</v>
      </c>
      <c r="Y107" t="str">
        <f>IF(OR('Model output'!S106="",ISNUMBER(SEARCH("Absent",'Model output'!S106)),ISNUMBER(SEARCH("Not identified",'Model output'!S106)),AND(ISNUMBER(SEARCH("No",'Model output'!S106)),NOT(ISNUMBER(SEARCH("carcinoma",'Model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1" t="str">
        <f>IF(OR('Model output'!V106="", AND(ISERROR(SEARCH("Positive",'Model output'!V106)), ISNUMBER(SEARCH("Negative",'Model output'!V106))), AND(ISNUMBER(SEARCH("Uninvolved",'Model output'!V106)),NOT(ISNUMBER(SEARCH("margins involved",'Model output'!V106)))), ISNUMBER(SEARCH("Free",'Model output'!V106)), ISNUMBER(SEARCH("1 mm",'Model output'!V106)), ISNUMBER(SEARCH("0.1 CM",'Model output'!V106)), ISNUMBER(SEARCH("less than 0.2 mm",'Model output'!V106)), ISNUMBER(SEARCH("less than 0.5 mm",'Model output'!V106)), ISNUMBER(SEARCH("close to",'Model output'!V106)), ISNUMBER(SEARCH("abut",'Model output'!V106)), ISNUMBER(SEARCH("not mentioned",'Model output'!V106)), ISNUMBER(SEARCH("cannot be assessed",'Model output'!V106))), "negative", "positive")</f>
        <v>negative</v>
      </c>
      <c r="AE107" s="36"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AND(ISNUMBER(J107),J107&gt;=5),M107=""),AND(AND(ISNUMBER(J107),J107&gt;=5),AND(ISNUMBER(M107),M107&gt;=1)),AND(ISNUMBER(SERACH("papillary",N107)),OR(Y107="positive",Z107="positive"), ISNUMBER(SEARCH("BRAF",AB107)))),"intermediate","low"))</f>
        <v>low</v>
      </c>
      <c r="AF107" s="37" t="str">
        <f t="shared" si="14"/>
        <v>1b</v>
      </c>
      <c r="AG107" s="37" t="str">
        <f t="shared" si="15"/>
        <v>0</v>
      </c>
      <c r="AH107" s="37" t="str">
        <f t="shared" si="19"/>
        <v>0</v>
      </c>
      <c r="AI107" s="43" t="str">
        <f t="shared" si="20"/>
        <v>I</v>
      </c>
      <c r="AJ107" s="40" t="s">
        <v>938</v>
      </c>
      <c r="AK107" s="42" t="s">
        <v>942</v>
      </c>
      <c r="AL107" s="42" t="s">
        <v>946</v>
      </c>
      <c r="AM107" s="42" t="s">
        <v>946</v>
      </c>
      <c r="AN107" s="42" t="s">
        <v>69</v>
      </c>
      <c r="AO107" s="23">
        <f t="shared" ca="1" si="25"/>
        <v>1</v>
      </c>
      <c r="AP107" s="1">
        <f t="shared" si="26"/>
        <v>1</v>
      </c>
      <c r="AQ107" s="1">
        <f t="shared" si="27"/>
        <v>1</v>
      </c>
      <c r="AR107" s="1">
        <f t="shared" si="28"/>
        <v>1</v>
      </c>
      <c r="AS107" s="13">
        <f t="shared" si="16"/>
        <v>1</v>
      </c>
    </row>
    <row r="108" spans="1:45">
      <c r="A108" t="str">
        <f>'Model output'!A107</f>
        <v>TCGA-DJ-A3VF</v>
      </c>
      <c r="B108" s="34">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0</v>
      </c>
      <c r="F108" t="str">
        <f t="shared" si="17"/>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output'!G107)),ISNUMBER(SEARCH("V ",'Model output'!G107)),ISNUMBER(SEARCH("five",'Model output'!G107)),ISNUMBER(SEARCH("5",'Model output'!G107))))), "lateral", "central"))</f>
        <v/>
      </c>
      <c r="H108" t="str">
        <f>IF('Model output'!H107="","negative",IF(OR(ISNUMBER(SEARCH("lymph node",'Model output'!H107)),ISNUMBER(SEARCH("gland",'Model output'!H107)),ISNUMBER(SEARCH("lobe",'Model output'!H107)),ISNUMBER(SEARCH("isthmus",'Model output'!H107)),ISNUMBER(SEARCH("mediastinum",'Model output'!H107)),ISNUMBER(SEARCH("Not mentioned",'Model output'!H107)), ISNUMBER(SEARCH("Not applicable",'Model output'!H107)), ISNUMBER(SEARCH("paratracheal",'Model output'!H107)),ISNUMBER(SEARCH("fibroadipose tissue",'Model output'!H107)),ISNUMBER(SEARCH("thyroid node",'Model output'!H107)),ISNUMBER(SEARCH("skeletal muscle",'Model output'!H107)),ISNUMBER(SEARCH("right",'Model output'!H107)),ISNUMBER(SEARCH("left",'Model output'!H107)),ISNUMBER(SEARCH("Not specified",'Model output'!H107))),"negative","positive"))</f>
        <v>negative</v>
      </c>
      <c r="I108">
        <f>IF(OR('Model output'!I107="",'Model output'!I107="Not answered",'Model output'!I107="Not mentioned"),"",IF(ISNUMBER('Model output'!I107),'Model output'!I107,1))</f>
        <v>10</v>
      </c>
      <c r="J108">
        <f>IF(OR('Model output'!J107="",'Model output'!J107="Not answered",'Model output'!J107="Not mentioned"),"",IF(AND(ISNUMBER('Model output'!J107),'Model output'!J107&lt;=I108),'Model output'!J107,IF(AND(ISNUMBER('Model output'!J107), 'Model output'!J107&gt;=DATE(2024,1,1)), MIN(DAY('Model output'!J107), MONTH('Model output'!J107), YEAR('Model output'!J107)), IF(ISNUMBER(SEARCH("0/",'Model output'!J107)),0,IF(ISNUMBER(SEARCH("/",'Model output'!J107)), VALUE(LEFT('Model output'!J107, SEARCH("/",'Model output'!J107)-1)),1)))))</f>
        <v>2</v>
      </c>
      <c r="K108" t="str" cm="1">
        <f t="array" ref="K108">IF(COUNT(FIND({0,1,2,3,4,5,6,7,8,9},'Model output'!K107))&gt;0,'Model output'!K107,"")</f>
        <v>0.6cm</v>
      </c>
      <c r="L108" s="8" t="str">
        <f t="shared" si="13"/>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 variant</v>
      </c>
      <c r="P108" t="str">
        <f>IF('Model output'!N107="","",'Model output'!N107)</f>
        <v>1.0 cm</v>
      </c>
      <c r="Q108" t="str">
        <f t="shared" si="18"/>
        <v>1.0cm</v>
      </c>
      <c r="R108" cm="1">
        <f t="array" ref="R108">IF(Q108="","",IF(ISNUMBER(SEARCH("cm",Q108)),MAX(VALUE(SUBSTITUTE(_xlfn.FILTERXML("&lt;t&gt;&lt;s&gt;"&amp;SUBSTITUTE(Q108,",","&lt;/s&gt;&lt;s&gt;")&amp;"&lt;/s&gt;&lt;/t&gt;","//s"),"cm",""))),MAX(VALUE(SUBSTITUTE(_xlfn.FILTERXML("&lt;t&gt;&lt;s&gt;"&amp;SUBSTITUTE(Q108,",","&lt;/s&gt;&lt;s&gt;")&amp;"&lt;/s&gt;&lt;/t&gt;","//s"),"mm","")))/10))</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 ""))</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7"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1" t="str">
        <f>IF(OR('Model output'!V107="", AND(ISERROR(SEARCH("Positive",'Model output'!V107)), ISNUMBER(SEARCH("Negative",'Model output'!V107))), AND(ISNUMBER(SEARCH("Uninvolved",'Model output'!V107)),NOT(ISNUMBER(SEARCH("margins involved",'Model output'!V107)))), ISNUMBER(SEARCH("Free",'Model output'!V107)), ISNUMBER(SEARCH("1 mm",'Model output'!V107)), ISNUMBER(SEARCH("0.1 CM",'Model output'!V107)), ISNUMBER(SEARCH("less than 0.2 mm",'Model output'!V107)), ISNUMBER(SEARCH("less than 0.5 mm",'Model output'!V107)), ISNUMBER(SEARCH("close to",'Model output'!V107)), ISNUMBER(SEARCH("abut",'Model output'!V107)), ISNUMBER(SEARCH("not mentioned",'Model output'!V107)), ISNUMBER(SEARCH("cannot be assessed",'Model output'!V107))), "negative", "positive")</f>
        <v>negative</v>
      </c>
      <c r="AE108" s="36"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AND(ISNUMBER(J108),J108&gt;=5),M108=""),AND(AND(ISNUMBER(J108),J108&gt;=5),AND(ISNUMBER(M108),M108&gt;=1)),AND(ISNUMBER(SERACH("papillary",N108)),OR(Y108="positive",Z108="positive"), ISNUMBER(SEARCH("BRAF",AB108)))),"intermediate","low"))</f>
        <v>intermediate</v>
      </c>
      <c r="AF108" s="37" t="str">
        <f t="shared" si="14"/>
        <v>1a</v>
      </c>
      <c r="AG108" s="37" t="str">
        <f t="shared" si="15"/>
        <v>1a</v>
      </c>
      <c r="AH108" s="37" t="str">
        <f t="shared" si="19"/>
        <v>0</v>
      </c>
      <c r="AI108" s="43" t="str">
        <f t="shared" si="20"/>
        <v>II</v>
      </c>
      <c r="AJ108" s="40" t="s">
        <v>939</v>
      </c>
      <c r="AK108" s="42" t="s">
        <v>634</v>
      </c>
      <c r="AL108" s="42" t="s">
        <v>942</v>
      </c>
      <c r="AM108" s="42" t="s">
        <v>946</v>
      </c>
      <c r="AN108" s="42" t="s">
        <v>944</v>
      </c>
      <c r="AO108" s="23">
        <f t="shared" ca="1" si="25"/>
        <v>1</v>
      </c>
      <c r="AP108" s="1">
        <f t="shared" si="26"/>
        <v>1</v>
      </c>
      <c r="AQ108" s="1">
        <f t="shared" si="27"/>
        <v>0</v>
      </c>
      <c r="AR108" s="1">
        <f t="shared" si="28"/>
        <v>1</v>
      </c>
      <c r="AS108" s="13">
        <f t="shared" si="16"/>
        <v>1</v>
      </c>
    </row>
    <row r="109" spans="1:45">
      <c r="A109" t="str">
        <f>'Model output'!A108</f>
        <v>TCGA-DJ-A3VG</v>
      </c>
      <c r="B109" s="34">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7"/>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output'!G108)),ISNUMBER(SEARCH("V ",'Model output'!G108)),ISNUMBER(SEARCH("five",'Model output'!G108)),ISNUMBER(SEARCH("5",'Model output'!G108))))), "lateral", "central"))</f>
        <v/>
      </c>
      <c r="H109" t="str">
        <f>IF('Model output'!H108="","negative",IF(OR(ISNUMBER(SEARCH("lymph node",'Model output'!H108)),ISNUMBER(SEARCH("gland",'Model output'!H108)),ISNUMBER(SEARCH("lobe",'Model output'!H108)),ISNUMBER(SEARCH("isthmus",'Model output'!H108)),ISNUMBER(SEARCH("mediastinum",'Model output'!H108)),ISNUMBER(SEARCH("Not mentioned",'Model output'!H108)), ISNUMBER(SEARCH("Not applicable",'Model output'!H108)), ISNUMBER(SEARCH("paratracheal",'Model output'!H108)),ISNUMBER(SEARCH("fibroadipose tissue",'Model output'!H108)),ISNUMBER(SEARCH("thyroid node",'Model output'!H108)),ISNUMBER(SEARCH("skeletal muscle",'Model output'!H108)),ISNUMBER(SEARCH("right",'Model output'!H108)),ISNUMBER(SEARCH("left",'Model output'!H108)),ISNUMBER(SEARCH("Not specified",'Model output'!H108))),"negative","positive"))</f>
        <v>negative</v>
      </c>
      <c r="I109">
        <f>IF(OR('Model output'!I108="",'Model output'!I108="Not answered",'Model output'!I108="Not mentioned"),"",IF(ISNUMBER('Model output'!I108),'Model output'!I108,1))</f>
        <v>1</v>
      </c>
      <c r="J109">
        <f>IF(OR('Model output'!J108="",'Model output'!J108="Not answered",'Model output'!J108="Not mentioned"),"",IF(AND(ISNUMBER('Model output'!J108),'Model output'!J108&lt;=I109),'Model output'!J108,IF(AND(ISNUMBER('Model output'!J108), 'Model output'!J108&gt;=DATE(2024,1,1)), MIN(DAY('Model output'!J108), MONTH('Model output'!J108), YEAR('Model output'!J108)), IF(ISNUMBER(SEARCH("0/",'Model output'!J108)),0,IF(ISNUMBER(SEARCH("/",'Model output'!J108)), VALUE(LEFT('Model output'!J108, SEARCH("/",'Model output'!J108)-1)),1)))))</f>
        <v>0</v>
      </c>
      <c r="K109" t="str" cm="1">
        <f t="array" ref="K109">IF(COUNT(FIND({0,1,2,3,4,5,6,7,8,9},'Model output'!K108))&gt;0,'Model output'!K108,"")</f>
        <v/>
      </c>
      <c r="L109" s="8" t="str">
        <f t="shared" si="13"/>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
      </c>
      <c r="P109" t="str">
        <f>IF('Model output'!N108="","",'Model output'!N108)</f>
        <v>1.1 cm</v>
      </c>
      <c r="Q109" t="str">
        <f t="shared" si="18"/>
        <v>1.1cm</v>
      </c>
      <c r="R109" cm="1">
        <f t="array" ref="R109">IF(Q109="","",IF(ISNUMBER(SEARCH("cm",Q109)),MAX(VALUE(SUBSTITUTE(_xlfn.FILTERXML("&lt;t&gt;&lt;s&gt;"&amp;SUBSTITUTE(Q109,",","&lt;/s&gt;&lt;s&gt;")&amp;"&lt;/s&gt;&lt;/t&gt;","//s"),"cm",""))),MAX(VALUE(SUBSTITUTE(_xlfn.FILTERXML("&lt;t&gt;&lt;s&gt;"&amp;SUBSTITUTE(Q109,",","&lt;/s&gt;&lt;s&gt;")&amp;"&lt;/s&gt;&lt;/t&gt;","//s"),"mm","")))/10))</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1</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 ""))</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7" t="str">
        <f>IF('Model output'!S108="","",'Model output'!S108)</f>
        <v>Not Identified</v>
      </c>
      <c r="Y109" t="str">
        <f>IF(OR('Model output'!S108="",ISNUMBER(SEARCH("Absent",'Model output'!S108)),ISNUMBER(SEARCH("Not identified",'Model output'!S108)),AND(ISNUMBER(SEARCH("No",'Model output'!S108)),NOT(ISNUMBER(SEARCH("carcinoma",'Model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1" t="str">
        <f>IF(OR('Model output'!V108="", AND(ISERROR(SEARCH("Positive",'Model output'!V108)), ISNUMBER(SEARCH("Negative",'Model output'!V108))), AND(ISNUMBER(SEARCH("Uninvolved",'Model output'!V108)),NOT(ISNUMBER(SEARCH("margins involved",'Model output'!V108)))), ISNUMBER(SEARCH("Free",'Model output'!V108)), ISNUMBER(SEARCH("1 mm",'Model output'!V108)), ISNUMBER(SEARCH("0.1 CM",'Model output'!V108)), ISNUMBER(SEARCH("less than 0.2 mm",'Model output'!V108)), ISNUMBER(SEARCH("less than 0.5 mm",'Model output'!V108)), ISNUMBER(SEARCH("close to",'Model output'!V108)), ISNUMBER(SEARCH("abut",'Model output'!V108)), ISNUMBER(SEARCH("not mentioned",'Model output'!V108)), ISNUMBER(SEARCH("cannot be assessed",'Model output'!V108))), "negative", "positive")</f>
        <v>negative</v>
      </c>
      <c r="AE109" s="36"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AND(ISNUMBER(J109),J109&gt;=5),M109=""),AND(AND(ISNUMBER(J109),J109&gt;=5),AND(ISNUMBER(M109),M109&gt;=1)),AND(ISNUMBER(SERACH("papillary",N109)),OR(Y109="positive",Z109="positive"), ISNUMBER(SEARCH("BRAF",AB109)))),"intermediate","low"))</f>
        <v>low</v>
      </c>
      <c r="AF109" s="37" t="str">
        <f t="shared" si="14"/>
        <v>1b</v>
      </c>
      <c r="AG109" s="37" t="str">
        <f t="shared" si="15"/>
        <v>0</v>
      </c>
      <c r="AH109" s="37" t="str">
        <f t="shared" si="19"/>
        <v>0</v>
      </c>
      <c r="AI109" s="43" t="str">
        <f t="shared" si="20"/>
        <v>I</v>
      </c>
      <c r="AJ109" s="40" t="s">
        <v>938</v>
      </c>
      <c r="AK109" s="42" t="s">
        <v>942</v>
      </c>
      <c r="AL109" s="42" t="s">
        <v>943</v>
      </c>
      <c r="AM109" s="42" t="s">
        <v>946</v>
      </c>
      <c r="AN109" s="42" t="s">
        <v>69</v>
      </c>
      <c r="AO109" s="23">
        <f t="shared" ca="1" si="25"/>
        <v>1</v>
      </c>
      <c r="AP109" s="1">
        <f t="shared" si="26"/>
        <v>1</v>
      </c>
      <c r="AQ109" s="1">
        <f t="shared" si="27"/>
        <v>1</v>
      </c>
      <c r="AR109" s="1">
        <f t="shared" si="28"/>
        <v>1</v>
      </c>
      <c r="AS109" s="13">
        <f t="shared" si="16"/>
        <v>1</v>
      </c>
    </row>
    <row r="110" spans="1:45">
      <c r="A110" t="str">
        <f>'Model output'!A109</f>
        <v>TCGA-DJ-A3VJ</v>
      </c>
      <c r="B110" s="34">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1</v>
      </c>
      <c r="F110" t="str">
        <f t="shared" si="17"/>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output'!H109="","negative",IF(OR(ISNUMBER(SEARCH("lymph node",'Model output'!H109)),ISNUMBER(SEARCH("gland",'Model output'!H109)),ISNUMBER(SEARCH("lobe",'Model output'!H109)),ISNUMBER(SEARCH("isthmus",'Model output'!H109)),ISNUMBER(SEARCH("mediastinum",'Model output'!H109)),ISNUMBER(SEARCH("Not mentioned",'Model output'!H109)), ISNUMBER(SEARCH("Not applicable",'Model output'!H109)), ISNUMBER(SEARCH("paratracheal",'Model output'!H109)),ISNUMBER(SEARCH("fibroadipose tissue",'Model output'!H109)),ISNUMBER(SEARCH("thyroid node",'Model output'!H109)),ISNUMBER(SEARCH("skeletal muscle",'Model output'!H109)),ISNUMBER(SEARCH("right",'Model output'!H109)),ISNUMBER(SEARCH("left",'Model output'!H109)),ISNUMBER(SEARCH("Not specified",'Model output'!H109))),"negative","positive"))</f>
        <v>negative</v>
      </c>
      <c r="I110">
        <f>IF(OR('Model output'!I109="",'Model output'!I109="Not answered",'Model output'!I109="Not mentioned"),"",IF(ISNUMBER('Model output'!I109),'Model output'!I109,1))</f>
        <v>2</v>
      </c>
      <c r="J110">
        <f>IF(OR('Model output'!J109="",'Model output'!J109="Not answered",'Model output'!J109="Not mentioned"),"",IF(AND(ISNUMBER('Model output'!J109),'Model output'!J109&lt;=I110),'Model output'!J109,IF(AND(ISNUMBER('Model output'!J109), 'Model output'!J109&gt;=DATE(2024,1,1)), MIN(DAY('Model output'!J109), MONTH('Model output'!J109), YEAR('Model output'!J109)), IF(ISNUMBER(SEARCH("0/",'Model output'!J109)),0,IF(ISNUMBER(SEARCH("/",'Model output'!J109)), VALUE(LEFT('Model output'!J109, SEARCH("/",'Model output'!J109)-1)),1)))))</f>
        <v>2</v>
      </c>
      <c r="K110" t="str" cm="1">
        <f t="array" ref="K110">IF(COUNT(FIND({0,1,2,3,4,5,6,7,8,9},'Model output'!K109))&gt;0,'Model output'!K109,"")</f>
        <v>0.6cm</v>
      </c>
      <c r="L110" s="8" t="str">
        <f t="shared" si="13"/>
        <v>0.6cm</v>
      </c>
      <c r="M110" cm="1">
        <f t="array" ref="M110">IF(L110="","",IF(ISNUMBER(SEARCH("cm",L110)),MAX(VALUE(SUBSTITUTE(_xlfn.FILTERXML("&lt;t&gt;&lt;s&gt;"&amp;SUBSTITUTE(L110,",","&lt;/s&gt;&lt;s&gt;")&amp;"&lt;/s&gt;&lt;/t&gt;","//s"),"cm",""))),MAX(VALUE(SUBSTITUTE(_xlfn.FILTERXML("&lt;t&gt;&lt;s&gt;"&amp;SUBSTITUTE(L110,",","&lt;/s&gt;&lt;s&gt;")&amp;"&lt;/s&gt;&lt;/t&gt;","//s"),"mm","")))/10))</f>
        <v>0.6</v>
      </c>
      <c r="N110" t="str">
        <f>IF('Model output'!L109="","",'Model output'!L109)</f>
        <v>papillary</v>
      </c>
      <c r="O110" t="str">
        <f>IF('Model output'!M109="","",'Model output'!M109)</f>
        <v>diffuse sclerosing</v>
      </c>
      <c r="P110" t="str">
        <f>IF('Model output'!N109="","",'Model output'!N109)</f>
        <v>2.0 cm</v>
      </c>
      <c r="Q110" t="str">
        <f t="shared" si="18"/>
        <v>2.0cm</v>
      </c>
      <c r="R110" cm="1">
        <f t="array" ref="R110">IF(Q110="","",IF(ISNUMBER(SEARCH("cm",Q110)),MAX(VALUE(SUBSTITUTE(_xlfn.FILTERXML("&lt;t&gt;&lt;s&gt;"&amp;SUBSTITUTE(Q110,",","&lt;/s&gt;&lt;s&gt;")&amp;"&lt;/s&gt;&lt;/t&gt;","//s"),"cm",""))),MAX(VALUE(SUBSTITUTE(_xlfn.FILTERXML("&lt;t&gt;&lt;s&gt;"&amp;SUBSTITUTE(Q110,",","&lt;/s&gt;&lt;s&gt;")&amp;"&lt;/s&gt;&lt;/t&gt;","//s"),"mm","")))/10))</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 ""))</f>
        <v>Invades: fibroadipose tissue</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7" t="str">
        <f>IF('Model output'!S109="","",'Model output'!S109)</f>
        <v>Invades: fibroadipose tissue</v>
      </c>
      <c r="Y110" t="str">
        <f>IF(OR('Model output'!S109="",ISNUMBER(SEARCH("Absent",'Model output'!S109)),ISNUMBER(SEARCH("Not identified",'Model output'!S109)),AND(ISNUMBER(SEARCH("No",'Model output'!S109)),NOT(ISNUMBER(SEARCH("carcinoma",'Model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1" t="str">
        <f>IF(OR('Model output'!V109="", AND(ISERROR(SEARCH("Positive",'Model output'!V109)), ISNUMBER(SEARCH("Negative",'Model output'!V109))), AND(ISNUMBER(SEARCH("Uninvolved",'Model output'!V109)),NOT(ISNUMBER(SEARCH("margins involved",'Model output'!V109)))), ISNUMBER(SEARCH("Free",'Model output'!V109)), ISNUMBER(SEARCH("1 mm",'Model output'!V109)), ISNUMBER(SEARCH("0.1 CM",'Model output'!V109)), ISNUMBER(SEARCH("less than 0.2 mm",'Model output'!V109)), ISNUMBER(SEARCH("less than 0.5 mm",'Model output'!V109)), ISNUMBER(SEARCH("close to",'Model output'!V109)), ISNUMBER(SEARCH("abut",'Model output'!V109)), ISNUMBER(SEARCH("not mentioned",'Model output'!V109)), ISNUMBER(SEARCH("cannot be assessed",'Model output'!V109))), "negative", "positive")</f>
        <v>negative</v>
      </c>
      <c r="AE110" s="36"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AND(ISNUMBER(J110),J110&gt;=5),M110=""),AND(AND(ISNUMBER(J110),J110&gt;=5),AND(ISNUMBER(M110),M110&gt;=1)),AND(ISNUMBER(SERACH("papillary",N110)),OR(Y110="positive",Z110="positive"), ISNUMBER(SEARCH("BRAF",AB110)))),"intermediate","low"))</f>
        <v>intermediate</v>
      </c>
      <c r="AF110" s="37" t="str">
        <f t="shared" si="14"/>
        <v>1b</v>
      </c>
      <c r="AG110" s="37" t="str">
        <f t="shared" si="15"/>
        <v>1a</v>
      </c>
      <c r="AH110" s="37" t="str">
        <f t="shared" si="19"/>
        <v>0</v>
      </c>
      <c r="AI110" s="43" t="str">
        <f t="shared" si="20"/>
        <v>I</v>
      </c>
      <c r="AJ110" s="40" t="s">
        <v>939</v>
      </c>
      <c r="AK110" s="42" t="s">
        <v>942</v>
      </c>
      <c r="AL110" s="42" t="s">
        <v>634</v>
      </c>
      <c r="AM110" s="42" t="s">
        <v>946</v>
      </c>
      <c r="AN110" s="42" t="s">
        <v>69</v>
      </c>
      <c r="AO110" s="23">
        <f t="shared" ca="1" si="25"/>
        <v>1</v>
      </c>
      <c r="AP110" s="1">
        <f t="shared" si="26"/>
        <v>1</v>
      </c>
      <c r="AQ110" s="1">
        <f t="shared" si="27"/>
        <v>1</v>
      </c>
      <c r="AR110" s="1">
        <f t="shared" si="28"/>
        <v>1</v>
      </c>
      <c r="AS110" s="13">
        <f t="shared" si="16"/>
        <v>1</v>
      </c>
    </row>
    <row r="111" spans="1:45">
      <c r="A111" t="str">
        <f>'Model output'!A110</f>
        <v>TCGA-DJ-A3VK</v>
      </c>
      <c r="B111" s="34">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17"/>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output'!G110)),ISNUMBER(SEARCH("V ",'Model output'!G110)),ISNUMBER(SEARCH("five",'Model output'!G110)),ISNUMBER(SEARCH("5",'Model output'!G110))))), "lateral", "central"))</f>
        <v/>
      </c>
      <c r="H111" t="str">
        <f>IF('Model output'!H110="","negative",IF(OR(ISNUMBER(SEARCH("lymph node",'Model output'!H110)),ISNUMBER(SEARCH("gland",'Model output'!H110)),ISNUMBER(SEARCH("lobe",'Model output'!H110)),ISNUMBER(SEARCH("isthmus",'Model output'!H110)),ISNUMBER(SEARCH("mediastinum",'Model output'!H110)),ISNUMBER(SEARCH("Not mentioned",'Model output'!H110)), ISNUMBER(SEARCH("Not applicable",'Model output'!H110)), ISNUMBER(SEARCH("paratracheal",'Model output'!H110)),ISNUMBER(SEARCH("fibroadipose tissue",'Model output'!H110)),ISNUMBER(SEARCH("thyroid node",'Model output'!H110)),ISNUMBER(SEARCH("skeletal muscle",'Model output'!H110)),ISNUMBER(SEARCH("right",'Model output'!H110)),ISNUMBER(SEARCH("left",'Model output'!H110)),ISNUMBER(SEARCH("Not specified",'Model output'!H110))),"negative","positive"))</f>
        <v>negative</v>
      </c>
      <c r="I111">
        <f>IF(OR('Model output'!I110="",'Model output'!I110="Not answered",'Model output'!I110="Not mentioned"),"",IF(ISNUMBER('Model output'!I110),'Model output'!I110,1))</f>
        <v>1</v>
      </c>
      <c r="J111">
        <f>IF(OR('Model output'!J110="",'Model output'!J110="Not answered",'Model output'!J110="Not mentioned"),"",IF(AND(ISNUMBER('Model output'!J110),'Model output'!J110&lt;=I111),'Model output'!J110,IF(AND(ISNUMBER('Model output'!J110), 'Model output'!J110&gt;=DATE(2024,1,1)), MIN(DAY('Model output'!J110), MONTH('Model output'!J110), YEAR('Model output'!J110)), IF(ISNUMBER(SEARCH("0/",'Model output'!J110)),0,IF(ISNUMBER(SEARCH("/",'Model output'!J110)), VALUE(LEFT('Model output'!J110, SEARCH("/",'Model output'!J110)-1)),1)))))</f>
        <v>0</v>
      </c>
      <c r="K111" t="str" cm="1">
        <f t="array" ref="K111">IF(COUNT(FIND({0,1,2,3,4,5,6,7,8,9},'Model output'!K110))&gt;0,'Model output'!K110,"")</f>
        <v/>
      </c>
      <c r="L111" s="8" t="str">
        <f t="shared" si="13"/>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follicular variant</v>
      </c>
      <c r="O111" t="str">
        <f>IF('Model output'!M110="","",'Model output'!M110)</f>
        <v/>
      </c>
      <c r="P111" t="str">
        <f>IF('Model output'!N110="","",'Model output'!N110)</f>
        <v>1.0 cm</v>
      </c>
      <c r="Q111" t="str">
        <f t="shared" si="18"/>
        <v>1.0cm</v>
      </c>
      <c r="R111" cm="1">
        <f t="array" ref="R111">IF(Q111="","",IF(ISNUMBER(SEARCH("cm",Q111)),MAX(VALUE(SUBSTITUTE(_xlfn.FILTERXML("&lt;t&gt;&lt;s&gt;"&amp;SUBSTITUTE(Q111,",","&lt;/s&gt;&lt;s&gt;")&amp;"&lt;/s&gt;&lt;/t&gt;","//s"),"cm",""))),MAX(VALUE(SUBSTITUTE(_xlfn.FILTERXML("&lt;t&gt;&lt;s&gt;"&amp;SUBSTITUTE(Q111,",","&lt;/s&gt;&lt;s&gt;")&amp;"&lt;/s&gt;&lt;/t&gt;","//s"),"mm","")))/10))</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 ""))</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7"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1" t="str">
        <f>IF(OR('Model output'!V110="", AND(ISERROR(SEARCH("Positive",'Model output'!V110)), ISNUMBER(SEARCH("Negative",'Model output'!V110))), AND(ISNUMBER(SEARCH("Uninvolved",'Model output'!V110)),NOT(ISNUMBER(SEARCH("margins involved",'Model output'!V110)))), ISNUMBER(SEARCH("Free",'Model output'!V110)), ISNUMBER(SEARCH("1 mm",'Model output'!V110)), ISNUMBER(SEARCH("0.1 CM",'Model output'!V110)), ISNUMBER(SEARCH("less than 0.2 mm",'Model output'!V110)), ISNUMBER(SEARCH("less than 0.5 mm",'Model output'!V110)), ISNUMBER(SEARCH("close to",'Model output'!V110)), ISNUMBER(SEARCH("abut",'Model output'!V110)), ISNUMBER(SEARCH("not mentioned",'Model output'!V110)), ISNUMBER(SEARCH("cannot be assessed",'Model output'!V110))), "negative", "positive")</f>
        <v>negative</v>
      </c>
      <c r="AE111" s="36"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AND(ISNUMBER(J111),J111&gt;=5),M111=""),AND(AND(ISNUMBER(J111),J111&gt;=5),AND(ISNUMBER(M111),M111&gt;=1)),AND(ISNUMBER(SERACH("papillary",N111)),OR(Y111="positive",Z111="positive"), ISNUMBER(SEARCH("BRAF",AB111)))),"intermediate","low"))</f>
        <v>intermediate</v>
      </c>
      <c r="AF111" s="37" t="str">
        <f t="shared" si="14"/>
        <v>1a</v>
      </c>
      <c r="AG111" s="37" t="str">
        <f t="shared" si="15"/>
        <v>0</v>
      </c>
      <c r="AH111" s="37" t="str">
        <f t="shared" si="19"/>
        <v>0</v>
      </c>
      <c r="AI111" s="43" t="str">
        <f t="shared" si="20"/>
        <v>I</v>
      </c>
      <c r="AJ111" s="40" t="s">
        <v>939</v>
      </c>
      <c r="AK111" s="42" t="s">
        <v>634</v>
      </c>
      <c r="AL111" s="42" t="s">
        <v>943</v>
      </c>
      <c r="AM111" s="42" t="s">
        <v>946</v>
      </c>
      <c r="AN111" s="42" t="s">
        <v>69</v>
      </c>
      <c r="AO111" s="23">
        <f t="shared" ca="1" si="25"/>
        <v>1</v>
      </c>
      <c r="AP111" s="1">
        <f t="shared" si="26"/>
        <v>1</v>
      </c>
      <c r="AQ111" s="1">
        <f t="shared" si="27"/>
        <v>1</v>
      </c>
      <c r="AR111" s="1">
        <f t="shared" si="28"/>
        <v>1</v>
      </c>
      <c r="AS111" s="13">
        <f t="shared" si="16"/>
        <v>1</v>
      </c>
    </row>
    <row r="112" spans="1:45">
      <c r="A112" t="str">
        <f>'Model output'!A111</f>
        <v>TCGA-DJ-A3VL</v>
      </c>
      <c r="B112" s="34">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7"/>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output'!G111)),ISNUMBER(SEARCH("V ",'Model output'!G111)),ISNUMBER(SEARCH("five",'Model output'!G111)),ISNUMBER(SEARCH("5",'Model output'!G111))))), "lateral", "central"))</f>
        <v/>
      </c>
      <c r="H112" t="str">
        <f>IF('Model output'!H111="","negative",IF(OR(ISNUMBER(SEARCH("lymph node",'Model output'!H111)),ISNUMBER(SEARCH("gland",'Model output'!H111)),ISNUMBER(SEARCH("lobe",'Model output'!H111)),ISNUMBER(SEARCH("isthmus",'Model output'!H111)),ISNUMBER(SEARCH("mediastinum",'Model output'!H111)),ISNUMBER(SEARCH("Not mentioned",'Model output'!H111)), ISNUMBER(SEARCH("Not applicable",'Model output'!H111)), ISNUMBER(SEARCH("paratracheal",'Model output'!H111)),ISNUMBER(SEARCH("fibroadipose tissue",'Model output'!H111)),ISNUMBER(SEARCH("thyroid node",'Model output'!H111)),ISNUMBER(SEARCH("skeletal muscle",'Model output'!H111)),ISNUMBER(SEARCH("right",'Model output'!H111)),ISNUMBER(SEARCH("left",'Model output'!H111)),ISNUMBER(SEARCH("Not specified",'Model output'!H111))),"negative","positive"))</f>
        <v>negative</v>
      </c>
      <c r="I112">
        <f>IF(OR('Model output'!I111="",'Model output'!I111="Not answered",'Model output'!I111="Not mentioned"),"",IF(ISNUMBER('Model output'!I111),'Model output'!I111,1))</f>
        <v>1</v>
      </c>
      <c r="J112">
        <f>IF(OR('Model output'!J111="",'Model output'!J111="Not answered",'Model output'!J111="Not mentioned"),"",IF(AND(ISNUMBER('Model output'!J111),'Model output'!J111&lt;=I112),'Model output'!J111,IF(AND(ISNUMBER('Model output'!J111), 'Model output'!J111&gt;=DATE(2024,1,1)), MIN(DAY('Model output'!J111), MONTH('Model output'!J111), YEAR('Model output'!J111)), IF(ISNUMBER(SEARCH("0/",'Model output'!J111)),0,IF(ISNUMBER(SEARCH("/",'Model output'!J111)), VALUE(LEFT('Model output'!J111, SEARCH("/",'Model output'!J111)-1)),1)))))</f>
        <v>0</v>
      </c>
      <c r="K112" t="str" cm="1">
        <f t="array" ref="K112">IF(COUNT(FIND({0,1,2,3,4,5,6,7,8,9},'Model output'!K111))&gt;0,'Model output'!K111,"")</f>
        <v/>
      </c>
      <c r="L112" s="8" t="str">
        <f t="shared" si="13"/>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8"/>
        <v>0.6cm</v>
      </c>
      <c r="R112" cm="1">
        <f t="array" ref="R112">IF(Q112="","",IF(ISNUMBER(SEARCH("cm",Q112)),MAX(VALUE(SUBSTITUTE(_xlfn.FILTERXML("&lt;t&gt;&lt;s&gt;"&amp;SUBSTITUTE(Q112,",","&lt;/s&gt;&lt;s&gt;")&amp;"&lt;/s&gt;&lt;/t&gt;","//s"),"cm",""))),MAX(VALUE(SUBSTITUTE(_xlfn.FILTERXML("&lt;t&gt;&lt;s&gt;"&amp;SUBSTITUTE(Q112,",","&lt;/s&gt;&lt;s&gt;")&amp;"&lt;/s&gt;&lt;/t&gt;","//s"),"mm","")))/10))</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1</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 ""))</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7" t="str">
        <f>IF('Model output'!S111="","",'Model output'!S111)</f>
        <v>Not identified</v>
      </c>
      <c r="Y112" t="str">
        <f>IF(OR('Model output'!S111="",ISNUMBER(SEARCH("Absent",'Model output'!S111)),ISNUMBER(SEARCH("Not identified",'Model output'!S111)),AND(ISNUMBER(SEARCH("No",'Model output'!S111)),NOT(ISNUMBER(SEARCH("carcinoma",'Model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1" t="str">
        <f>IF(OR('Model output'!V111="", AND(ISERROR(SEARCH("Positive",'Model output'!V111)), ISNUMBER(SEARCH("Negative",'Model output'!V111))), AND(ISNUMBER(SEARCH("Uninvolved",'Model output'!V111)),NOT(ISNUMBER(SEARCH("margins involved",'Model output'!V111)))), ISNUMBER(SEARCH("Free",'Model output'!V111)), ISNUMBER(SEARCH("1 mm",'Model output'!V111)), ISNUMBER(SEARCH("0.1 CM",'Model output'!V111)), ISNUMBER(SEARCH("less than 0.2 mm",'Model output'!V111)), ISNUMBER(SEARCH("less than 0.5 mm",'Model output'!V111)), ISNUMBER(SEARCH("close to",'Model output'!V111)), ISNUMBER(SEARCH("abut",'Model output'!V111)), ISNUMBER(SEARCH("not mentioned",'Model output'!V111)), ISNUMBER(SEARCH("cannot be assessed",'Model output'!V111))), "negative", "positive")</f>
        <v>negative</v>
      </c>
      <c r="AE112" s="36"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AND(ISNUMBER(J112),J112&gt;=5),M112=""),AND(AND(ISNUMBER(J112),J112&gt;=5),AND(ISNUMBER(M112),M112&gt;=1)),AND(ISNUMBER(SERACH("papillary",N112)),OR(Y112="positive",Z112="positive"), ISNUMBER(SEARCH("BRAF",AB112)))),"intermediate","low"))</f>
        <v>low</v>
      </c>
      <c r="AF112" s="37" t="str">
        <f t="shared" si="14"/>
        <v>1a</v>
      </c>
      <c r="AG112" s="37" t="str">
        <f t="shared" si="15"/>
        <v>0</v>
      </c>
      <c r="AH112" s="37" t="str">
        <f t="shared" si="19"/>
        <v>0</v>
      </c>
      <c r="AI112" s="43" t="str">
        <f t="shared" si="20"/>
        <v>I</v>
      </c>
      <c r="AJ112" s="40" t="s">
        <v>938</v>
      </c>
      <c r="AK112" s="42" t="s">
        <v>634</v>
      </c>
      <c r="AL112" s="42" t="s">
        <v>943</v>
      </c>
      <c r="AM112" s="42" t="s">
        <v>946</v>
      </c>
      <c r="AN112" s="42" t="s">
        <v>69</v>
      </c>
      <c r="AO112" s="23">
        <f t="shared" ca="1" si="25"/>
        <v>1</v>
      </c>
      <c r="AP112" s="1">
        <f t="shared" si="26"/>
        <v>1</v>
      </c>
      <c r="AQ112" s="1">
        <f t="shared" si="27"/>
        <v>1</v>
      </c>
      <c r="AR112" s="1">
        <f t="shared" si="28"/>
        <v>1</v>
      </c>
      <c r="AS112" s="13">
        <f t="shared" si="16"/>
        <v>1</v>
      </c>
    </row>
    <row r="113" spans="1:45">
      <c r="A113" t="str">
        <f>'Model output'!A112</f>
        <v>TCGA-DJ-A3VM</v>
      </c>
      <c r="B113" s="34">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17"/>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output'!G112)),ISNUMBER(SEARCH("V ",'Model output'!G112)),ISNUMBER(SEARCH("five",'Model output'!G112)),ISNUMBER(SEARCH("5",'Model output'!G112))))), "lateral", "central"))</f>
        <v/>
      </c>
      <c r="H113" t="str">
        <f>IF('Model output'!H112="","negative",IF(OR(ISNUMBER(SEARCH("lymph node",'Model output'!H112)),ISNUMBER(SEARCH("gland",'Model output'!H112)),ISNUMBER(SEARCH("lobe",'Model output'!H112)),ISNUMBER(SEARCH("isthmus",'Model output'!H112)),ISNUMBER(SEARCH("mediastinum",'Model output'!H112)),ISNUMBER(SEARCH("Not mentioned",'Model output'!H112)), ISNUMBER(SEARCH("Not applicable",'Model output'!H112)), ISNUMBER(SEARCH("paratracheal",'Model output'!H112)),ISNUMBER(SEARCH("fibroadipose tissue",'Model output'!H112)),ISNUMBER(SEARCH("thyroid node",'Model output'!H112)),ISNUMBER(SEARCH("skeletal muscle",'Model output'!H112)),ISNUMBER(SEARCH("right",'Model output'!H112)),ISNUMBER(SEARCH("left",'Model output'!H112)),ISNUMBER(SEARCH("Not specified",'Model output'!H112))),"negative","positive"))</f>
        <v>negative</v>
      </c>
      <c r="I113">
        <f>IF(OR('Model output'!I112="",'Model output'!I112="Not answered",'Model output'!I112="Not mentioned"),"",IF(ISNUMBER('Model output'!I112),'Model output'!I112,1))</f>
        <v>8</v>
      </c>
      <c r="J113">
        <f>IF(OR('Model output'!J112="",'Model output'!J112="Not answered",'Model output'!J112="Not mentioned"),"",IF(AND(ISNUMBER('Model output'!J112),'Model output'!J112&lt;=I113),'Model output'!J112,IF(AND(ISNUMBER('Model output'!J112), 'Model output'!J112&gt;=DATE(2024,1,1)), MIN(DAY('Model output'!J112), MONTH('Model output'!J112), YEAR('Model output'!J112)), IF(ISNUMBER(SEARCH("0/",'Model output'!J112)),0,IF(ISNUMBER(SEARCH("/",'Model output'!J112)), VALUE(LEFT('Model output'!J112, SEARCH("/",'Model output'!J112)-1)),1)))))</f>
        <v>0</v>
      </c>
      <c r="K113" t="str" cm="1">
        <f t="array" ref="K113">IF(COUNT(FIND({0,1,2,3,4,5,6,7,8,9},'Model output'!K112))&gt;0,'Model output'!K112,"")</f>
        <v/>
      </c>
      <c r="L113" s="8" t="str">
        <f t="shared" si="13"/>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 with oncocytic features</v>
      </c>
      <c r="O113" t="str">
        <f>IF('Model output'!M112="","",'Model output'!M112)</f>
        <v/>
      </c>
      <c r="P113" t="str">
        <f>IF('Model output'!N112="","",'Model output'!N112)</f>
        <v>3 cm</v>
      </c>
      <c r="Q113" t="str">
        <f t="shared" si="18"/>
        <v>3cm</v>
      </c>
      <c r="R113" cm="1">
        <f t="array" ref="R113">IF(Q113="","",IF(ISNUMBER(SEARCH("cm",Q113)),MAX(VALUE(SUBSTITUTE(_xlfn.FILTERXML("&lt;t&gt;&lt;s&gt;"&amp;SUBSTITUTE(Q113,",","&lt;/s&gt;&lt;s&gt;")&amp;"&lt;/s&gt;&lt;/t&gt;","//s"),"cm",""))),MAX(VALUE(SUBSTITUTE(_xlfn.FILTERXML("&lt;t&gt;&lt;s&gt;"&amp;SUBSTITUTE(Q113,",","&lt;/s&gt;&lt;s&gt;")&amp;"&lt;/s&gt;&lt;/t&gt;","//s"),"mm","")))/10))</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 ""))</f>
        <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7" t="str">
        <f>IF('Model output'!S112="","",'Model output'!S112)</f>
        <v>Not Identified</v>
      </c>
      <c r="Y113" t="str">
        <f>IF(OR('Model output'!S112="",ISNUMBER(SEARCH("Absent",'Model output'!S112)),ISNUMBER(SEARCH("Not identified",'Model output'!S112)),AND(ISNUMBER(SEARCH("No",'Model output'!S112)),NOT(ISNUMBER(SEARCH("carcinoma",'Model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1" t="str">
        <f>IF(OR('Model output'!V112="", AND(ISERROR(SEARCH("Positive",'Model output'!V112)), ISNUMBER(SEARCH("Negative",'Model output'!V112))), AND(ISNUMBER(SEARCH("Uninvolved",'Model output'!V112)),NOT(ISNUMBER(SEARCH("margins involved",'Model output'!V112)))), ISNUMBER(SEARCH("Free",'Model output'!V112)), ISNUMBER(SEARCH("1 mm",'Model output'!V112)), ISNUMBER(SEARCH("0.1 CM",'Model output'!V112)), ISNUMBER(SEARCH("less than 0.2 mm",'Model output'!V112)), ISNUMBER(SEARCH("less than 0.5 mm",'Model output'!V112)), ISNUMBER(SEARCH("close to",'Model output'!V112)), ISNUMBER(SEARCH("abut",'Model output'!V112)), ISNUMBER(SEARCH("not mentioned",'Model output'!V112)), ISNUMBER(SEARCH("cannot be assessed",'Model output'!V112))), "negative", "positive")</f>
        <v>negative</v>
      </c>
      <c r="AE113" s="36"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AND(ISNUMBER(J113),J113&gt;=5),M113=""),AND(AND(ISNUMBER(J113),J113&gt;=5),AND(ISNUMBER(M113),M113&gt;=1)),AND(ISNUMBER(SERACH("papillary",N113)),OR(Y113="positive",Z113="positive"), ISNUMBER(SEARCH("BRAF",AB113)))),"intermediate","low"))</f>
        <v>intermediate</v>
      </c>
      <c r="AF113" s="37" t="str">
        <f t="shared" si="14"/>
        <v>2</v>
      </c>
      <c r="AG113" s="37" t="str">
        <f t="shared" si="15"/>
        <v>0</v>
      </c>
      <c r="AH113" s="37" t="str">
        <f t="shared" si="19"/>
        <v>0</v>
      </c>
      <c r="AI113" s="43" t="str">
        <f t="shared" si="20"/>
        <v>I</v>
      </c>
      <c r="AJ113" s="40" t="s">
        <v>939</v>
      </c>
      <c r="AK113" s="42" t="s">
        <v>945</v>
      </c>
      <c r="AL113" s="42" t="s">
        <v>946</v>
      </c>
      <c r="AM113" s="42" t="s">
        <v>946</v>
      </c>
      <c r="AN113" s="42" t="s">
        <v>69</v>
      </c>
      <c r="AO113" s="23">
        <f t="shared" ca="1" si="25"/>
        <v>1</v>
      </c>
      <c r="AP113" s="1">
        <f t="shared" si="26"/>
        <v>1</v>
      </c>
      <c r="AQ113" s="1">
        <f t="shared" si="27"/>
        <v>1</v>
      </c>
      <c r="AR113" s="1">
        <f t="shared" si="28"/>
        <v>1</v>
      </c>
      <c r="AS113" s="13">
        <f t="shared" si="16"/>
        <v>1</v>
      </c>
    </row>
    <row r="114" spans="1:45">
      <c r="A114" t="str">
        <f>'Model output'!A113</f>
        <v>TCGA-DJ-A4UL</v>
      </c>
      <c r="B114" s="34">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1</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17"/>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output'!G113)),ISNUMBER(SEARCH("V ",'Model output'!G113)),ISNUMBER(SEARCH("five",'Model output'!G113)),ISNUMBER(SEARCH("5",'Model output'!G113))))), "lateral", "central"))</f>
        <v/>
      </c>
      <c r="H114" t="str">
        <f>IF('Model output'!H113="","negative",IF(OR(ISNUMBER(SEARCH("lymph node",'Model output'!H113)),ISNUMBER(SEARCH("gland",'Model output'!H113)),ISNUMBER(SEARCH("lobe",'Model output'!H113)),ISNUMBER(SEARCH("isthmus",'Model output'!H113)),ISNUMBER(SEARCH("mediastinum",'Model output'!H113)),ISNUMBER(SEARCH("Not mentioned",'Model output'!H113)), ISNUMBER(SEARCH("Not applicable",'Model output'!H113)), ISNUMBER(SEARCH("paratracheal",'Model output'!H113)),ISNUMBER(SEARCH("fibroadipose tissue",'Model output'!H113)),ISNUMBER(SEARCH("thyroid node",'Model output'!H113)),ISNUMBER(SEARCH("skeletal muscle",'Model output'!H113)),ISNUMBER(SEARCH("right",'Model output'!H113)),ISNUMBER(SEARCH("left",'Model output'!H113)),ISNUMBER(SEARCH("Not specified",'Model output'!H113))),"negative","positive"))</f>
        <v>negative</v>
      </c>
      <c r="I114">
        <f>IF(OR('Model output'!I113="",'Model output'!I113="Not answered",'Model output'!I113="Not mentioned"),"",IF(ISNUMBER('Model output'!I113),'Model output'!I113,1))</f>
        <v>3</v>
      </c>
      <c r="J114">
        <f>IF(OR('Model output'!J113="",'Model output'!J113="Not answered",'Model output'!J113="Not mentioned"),"",IF(AND(ISNUMBER('Model output'!J113),'Model output'!J113&lt;=I114),'Model output'!J113,IF(AND(ISNUMBER('Model output'!J113), 'Model output'!J113&gt;=DATE(2024,1,1)), MIN(DAY('Model output'!J113), MONTH('Model output'!J113), YEAR('Model output'!J113)), IF(ISNUMBER(SEARCH("0/",'Model output'!J113)),0,IF(ISNUMBER(SEARCH("/",'Model output'!J113)), VALUE(LEFT('Model output'!J113, SEARCH("/",'Model output'!J113)-1)),1)))))</f>
        <v>0</v>
      </c>
      <c r="K114" t="str" cm="1">
        <f t="array" ref="K114">IF(COUNT(FIND({0,1,2,3,4,5,6,7,8,9},'Model output'!K113))&gt;0,'Model output'!K113,"")</f>
        <v/>
      </c>
      <c r="L114" s="8" t="str">
        <f t="shared" si="13"/>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
      </c>
      <c r="P114" t="str">
        <f>IF('Model output'!N113="","",'Model output'!N113)</f>
        <v>1.1 cm</v>
      </c>
      <c r="Q114" t="str">
        <f t="shared" si="18"/>
        <v>1.1cm</v>
      </c>
      <c r="R114" cm="1">
        <f t="array" ref="R114">IF(Q114="","",IF(ISNUMBER(SEARCH("cm",Q114)),MAX(VALUE(SUBSTITUTE(_xlfn.FILTERXML("&lt;t&gt;&lt;s&gt;"&amp;SUBSTITUTE(Q114,",","&lt;/s&gt;&lt;s&gt;")&amp;"&lt;/s&gt;&lt;/t&gt;","//s"),"cm",""))),MAX(VALUE(SUBSTITUTE(_xlfn.FILTERXML("&lt;t&gt;&lt;s&gt;"&amp;SUBSTITUTE(Q114,",","&lt;/s&gt;&lt;s&gt;")&amp;"&lt;/s&gt;&lt;/t&gt;","//s"),"mm","")))/10))</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2</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 ""))</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7" t="str">
        <f>IF('Model output'!S113="","",'Model output'!S113)</f>
        <v>Not Identified</v>
      </c>
      <c r="Y114" t="str">
        <f>IF(OR('Model output'!S113="",ISNUMBER(SEARCH("Absent",'Model output'!S113)),ISNUMBER(SEARCH("Not identified",'Model output'!S113)),AND(ISNUMBER(SEARCH("No",'Model output'!S113)),NOT(ISNUMBER(SEARCH("carcinoma",'Model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1" t="str">
        <f>IF(OR('Model output'!V113="", AND(ISERROR(SEARCH("Positive",'Model output'!V113)), ISNUMBER(SEARCH("Negative",'Model output'!V113))), AND(ISNUMBER(SEARCH("Uninvolved",'Model output'!V113)),NOT(ISNUMBER(SEARCH("margins involved",'Model output'!V113)))), ISNUMBER(SEARCH("Free",'Model output'!V113)), ISNUMBER(SEARCH("1 mm",'Model output'!V113)), ISNUMBER(SEARCH("0.1 CM",'Model output'!V113)), ISNUMBER(SEARCH("less than 0.2 mm",'Model output'!V113)), ISNUMBER(SEARCH("less than 0.5 mm",'Model output'!V113)), ISNUMBER(SEARCH("close to",'Model output'!V113)), ISNUMBER(SEARCH("abut",'Model output'!V113)), ISNUMBER(SEARCH("not mentioned",'Model output'!V113)), ISNUMBER(SEARCH("cannot be assessed",'Model output'!V113))), "negative", "positive")</f>
        <v>positive</v>
      </c>
      <c r="AE114" s="36"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AND(ISNUMBER(J114),J114&gt;=5),M114=""),AND(AND(ISNUMBER(J114),J114&gt;=5),AND(ISNUMBER(M114),M114&gt;=1)),AND(ISNUMBER(SERACH("papillary",N114)),OR(Y114="positive",Z114="positive"), ISNUMBER(SEARCH("BRAF",AB114)))),"intermediate","low"))</f>
        <v>high</v>
      </c>
      <c r="AF114" s="37" t="str">
        <f t="shared" si="14"/>
        <v>1b</v>
      </c>
      <c r="AG114" s="37" t="str">
        <f t="shared" si="15"/>
        <v>0</v>
      </c>
      <c r="AH114" s="37" t="str">
        <f t="shared" si="19"/>
        <v>0</v>
      </c>
      <c r="AI114" s="43" t="str">
        <f t="shared" si="20"/>
        <v>I</v>
      </c>
      <c r="AJ114" s="40" t="s">
        <v>937</v>
      </c>
      <c r="AK114" s="42" t="s">
        <v>942</v>
      </c>
      <c r="AL114" s="42" t="s">
        <v>943</v>
      </c>
      <c r="AM114" s="42" t="s">
        <v>946</v>
      </c>
      <c r="AN114" s="42" t="s">
        <v>69</v>
      </c>
      <c r="AO114" s="23">
        <f t="shared" si="25"/>
        <v>1</v>
      </c>
      <c r="AP114" s="1">
        <f t="shared" si="26"/>
        <v>1</v>
      </c>
      <c r="AQ114" s="1">
        <f t="shared" si="27"/>
        <v>1</v>
      </c>
      <c r="AR114" s="1">
        <f t="shared" si="28"/>
        <v>1</v>
      </c>
      <c r="AS114" s="13">
        <f t="shared" si="16"/>
        <v>1</v>
      </c>
    </row>
    <row r="115" spans="1:45">
      <c r="A115" t="str">
        <f>'Model output'!A114</f>
        <v>TCGA-DJ-A4UQ</v>
      </c>
      <c r="B115" s="34">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7"/>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output'!H114="","negative",IF(OR(ISNUMBER(SEARCH("lymph node",'Model output'!H114)),ISNUMBER(SEARCH("gland",'Model output'!H114)),ISNUMBER(SEARCH("lobe",'Model output'!H114)),ISNUMBER(SEARCH("isthmus",'Model output'!H114)),ISNUMBER(SEARCH("mediastinum",'Model output'!H114)),ISNUMBER(SEARCH("Not mentioned",'Model output'!H114)), ISNUMBER(SEARCH("Not applicable",'Model output'!H114)), ISNUMBER(SEARCH("paratracheal",'Model output'!H114)),ISNUMBER(SEARCH("fibroadipose tissue",'Model output'!H114)),ISNUMBER(SEARCH("thyroid node",'Model output'!H114)),ISNUMBER(SEARCH("skeletal muscle",'Model output'!H114)),ISNUMBER(SEARCH("right",'Model output'!H114)),ISNUMBER(SEARCH("left",'Model output'!H114)),ISNUMBER(SEARCH("Not specified",'Model output'!H114))),"negative","positive"))</f>
        <v>negative</v>
      </c>
      <c r="I115">
        <f>IF(OR('Model output'!I114="",'Model output'!I114="Not answered",'Model output'!I114="Not mentioned"),"",IF(ISNUMBER('Model output'!I114),'Model output'!I114,1))</f>
        <v>10</v>
      </c>
      <c r="J115">
        <f>IF(OR('Model output'!J114="",'Model output'!J114="Not answered",'Model output'!J114="Not mentioned"),"",IF(AND(ISNUMBER('Model output'!J114),'Model output'!J114&lt;=I115),'Model output'!J114,IF(AND(ISNUMBER('Model output'!J114), 'Model output'!J114&gt;=DATE(2024,1,1)), MIN(DAY('Model output'!J114), MONTH('Model output'!J114), YEAR('Model output'!J114)), IF(ISNUMBER(SEARCH("0/",'Model output'!J114)),0,IF(ISNUMBER(SEARCH("/",'Model output'!J114)), VALUE(LEFT('Model output'!J114, SEARCH("/",'Model output'!J114)-1)),1)))))</f>
        <v>1</v>
      </c>
      <c r="K115" t="str" cm="1">
        <f t="array" ref="K115">IF(COUNT(FIND({0,1,2,3,4,5,6,7,8,9},'Model output'!K114))&gt;0,'Model output'!K114,"")</f>
        <v>1.0cm</v>
      </c>
      <c r="L115" s="8" t="str">
        <f t="shared" si="13"/>
        <v>1.0cm</v>
      </c>
      <c r="M115" cm="1">
        <f t="array" ref="M115">IF(L115="","",IF(ISNUMBER(SEARCH("cm",L115)),MAX(VALUE(SUBSTITUTE(_xlfn.FILTERXML("&lt;t&gt;&lt;s&gt;"&amp;SUBSTITUTE(L115,",","&lt;/s&gt;&lt;s&gt;")&amp;"&lt;/s&gt;&lt;/t&gt;","//s"),"cm",""))),MAX(VALUE(SUBSTITUTE(_xlfn.FILTERXML("&lt;t&gt;&lt;s&gt;"&amp;SUBSTITUTE(L115,",","&lt;/s&gt;&lt;s&gt;")&amp;"&lt;/s&gt;&lt;/t&gt;","//s"),"mm","")))/10))</f>
        <v>1</v>
      </c>
      <c r="N115" t="str">
        <f>IF('Model output'!L114="","",'Model output'!L114)</f>
        <v>papillary</v>
      </c>
      <c r="O115" t="str">
        <f>IF('Model output'!M114="","",'Model output'!M114)</f>
        <v>diffuse sclerosing</v>
      </c>
      <c r="P115" t="str">
        <f>IF('Model output'!N114="","",'Model output'!N114)</f>
        <v>1.5 cm</v>
      </c>
      <c r="Q115" t="str">
        <f t="shared" si="18"/>
        <v>1.5cm</v>
      </c>
      <c r="R115" cm="1">
        <f t="array" ref="R115">IF(Q115="","",IF(ISNUMBER(SEARCH("cm",Q115)),MAX(VALUE(SUBSTITUTE(_xlfn.FILTERXML("&lt;t&gt;&lt;s&gt;"&amp;SUBSTITUTE(Q115,",","&lt;/s&gt;&lt;s&gt;")&amp;"&lt;/s&gt;&lt;/t&gt;","//s"),"cm",""))),MAX(VALUE(SUBSTITUTE(_xlfn.FILTERXML("&lt;t&gt;&lt;s&gt;"&amp;SUBSTITUTE(Q115,",","&lt;/s&gt;&lt;s&gt;")&amp;"&lt;/s&gt;&lt;/t&gt;","//s"),"mm","")))/10))</f>
        <v>1.5</v>
      </c>
      <c r="S115" t="str">
        <f>IF(OR('Model output'!P114="",ISNUMBER(SEARCH("Not identified", 'Model output'!P114)),ISNUMBER(SEARCH("Absent",'Model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 ""))</f>
        <v>Not mentioned</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7"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1" t="str">
        <f>IF(OR('Model output'!V114="", AND(ISERROR(SEARCH("Positive",'Model output'!V114)), ISNUMBER(SEARCH("Negative",'Model output'!V114))), AND(ISNUMBER(SEARCH("Uninvolved",'Model output'!V114)),NOT(ISNUMBER(SEARCH("margins involved",'Model output'!V114)))), ISNUMBER(SEARCH("Free",'Model output'!V114)), ISNUMBER(SEARCH("1 mm",'Model output'!V114)), ISNUMBER(SEARCH("0.1 CM",'Model output'!V114)), ISNUMBER(SEARCH("less than 0.2 mm",'Model output'!V114)), ISNUMBER(SEARCH("less than 0.5 mm",'Model output'!V114)), ISNUMBER(SEARCH("close to",'Model output'!V114)), ISNUMBER(SEARCH("abut",'Model output'!V114)), ISNUMBER(SEARCH("not mentioned",'Model output'!V114)), ISNUMBER(SEARCH("cannot be assessed",'Model output'!V114))), "negative", "positive")</f>
        <v>negative</v>
      </c>
      <c r="AE115" s="36"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AND(ISNUMBER(J115),J115&gt;=5),M115=""),AND(AND(ISNUMBER(J115),J115&gt;=5),AND(ISNUMBER(M115),M115&gt;=1)),AND(ISNUMBER(SERACH("papillary",N115)),OR(Y115="positive",Z115="positive"), ISNUMBER(SEARCH("BRAF",AB115)))),"intermediate","low"))</f>
        <v>intermediate</v>
      </c>
      <c r="AF115" s="37" t="str">
        <f t="shared" si="14"/>
        <v>1b</v>
      </c>
      <c r="AG115" s="37" t="str">
        <f t="shared" si="15"/>
        <v>1b</v>
      </c>
      <c r="AH115" s="37" t="str">
        <f t="shared" si="19"/>
        <v>0</v>
      </c>
      <c r="AI115" s="43" t="str">
        <f t="shared" si="20"/>
        <v>II</v>
      </c>
      <c r="AJ115" s="40" t="s">
        <v>939</v>
      </c>
      <c r="AK115" s="42" t="s">
        <v>942</v>
      </c>
      <c r="AL115" s="42" t="s">
        <v>942</v>
      </c>
      <c r="AM115" s="42" t="s">
        <v>946</v>
      </c>
      <c r="AN115" s="42" t="s">
        <v>944</v>
      </c>
      <c r="AO115" s="23">
        <f t="shared" ca="1" si="25"/>
        <v>1</v>
      </c>
      <c r="AP115" s="1">
        <f t="shared" si="26"/>
        <v>1</v>
      </c>
      <c r="AQ115" s="1">
        <f t="shared" si="27"/>
        <v>1</v>
      </c>
      <c r="AR115" s="1">
        <f t="shared" si="28"/>
        <v>1</v>
      </c>
      <c r="AS115" s="13">
        <f t="shared" si="16"/>
        <v>1</v>
      </c>
    </row>
    <row r="116" spans="1:45">
      <c r="A116" t="str">
        <f>'Model output'!A115</f>
        <v>TCGA-DJ-A4UW</v>
      </c>
      <c r="B116" s="34">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7"/>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output'!H115="","negative",IF(OR(ISNUMBER(SEARCH("lymph node",'Model output'!H115)),ISNUMBER(SEARCH("gland",'Model output'!H115)),ISNUMBER(SEARCH("lobe",'Model output'!H115)),ISNUMBER(SEARCH("isthmus",'Model output'!H115)),ISNUMBER(SEARCH("mediastinum",'Model output'!H115)),ISNUMBER(SEARCH("Not mentioned",'Model output'!H115)), ISNUMBER(SEARCH("Not applicable",'Model output'!H115)), ISNUMBER(SEARCH("paratracheal",'Model output'!H115)),ISNUMBER(SEARCH("fibroadipose tissue",'Model output'!H115)),ISNUMBER(SEARCH("thyroid node",'Model output'!H115)),ISNUMBER(SEARCH("skeletal muscle",'Model output'!H115)),ISNUMBER(SEARCH("right",'Model output'!H115)),ISNUMBER(SEARCH("left",'Model output'!H115)),ISNUMBER(SEARCH("Not specified",'Model output'!H115))),"negative","positive"))</f>
        <v>negative</v>
      </c>
      <c r="I116">
        <f>IF(OR('Model output'!I115="",'Model output'!I115="Not answered",'Model output'!I115="Not mentioned"),"",IF(ISNUMBER('Model output'!I115),'Model output'!I115,1))</f>
        <v>13</v>
      </c>
      <c r="J116">
        <f>IF(OR('Model output'!J115="",'Model output'!J115="Not answered",'Model output'!J115="Not mentioned"),"",IF(AND(ISNUMBER('Model output'!J115),'Model output'!J115&lt;=I116),'Model output'!J115,IF(AND(ISNUMBER('Model output'!J115), 'Model output'!J115&gt;=DATE(2024,1,1)), MIN(DAY('Model output'!J115), MONTH('Model output'!J115), YEAR('Model output'!J115)), IF(ISNUMBER(SEARCH("0/",'Model output'!J115)),0,IF(ISNUMBER(SEARCH("/",'Model output'!J115)), VALUE(LEFT('Model output'!J115, SEARCH("/",'Model output'!J115)-1)),1)))))</f>
        <v>8</v>
      </c>
      <c r="K116" t="str" cm="1">
        <f t="array" ref="K116">IF(COUNT(FIND({0,1,2,3,4,5,6,7,8,9},'Model output'!K115))&gt;0,'Model output'!K115,"")</f>
        <v>0.8cm, 0.9cm, 0.5cm, 0.3cm</v>
      </c>
      <c r="L116" s="8" t="str">
        <f t="shared" si="13"/>
        <v>0.8cm,0.9cm,0.5cm,0.3cm</v>
      </c>
      <c r="M116" cm="1">
        <f t="array" ref="M116">IF(L116="","",IF(ISNUMBER(SEARCH("cm",L116)),MAX(VALUE(SUBSTITUTE(_xlfn.FILTERXML("&lt;t&gt;&lt;s&gt;"&amp;SUBSTITUTE(L116,",","&lt;/s&gt;&lt;s&gt;")&amp;"&lt;/s&gt;&lt;/t&gt;","//s"),"cm",""))),MAX(VALUE(SUBSTITUTE(_xlfn.FILTERXML("&lt;t&gt;&lt;s&gt;"&amp;SUBSTITUTE(L116,",","&lt;/s&gt;&lt;s&gt;")&amp;"&lt;/s&gt;&lt;/t&gt;","//s"),"mm","")))/10))</f>
        <v>0.9</v>
      </c>
      <c r="N116" t="str">
        <f>IF('Model output'!L115="","",'Model output'!L115)</f>
        <v>papillary</v>
      </c>
      <c r="O116" t="str">
        <f>IF('Model output'!M115="","",'Model output'!M115)</f>
        <v/>
      </c>
      <c r="P116" t="str">
        <f>IF('Model output'!N115="","",'Model output'!N115)</f>
        <v>Not mentioned</v>
      </c>
      <c r="Q116" t="str">
        <f t="shared" si="18"/>
        <v/>
      </c>
      <c r="R116" t="str" cm="1">
        <f t="array" ref="R116">IF(Q116="","",IF(ISNUMBER(SEARCH("cm",Q116)),MAX(VALUE(SUBSTITUTE(_xlfn.FILTERXML("&lt;t&gt;&lt;s&gt;"&amp;SUBSTITUTE(Q116,",","&lt;/s&gt;&lt;s&gt;")&amp;"&lt;/s&gt;&lt;/t&gt;","//s"),"cm",""))),MAX(VALUE(SUBSTITUTE(_xlfn.FILTERXML("&lt;t&gt;&lt;s&gt;"&amp;SUBSTITUTE(Q116,",","&lt;/s&gt;&lt;s&gt;")&amp;"&lt;/s&gt;&lt;/t&gt;","//s"),"mm","")))/10))</f>
        <v/>
      </c>
      <c r="S116" t="str">
        <f>IF(OR('Model output'!P115="",ISNUMBER(SEARCH("Not identified", 'Model output'!P115)),ISNUMBER(SEARCH("Absent",'Model output'!P115)),AND(ISNUMBER(SEARCH("No",'Model output'!P115)),NOT(ISNUMBER(SEARCH("diagnostic",'Model output'!P115)))),ISNUMBER(SEARCH("Negative",'Model output'!P115))),"negative","positive")</f>
        <v>negative</v>
      </c>
      <c r="T116" t="str">
        <f>IF('Model output'!O115="","",'Model output'!O115)</f>
        <v>Multifocal</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 ""))</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7" t="str">
        <f>IF('Model output'!S115="","",'Model output'!S115)</f>
        <v>Not mentioned</v>
      </c>
      <c r="Y116" t="str">
        <f>IF(OR('Model output'!S115="",ISNUMBER(SEARCH("Absent",'Model output'!S115)),ISNUMBER(SEARCH("Not identified",'Model output'!S115)),AND(ISNUMBER(SEARCH("No",'Model output'!S115)),NOT(ISNUMBER(SEARCH("carcinoma",'Model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1" t="str">
        <f>IF(OR('Model output'!V115="", AND(ISERROR(SEARCH("Positive",'Model output'!V115)), ISNUMBER(SEARCH("Negative",'Model output'!V115))), AND(ISNUMBER(SEARCH("Uninvolved",'Model output'!V115)),NOT(ISNUMBER(SEARCH("margins involved",'Model output'!V115)))), ISNUMBER(SEARCH("Free",'Model output'!V115)), ISNUMBER(SEARCH("1 mm",'Model output'!V115)), ISNUMBER(SEARCH("0.1 CM",'Model output'!V115)), ISNUMBER(SEARCH("less than 0.2 mm",'Model output'!V115)), ISNUMBER(SEARCH("less than 0.5 mm",'Model output'!V115)), ISNUMBER(SEARCH("close to",'Model output'!V115)), ISNUMBER(SEARCH("abut",'Model output'!V115)), ISNUMBER(SEARCH("not mentioned",'Model output'!V115)), ISNUMBER(SEARCH("cannot be assessed",'Model output'!V115))), "negative", "positive")</f>
        <v>positive</v>
      </c>
      <c r="AE116" s="36"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AND(ISNUMBER(J116),J116&gt;=5),M116=""),AND(AND(ISNUMBER(J116),J116&gt;=5),AND(ISNUMBER(M116),M116&gt;=1)),AND(ISNUMBER(SERACH("papillary",N116)),OR(Y116="positive",Z116="positive"), ISNUMBER(SEARCH("BRAF",AB116)))),"intermediate","low"))</f>
        <v>high</v>
      </c>
      <c r="AF116" s="37" t="str">
        <f t="shared" si="14"/>
        <v>x</v>
      </c>
      <c r="AG116" s="37" t="str">
        <f t="shared" si="15"/>
        <v>1b</v>
      </c>
      <c r="AH116" s="37" t="str">
        <f t="shared" si="19"/>
        <v>0</v>
      </c>
      <c r="AI116" s="43" t="str">
        <f t="shared" si="20"/>
        <v>I</v>
      </c>
      <c r="AJ116" s="40" t="s">
        <v>937</v>
      </c>
      <c r="AK116" s="42" t="s">
        <v>942</v>
      </c>
      <c r="AL116" s="42" t="s">
        <v>942</v>
      </c>
      <c r="AM116" s="42" t="s">
        <v>946</v>
      </c>
      <c r="AN116" s="42" t="s">
        <v>69</v>
      </c>
      <c r="AO116" s="23">
        <f t="shared" si="25"/>
        <v>1</v>
      </c>
      <c r="AP116" s="1">
        <f t="shared" si="26"/>
        <v>0</v>
      </c>
      <c r="AQ116" s="1">
        <f t="shared" si="27"/>
        <v>1</v>
      </c>
      <c r="AR116" s="1">
        <f t="shared" si="28"/>
        <v>1</v>
      </c>
      <c r="AS116" s="13">
        <f t="shared" si="16"/>
        <v>1</v>
      </c>
    </row>
    <row r="117" spans="1:45">
      <c r="A117" t="str">
        <f>'Model output'!A116</f>
        <v>TCGA-DJ-A4V0</v>
      </c>
      <c r="B117" s="34">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0</v>
      </c>
      <c r="F117" t="str">
        <f t="shared" si="17"/>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output'!G116)),ISNUMBER(SEARCH("V ",'Model output'!G116)),ISNUMBER(SEARCH("five",'Model output'!G116)),ISNUMBER(SEARCH("5",'Model output'!G116))))), "lateral", "central"))</f>
        <v/>
      </c>
      <c r="H117" t="str">
        <f>IF('Model output'!H116="","negative",IF(OR(ISNUMBER(SEARCH("lymph node",'Model output'!H116)),ISNUMBER(SEARCH("gland",'Model output'!H116)),ISNUMBER(SEARCH("lobe",'Model output'!H116)),ISNUMBER(SEARCH("isthmus",'Model output'!H116)),ISNUMBER(SEARCH("mediastinum",'Model output'!H116)),ISNUMBER(SEARCH("Not mentioned",'Model output'!H116)), ISNUMBER(SEARCH("Not applicable",'Model output'!H116)), ISNUMBER(SEARCH("paratracheal",'Model output'!H116)),ISNUMBER(SEARCH("fibroadipose tissue",'Model output'!H116)),ISNUMBER(SEARCH("thyroid node",'Model output'!H116)),ISNUMBER(SEARCH("skeletal muscle",'Model output'!H116)),ISNUMBER(SEARCH("right",'Model output'!H116)),ISNUMBER(SEARCH("left",'Model output'!H116)),ISNUMBER(SEARCH("Not specified",'Model output'!H116))),"negative","positive"))</f>
        <v>negative</v>
      </c>
      <c r="I117" t="str">
        <f>IF(OR('Model output'!I116="",'Model output'!I116="Not answered",'Model output'!I116="Not mentioned"),"",IF(ISNUMBER('Model output'!I116),'Model output'!I116,1))</f>
        <v/>
      </c>
      <c r="J117" t="str">
        <f>IF(OR('Model output'!J116="",'Model output'!J116="Not answered",'Model output'!J116="Not mentioned"),"",IF(AND(ISNUMBER('Model output'!J116),'Model output'!J116&lt;=I117),'Model output'!J116,IF(AND(ISNUMBER('Model output'!J116), 'Model output'!J116&gt;=DATE(2024,1,1)), MIN(DAY('Model output'!J116), MONTH('Model output'!J116), YEAR('Model output'!J116)), IF(ISNUMBER(SEARCH("0/",'Model output'!J116)),0,IF(ISNUMBER(SEARCH("/",'Model output'!J116)), VALUE(LEFT('Model output'!J116, SEARCH("/",'Model output'!J116)-1)),1)))))</f>
        <v/>
      </c>
      <c r="K117" t="str" cm="1">
        <f t="array" ref="K117">IF(COUNT(FIND({0,1,2,3,4,5,6,7,8,9},'Model output'!K116))&gt;0,'Model output'!K116,"")</f>
        <v/>
      </c>
      <c r="L117" s="8" t="str">
        <f t="shared" si="13"/>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8"/>
        <v>2.1cm</v>
      </c>
      <c r="R117" cm="1">
        <f t="array" ref="R117">IF(Q117="","",IF(ISNUMBER(SEARCH("cm",Q117)),MAX(VALUE(SUBSTITUTE(_xlfn.FILTERXML("&lt;t&gt;&lt;s&gt;"&amp;SUBSTITUTE(Q117,",","&lt;/s&gt;&lt;s&gt;")&amp;"&lt;/s&gt;&lt;/t&gt;","//s"),"cm",""))),MAX(VALUE(SUBSTITUTE(_xlfn.FILTERXML("&lt;t&gt;&lt;s&gt;"&amp;SUBSTITUTE(Q117,",","&lt;/s&gt;&lt;s&gt;")&amp;"&lt;/s&gt;&lt;/t&gt;","//s"),"mm","")))/10))</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 ""))</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17" t="str">
        <f>IF('Model output'!S116="","",'Model output'!S116)</f>
        <v>Not identified</v>
      </c>
      <c r="Y117" t="str">
        <f>IF(OR('Model output'!S116="",ISNUMBER(SEARCH("Absent",'Model output'!S116)),ISNUMBER(SEARCH("Not identified",'Model output'!S116)),AND(ISNUMBER(SEARCH("No",'Model output'!S116)),NOT(ISNUMBER(SEARCH("carcinoma",'Model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1" t="str">
        <f>IF(OR('Model output'!V116="", AND(ISERROR(SEARCH("Positive",'Model output'!V116)), ISNUMBER(SEARCH("Negative",'Model output'!V116))), AND(ISNUMBER(SEARCH("Uninvolved",'Model output'!V116)),NOT(ISNUMBER(SEARCH("margins involved",'Model output'!V116)))), ISNUMBER(SEARCH("Free",'Model output'!V116)), ISNUMBER(SEARCH("1 mm",'Model output'!V116)), ISNUMBER(SEARCH("0.1 CM",'Model output'!V116)), ISNUMBER(SEARCH("less than 0.2 mm",'Model output'!V116)), ISNUMBER(SEARCH("less than 0.5 mm",'Model output'!V116)), ISNUMBER(SEARCH("close to",'Model output'!V116)), ISNUMBER(SEARCH("abut",'Model output'!V116)), ISNUMBER(SEARCH("not mentioned",'Model output'!V116)), ISNUMBER(SEARCH("cannot be assessed",'Model output'!V116))), "negative", "positive")</f>
        <v>negative</v>
      </c>
      <c r="AE117" s="36"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AND(ISNUMBER(J117),J117&gt;=5),M117=""),AND(AND(ISNUMBER(J117),J117&gt;=5),AND(ISNUMBER(M117),M117&gt;=1)),AND(ISNUMBER(SERACH("papillary",N117)),OR(Y117="positive",Z117="positive"), ISNUMBER(SEARCH("BRAF",AB117)))),"intermediate","low"))</f>
        <v>low</v>
      </c>
      <c r="AF117" s="37" t="str">
        <f t="shared" si="14"/>
        <v>2</v>
      </c>
      <c r="AG117" s="37" t="str">
        <f t="shared" si="15"/>
        <v>0</v>
      </c>
      <c r="AH117" s="37" t="str">
        <f t="shared" si="19"/>
        <v>0</v>
      </c>
      <c r="AI117" s="43" t="str">
        <f t="shared" si="20"/>
        <v>I</v>
      </c>
      <c r="AJ117" s="40" t="s">
        <v>938</v>
      </c>
      <c r="AK117" s="42" t="s">
        <v>945</v>
      </c>
      <c r="AL117" s="42" t="s">
        <v>946</v>
      </c>
      <c r="AM117" s="42" t="s">
        <v>946</v>
      </c>
      <c r="AN117" s="42" t="s">
        <v>69</v>
      </c>
      <c r="AO117" s="23">
        <f t="shared" ca="1" si="25"/>
        <v>1</v>
      </c>
      <c r="AP117" s="1">
        <f t="shared" si="26"/>
        <v>1</v>
      </c>
      <c r="AQ117" s="1">
        <f t="shared" si="27"/>
        <v>1</v>
      </c>
      <c r="AR117" s="1">
        <f t="shared" si="28"/>
        <v>1</v>
      </c>
      <c r="AS117" s="13">
        <f t="shared" si="16"/>
        <v>1</v>
      </c>
    </row>
    <row r="118" spans="1:45">
      <c r="A118" t="str">
        <f>'Model output'!A117</f>
        <v>TCGA-DJ-A4V2</v>
      </c>
      <c r="B118" s="34">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3</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7"/>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output'!G117)),ISNUMBER(SEARCH("V ",'Model output'!G117)),ISNUMBER(SEARCH("five",'Model output'!G117)),ISNUMBER(SEARCH("5",'Model output'!G117))))), "lateral", "central"))</f>
        <v/>
      </c>
      <c r="H118" t="str">
        <f>IF('Model output'!H117="","negative",IF(OR(ISNUMBER(SEARCH("lymph node",'Model output'!H117)),ISNUMBER(SEARCH("gland",'Model output'!H117)),ISNUMBER(SEARCH("lobe",'Model output'!H117)),ISNUMBER(SEARCH("isthmus",'Model output'!H117)),ISNUMBER(SEARCH("mediastinum",'Model output'!H117)),ISNUMBER(SEARCH("Not mentioned",'Model output'!H117)), ISNUMBER(SEARCH("Not applicable",'Model output'!H117)), ISNUMBER(SEARCH("paratracheal",'Model output'!H117)),ISNUMBER(SEARCH("fibroadipose tissue",'Model output'!H117)),ISNUMBER(SEARCH("thyroid node",'Model output'!H117)),ISNUMBER(SEARCH("skeletal muscle",'Model output'!H117)),ISNUMBER(SEARCH("right",'Model output'!H117)),ISNUMBER(SEARCH("left",'Model output'!H117)),ISNUMBER(SEARCH("Not specified",'Model output'!H117))),"negative","positive"))</f>
        <v>negative</v>
      </c>
      <c r="I118">
        <f>IF(OR('Model output'!I117="",'Model output'!I117="Not answered",'Model output'!I117="Not mentioned"),"",IF(ISNUMBER('Model output'!I117),'Model output'!I117,1))</f>
        <v>1</v>
      </c>
      <c r="J118">
        <f>IF(OR('Model output'!J117="",'Model output'!J117="Not answered",'Model output'!J117="Not mentioned"),"",IF(AND(ISNUMBER('Model output'!J117),'Model output'!J117&lt;=I118),'Model output'!J117,IF(AND(ISNUMBER('Model output'!J117), 'Model output'!J117&gt;=DATE(2024,1,1)), MIN(DAY('Model output'!J117), MONTH('Model output'!J117), YEAR('Model output'!J117)), IF(ISNUMBER(SEARCH("0/",'Model output'!J117)),0,IF(ISNUMBER(SEARCH("/",'Model output'!J117)), VALUE(LEFT('Model output'!J117, SEARCH("/",'Model output'!J117)-1)),1)))))</f>
        <v>0</v>
      </c>
      <c r="K118" t="str" cm="1">
        <f t="array" ref="K118">IF(COUNT(FIND({0,1,2,3,4,5,6,7,8,9},'Model output'!K117))&gt;0,'Model output'!K117,"")</f>
        <v/>
      </c>
      <c r="L118" s="8" t="str">
        <f t="shared" si="13"/>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
      </c>
      <c r="P118" t="str">
        <f>IF('Model output'!N117="","",'Model output'!N117)</f>
        <v>3.0 cm</v>
      </c>
      <c r="Q118" t="str">
        <f t="shared" si="18"/>
        <v>3.0cm</v>
      </c>
      <c r="R118" cm="1">
        <f t="array" ref="R118">IF(Q118="","",IF(ISNUMBER(SEARCH("cm",Q118)),MAX(VALUE(SUBSTITUTE(_xlfn.FILTERXML("&lt;t&gt;&lt;s&gt;"&amp;SUBSTITUTE(Q118,",","&lt;/s&gt;&lt;s&gt;")&amp;"&lt;/s&gt;&lt;/t&gt;","//s"),"cm",""))),MAX(VALUE(SUBSTITUTE(_xlfn.FILTERXML("&lt;t&gt;&lt;s&gt;"&amp;SUBSTITUTE(Q118,",","&lt;/s&gt;&lt;s&gt;")&amp;"&lt;/s&gt;&lt;/t&gt;","//s"),"mm","")))/10))</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 ""))</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7" t="str">
        <f>IF('Model output'!S117="","",'Model output'!S117)</f>
        <v>Not identified</v>
      </c>
      <c r="Y118" t="str">
        <f>IF(OR('Model output'!S117="",ISNUMBER(SEARCH("Absent",'Model output'!S117)),ISNUMBER(SEARCH("Not identified",'Model output'!S117)),AND(ISNUMBER(SEARCH("No",'Model output'!S117)),NOT(ISNUMBER(SEARCH("carcinoma",'Model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1" t="str">
        <f>IF(OR('Model output'!V117="", AND(ISERROR(SEARCH("Positive",'Model output'!V117)), ISNUMBER(SEARCH("Negative",'Model output'!V117))), AND(ISNUMBER(SEARCH("Uninvolved",'Model output'!V117)),NOT(ISNUMBER(SEARCH("margins involved",'Model output'!V117)))), ISNUMBER(SEARCH("Free",'Model output'!V117)), ISNUMBER(SEARCH("1 mm",'Model output'!V117)), ISNUMBER(SEARCH("0.1 CM",'Model output'!V117)), ISNUMBER(SEARCH("less than 0.2 mm",'Model output'!V117)), ISNUMBER(SEARCH("less than 0.5 mm",'Model output'!V117)), ISNUMBER(SEARCH("close to",'Model output'!V117)), ISNUMBER(SEARCH("abut",'Model output'!V117)), ISNUMBER(SEARCH("not mentioned",'Model output'!V117)), ISNUMBER(SEARCH("cannot be assessed",'Model output'!V117))), "negative", "positive")</f>
        <v>negative</v>
      </c>
      <c r="AE118" s="36"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AND(ISNUMBER(J118),J118&gt;=5),M118=""),AND(AND(ISNUMBER(J118),J118&gt;=5),AND(ISNUMBER(M118),M118&gt;=1)),AND(ISNUMBER(SERACH("papillary",N118)),OR(Y118="positive",Z118="positive"), ISNUMBER(SEARCH("BRAF",AB118)))),"intermediate","low"))</f>
        <v>low</v>
      </c>
      <c r="AF118" s="37" t="str">
        <f t="shared" si="14"/>
        <v>2</v>
      </c>
      <c r="AG118" s="37" t="str">
        <f t="shared" si="15"/>
        <v>0</v>
      </c>
      <c r="AH118" s="37" t="str">
        <f t="shared" si="19"/>
        <v>0</v>
      </c>
      <c r="AI118" s="43" t="str">
        <f t="shared" si="20"/>
        <v>I</v>
      </c>
      <c r="AJ118" s="40" t="s">
        <v>938</v>
      </c>
      <c r="AK118" s="42" t="s">
        <v>945</v>
      </c>
      <c r="AL118" s="42" t="s">
        <v>943</v>
      </c>
      <c r="AM118" s="42" t="s">
        <v>946</v>
      </c>
      <c r="AN118" s="42" t="s">
        <v>69</v>
      </c>
      <c r="AO118" s="23">
        <f t="shared" ca="1" si="25"/>
        <v>1</v>
      </c>
      <c r="AP118" s="1">
        <f t="shared" si="26"/>
        <v>1</v>
      </c>
      <c r="AQ118" s="1">
        <f t="shared" si="27"/>
        <v>1</v>
      </c>
      <c r="AR118" s="1">
        <f t="shared" si="28"/>
        <v>1</v>
      </c>
      <c r="AS118" s="13">
        <f t="shared" si="16"/>
        <v>1</v>
      </c>
    </row>
    <row r="119" spans="1:45">
      <c r="A119" t="str">
        <f>'Model output'!A118</f>
        <v>TCGA-DJ-A4V4</v>
      </c>
      <c r="B119" s="34">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X</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0</v>
      </c>
      <c r="F119" t="str">
        <f t="shared" si="17"/>
        <v>positive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output'!G118)),ISNUMBER(SEARCH("V ",'Model output'!G118)),ISNUMBER(SEARCH("five",'Model output'!G118)),ISNUMBER(SEARCH("5",'Model output'!G118))))), "lateral", "central"))</f>
        <v/>
      </c>
      <c r="H119" t="str">
        <f>IF('Model output'!H118="","negative",IF(OR(ISNUMBER(SEARCH("lymph node",'Model output'!H118)),ISNUMBER(SEARCH("gland",'Model output'!H118)),ISNUMBER(SEARCH("lobe",'Model output'!H118)),ISNUMBER(SEARCH("isthmus",'Model output'!H118)),ISNUMBER(SEARCH("mediastinum",'Model output'!H118)),ISNUMBER(SEARCH("Not mentioned",'Model output'!H118)), ISNUMBER(SEARCH("Not applicable",'Model output'!H118)), ISNUMBER(SEARCH("paratracheal",'Model output'!H118)),ISNUMBER(SEARCH("fibroadipose tissue",'Model output'!H118)),ISNUMBER(SEARCH("thyroid node",'Model output'!H118)),ISNUMBER(SEARCH("skeletal muscle",'Model output'!H118)),ISNUMBER(SEARCH("right",'Model output'!H118)),ISNUMBER(SEARCH("left",'Model output'!H118)),ISNUMBER(SEARCH("Not specified",'Model output'!H118))),"negative","positive"))</f>
        <v>negative</v>
      </c>
      <c r="I119">
        <f>IF(OR('Model output'!I118="",'Model output'!I118="Not answered",'Model output'!I118="Not mentioned"),"",IF(ISNUMBER('Model output'!I118),'Model output'!I118,1))</f>
        <v>3</v>
      </c>
      <c r="J119">
        <f>IF(OR('Model output'!J118="",'Model output'!J118="Not answered",'Model output'!J118="Not mentioned"),"",IF(AND(ISNUMBER('Model output'!J118),'Model output'!J118&lt;=I119),'Model output'!J118,IF(AND(ISNUMBER('Model output'!J118), 'Model output'!J118&gt;=DATE(2024,1,1)), MIN(DAY('Model output'!J118), MONTH('Model output'!J118), YEAR('Model output'!J118)), IF(ISNUMBER(SEARCH("0/",'Model output'!J118)),0,IF(ISNUMBER(SEARCH("/",'Model output'!J118)), VALUE(LEFT('Model output'!J118, SEARCH("/",'Model output'!J118)-1)),1)))))</f>
        <v>2</v>
      </c>
      <c r="K119" t="str" cm="1">
        <f t="array" ref="K119">IF(COUNT(FIND({0,1,2,3,4,5,6,7,8,9},'Model output'!K118))&gt;0,'Model output'!K118,"")</f>
        <v>0.9 cm (right lobe nodule)</v>
      </c>
      <c r="L119" s="8" t="str">
        <f t="shared" si="13"/>
        <v>0.9cm</v>
      </c>
      <c r="M119" cm="1">
        <f t="array" ref="M119">IF(L119="","",IF(ISNUMBER(SEARCH("cm",L119)),MAX(VALUE(SUBSTITUTE(_xlfn.FILTERXML("&lt;t&gt;&lt;s&gt;"&amp;SUBSTITUTE(L119,",","&lt;/s&gt;&lt;s&gt;")&amp;"&lt;/s&gt;&lt;/t&gt;","//s"),"cm",""))),MAX(VALUE(SUBSTITUTE(_xlfn.FILTERXML("&lt;t&gt;&lt;s&gt;"&amp;SUBSTITUTE(L119,",","&lt;/s&gt;&lt;s&gt;")&amp;"&lt;/s&gt;&lt;/t&gt;","//s"),"mm","")))/10))</f>
        <v>0.9</v>
      </c>
      <c r="N119" t="str">
        <f>IF('Model output'!L118="","",'Model output'!L118)</f>
        <v>Papillary</v>
      </c>
      <c r="O119" t="str">
        <f>IF('Model output'!M118="","",'Model output'!M118)</f>
        <v/>
      </c>
      <c r="P119" t="str">
        <f>IF('Model output'!N118="","",'Model output'!N118)</f>
        <v>0.9 cm (for right lobe nodule)</v>
      </c>
      <c r="Q119" t="str">
        <f t="shared" si="18"/>
        <v>0.9cm</v>
      </c>
      <c r="R119" cm="1">
        <f t="array" ref="R119">IF(Q119="","",IF(ISNUMBER(SEARCH("cm",Q119)),MAX(VALUE(SUBSTITUTE(_xlfn.FILTERXML("&lt;t&gt;&lt;s&gt;"&amp;SUBSTITUTE(Q119,",","&lt;/s&gt;&lt;s&gt;")&amp;"&lt;/s&gt;&lt;/t&gt;","//s"),"cm",""))),MAX(VALUE(SUBSTITUTE(_xlfn.FILTERXML("&lt;t&gt;&lt;s&gt;"&amp;SUBSTITUTE(Q119,",","&lt;/s&gt;&lt;s&gt;")&amp;"&lt;/s&gt;&lt;/t&gt;","//s"),"mm","")))/10))</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 ""))</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7" t="str">
        <f>IF('Model output'!S118="","",'Model output'!S118)</f>
        <v>Not identified</v>
      </c>
      <c r="Y119" t="str">
        <f>IF(OR('Model output'!S118="",ISNUMBER(SEARCH("Absent",'Model output'!S118)),ISNUMBER(SEARCH("Not identified",'Model output'!S118)),AND(ISNUMBER(SEARCH("No",'Model output'!S118)),NOT(ISNUMBER(SEARCH("carcinoma",'Model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1" t="str">
        <f>IF(OR('Model output'!V118="", AND(ISERROR(SEARCH("Positive",'Model output'!V118)), ISNUMBER(SEARCH("Negative",'Model output'!V118))), AND(ISNUMBER(SEARCH("Uninvolved",'Model output'!V118)),NOT(ISNUMBER(SEARCH("margins involved",'Model output'!V118)))), ISNUMBER(SEARCH("Free",'Model output'!V118)), ISNUMBER(SEARCH("1 mm",'Model output'!V118)), ISNUMBER(SEARCH("0.1 CM",'Model output'!V118)), ISNUMBER(SEARCH("less than 0.2 mm",'Model output'!V118)), ISNUMBER(SEARCH("less than 0.5 mm",'Model output'!V118)), ISNUMBER(SEARCH("close to",'Model output'!V118)), ISNUMBER(SEARCH("abut",'Model output'!V118)), ISNUMBER(SEARCH("not mentioned",'Model output'!V118)), ISNUMBER(SEARCH("cannot be assessed",'Model output'!V118))), "negative", "positive")</f>
        <v>negative</v>
      </c>
      <c r="AE119" s="36"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AND(ISNUMBER(J119),J119&gt;=5),M119=""),AND(AND(ISNUMBER(J119),J119&gt;=5),AND(ISNUMBER(M119),M119&gt;=1)),AND(ISNUMBER(SERACH("papillary",N119)),OR(Y119="positive",Z119="positive"), ISNUMBER(SEARCH("BRAF",AB119)))),"intermediate","low"))</f>
        <v>low</v>
      </c>
      <c r="AF119" s="37" t="str">
        <f t="shared" si="14"/>
        <v>1a</v>
      </c>
      <c r="AG119" s="37" t="str">
        <f t="shared" si="15"/>
        <v>1a</v>
      </c>
      <c r="AH119" s="37" t="str">
        <f t="shared" si="19"/>
        <v>0</v>
      </c>
      <c r="AI119" s="43" t="str">
        <f t="shared" si="20"/>
        <v>I</v>
      </c>
      <c r="AJ119" s="40" t="s">
        <v>938</v>
      </c>
      <c r="AK119" s="42" t="s">
        <v>634</v>
      </c>
      <c r="AL119" s="42" t="s">
        <v>946</v>
      </c>
      <c r="AM119" s="42" t="s">
        <v>943</v>
      </c>
      <c r="AN119" s="42" t="s">
        <v>69</v>
      </c>
      <c r="AO119" s="23">
        <f t="shared" ca="1" si="25"/>
        <v>1</v>
      </c>
      <c r="AP119" s="1">
        <f t="shared" si="26"/>
        <v>1</v>
      </c>
      <c r="AQ119" s="1">
        <f t="shared" si="27"/>
        <v>0</v>
      </c>
      <c r="AR119" s="1">
        <f t="shared" si="28"/>
        <v>1</v>
      </c>
      <c r="AS119" s="13">
        <f t="shared" si="16"/>
        <v>1</v>
      </c>
    </row>
    <row r="120" spans="1:45">
      <c r="A120" t="str">
        <f>'Model output'!A119</f>
        <v>TCGA-DJ-A4V5</v>
      </c>
      <c r="B120" s="34">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1</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0</v>
      </c>
      <c r="F120" t="str">
        <f t="shared" si="17"/>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output'!H119="","negative",IF(OR(ISNUMBER(SEARCH("lymph node",'Model output'!H119)),ISNUMBER(SEARCH("gland",'Model output'!H119)),ISNUMBER(SEARCH("lobe",'Model output'!H119)),ISNUMBER(SEARCH("isthmus",'Model output'!H119)),ISNUMBER(SEARCH("mediastinum",'Model output'!H119)),ISNUMBER(SEARCH("Not mentioned",'Model output'!H119)), ISNUMBER(SEARCH("Not applicable",'Model output'!H119)), ISNUMBER(SEARCH("paratracheal",'Model output'!H119)),ISNUMBER(SEARCH("fibroadipose tissue",'Model output'!H119)),ISNUMBER(SEARCH("thyroid node",'Model output'!H119)),ISNUMBER(SEARCH("skeletal muscle",'Model output'!H119)),ISNUMBER(SEARCH("right",'Model output'!H119)),ISNUMBER(SEARCH("left",'Model output'!H119)),ISNUMBER(SEARCH("Not specified",'Model output'!H119))),"negative","positive"))</f>
        <v>negative</v>
      </c>
      <c r="I120">
        <f>IF(OR('Model output'!I119="",'Model output'!I119="Not answered",'Model output'!I119="Not mentioned"),"",IF(ISNUMBER('Model output'!I119),'Model output'!I119,1))</f>
        <v>12</v>
      </c>
      <c r="J120">
        <f>IF(OR('Model output'!J119="",'Model output'!J119="Not answered",'Model output'!J119="Not mentioned"),"",IF(AND(ISNUMBER('Model output'!J119),'Model output'!J119&lt;=I120),'Model output'!J119,IF(AND(ISNUMBER('Model output'!J119), 'Model output'!J119&gt;=DATE(2024,1,1)), MIN(DAY('Model output'!J119), MONTH('Model output'!J119), YEAR('Model output'!J119)), IF(ISNUMBER(SEARCH("0/",'Model output'!J119)),0,IF(ISNUMBER(SEARCH("/",'Model output'!J119)), VALUE(LEFT('Model output'!J119, SEARCH("/",'Model output'!J119)-1)),1)))))</f>
        <v>12</v>
      </c>
      <c r="K120" t="str" cm="1">
        <f t="array" ref="K120">IF(COUNT(FIND({0,1,2,3,4,5,6,7,8,9},'Model output'!K119))&gt;0,'Model output'!K119,"")</f>
        <v>0.9 cm</v>
      </c>
      <c r="L120" s="8" t="str">
        <f t="shared" si="13"/>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8"/>
        <v>1.1cm</v>
      </c>
      <c r="R120" cm="1">
        <f t="array" ref="R120">IF(Q120="","",IF(ISNUMBER(SEARCH("cm",Q120)),MAX(VALUE(SUBSTITUTE(_xlfn.FILTERXML("&lt;t&gt;&lt;s&gt;"&amp;SUBSTITUTE(Q120,",","&lt;/s&gt;&lt;s&gt;")&amp;"&lt;/s&gt;&lt;/t&gt;","//s"),"cm",""))),MAX(VALUE(SUBSTITUTE(_xlfn.FILTERXML("&lt;t&gt;&lt;s&gt;"&amp;SUBSTITUTE(Q120,",","&lt;/s&gt;&lt;s&gt;")&amp;"&lt;/s&gt;&lt;/t&gt;","//s"),"mm","")))/10))</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 ""))</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7" t="str">
        <f>IF('Model output'!S119="","",'Model output'!S119)</f>
        <v>Invades: perithyroid tissue</v>
      </c>
      <c r="Y120" t="str">
        <f>IF(OR('Model output'!S119="",ISNUMBER(SEARCH("Absent",'Model output'!S119)),ISNUMBER(SEARCH("Not identified",'Model output'!S119)),AND(ISNUMBER(SEARCH("No",'Model output'!S119)),NOT(ISNUMBER(SEARCH("carcinoma",'Model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1" t="str">
        <f>IF(OR('Model output'!V119="", AND(ISERROR(SEARCH("Positive",'Model output'!V119)), ISNUMBER(SEARCH("Negative",'Model output'!V119))), AND(ISNUMBER(SEARCH("Uninvolved",'Model output'!V119)),NOT(ISNUMBER(SEARCH("margins involved",'Model output'!V119)))), ISNUMBER(SEARCH("Free",'Model output'!V119)), ISNUMBER(SEARCH("1 mm",'Model output'!V119)), ISNUMBER(SEARCH("0.1 CM",'Model output'!V119)), ISNUMBER(SEARCH("less than 0.2 mm",'Model output'!V119)), ISNUMBER(SEARCH("less than 0.5 mm",'Model output'!V119)), ISNUMBER(SEARCH("close to",'Model output'!V119)), ISNUMBER(SEARCH("abut",'Model output'!V119)), ISNUMBER(SEARCH("not mentioned",'Model output'!V119)), ISNUMBER(SEARCH("cannot be assessed",'Model output'!V119))), "negative", "positive")</f>
        <v>positive</v>
      </c>
      <c r="AE120" s="36"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AND(ISNUMBER(J120),J120&gt;=5),M120=""),AND(AND(ISNUMBER(J120),J120&gt;=5),AND(ISNUMBER(M120),M120&gt;=1)),AND(ISNUMBER(SERACH("papillary",N120)),OR(Y120="positive",Z120="positive"), ISNUMBER(SEARCH("BRAF",AB120)))),"intermediate","low"))</f>
        <v>high</v>
      </c>
      <c r="AF120" s="37" t="str">
        <f t="shared" si="14"/>
        <v>1b</v>
      </c>
      <c r="AG120" s="37" t="str">
        <f t="shared" si="15"/>
        <v>1a</v>
      </c>
      <c r="AH120" s="37" t="str">
        <f t="shared" si="19"/>
        <v>0</v>
      </c>
      <c r="AI120" s="43" t="str">
        <f t="shared" si="20"/>
        <v>II</v>
      </c>
      <c r="AJ120" s="40" t="s">
        <v>937</v>
      </c>
      <c r="AK120" s="42" t="s">
        <v>947</v>
      </c>
      <c r="AL120" s="42" t="s">
        <v>942</v>
      </c>
      <c r="AM120" s="42" t="s">
        <v>946</v>
      </c>
      <c r="AN120" s="42" t="s">
        <v>944</v>
      </c>
      <c r="AO120" s="23">
        <f t="shared" si="25"/>
        <v>1</v>
      </c>
      <c r="AP120" s="1">
        <f t="shared" si="26"/>
        <v>0</v>
      </c>
      <c r="AQ120" s="1">
        <f t="shared" si="27"/>
        <v>0</v>
      </c>
      <c r="AR120" s="1">
        <f t="shared" si="28"/>
        <v>1</v>
      </c>
      <c r="AS120" s="13">
        <f t="shared" si="16"/>
        <v>1</v>
      </c>
    </row>
    <row r="121" spans="1:45">
      <c r="A121" t="str">
        <f>'Model output'!A120</f>
        <v>TCGA-DO-A1K0</v>
      </c>
      <c r="B121" s="34">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7"/>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output'!G120)),ISNUMBER(SEARCH("V ",'Model output'!G120)),ISNUMBER(SEARCH("five",'Model output'!G120)),ISNUMBER(SEARCH("5",'Model output'!G120))))), "lateral", "central"))</f>
        <v/>
      </c>
      <c r="H121" t="str">
        <f>IF('Model output'!H120="","negative",IF(OR(ISNUMBER(SEARCH("lymph node",'Model output'!H120)),ISNUMBER(SEARCH("gland",'Model output'!H120)),ISNUMBER(SEARCH("lobe",'Model output'!H120)),ISNUMBER(SEARCH("isthmus",'Model output'!H120)),ISNUMBER(SEARCH("mediastinum",'Model output'!H120)),ISNUMBER(SEARCH("Not mentioned",'Model output'!H120)), ISNUMBER(SEARCH("Not applicable",'Model output'!H120)), ISNUMBER(SEARCH("paratracheal",'Model output'!H120)),ISNUMBER(SEARCH("fibroadipose tissue",'Model output'!H120)),ISNUMBER(SEARCH("thyroid node",'Model output'!H120)),ISNUMBER(SEARCH("skeletal muscle",'Model output'!H120)),ISNUMBER(SEARCH("right",'Model output'!H120)),ISNUMBER(SEARCH("left",'Model output'!H120)),ISNUMBER(SEARCH("Not specified",'Model output'!H120))),"negative","positive"))</f>
        <v>negative</v>
      </c>
      <c r="I121">
        <f>IF(OR('Model output'!I120="",'Model output'!I120="Not answered",'Model output'!I120="Not mentioned"),"",IF(ISNUMBER('Model output'!I120),'Model output'!I120,1))</f>
        <v>14</v>
      </c>
      <c r="J121">
        <f>IF(OR('Model output'!J120="",'Model output'!J120="Not answered",'Model output'!J120="Not mentioned"),"",IF(AND(ISNUMBER('Model output'!J120),'Model output'!J120&lt;=I121),'Model output'!J120,IF(AND(ISNUMBER('Model output'!J120), 'Model output'!J120&gt;=DATE(2024,1,1)), MIN(DAY('Model output'!J120), MONTH('Model output'!J120), YEAR('Model output'!J120)), IF(ISNUMBER(SEARCH("0/",'Model output'!J120)),0,IF(ISNUMBER(SEARCH("/",'Model output'!J120)), VALUE(LEFT('Model output'!J120, SEARCH("/",'Model output'!J120)-1)),1)))))</f>
        <v>9</v>
      </c>
      <c r="K121" t="str" cm="1">
        <f t="array" ref="K121">IF(COUNT(FIND({0,1,2,3,4,5,6,7,8,9},'Model output'!K120))&gt;0,'Model output'!K120,"")</f>
        <v/>
      </c>
      <c r="L121" s="8" t="str">
        <f t="shared" si="13"/>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8"/>
        <v>4.2cm</v>
      </c>
      <c r="R121" cm="1">
        <f t="array" ref="R121">IF(Q121="","",IF(ISNUMBER(SEARCH("cm",Q121)),MAX(VALUE(SUBSTITUTE(_xlfn.FILTERXML("&lt;t&gt;&lt;s&gt;"&amp;SUBSTITUTE(Q121,",","&lt;/s&gt;&lt;s&gt;")&amp;"&lt;/s&gt;&lt;/t&gt;","//s"),"cm",""))),MAX(VALUE(SUBSTITUTE(_xlfn.FILTERXML("&lt;t&gt;&lt;s&gt;"&amp;SUBSTITUTE(Q121,",","&lt;/s&gt;&lt;s&gt;")&amp;"&lt;/s&gt;&lt;/t&gt;","//s"),"mm","")))/10))</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 ""))</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7" t="str">
        <f>IF('Model output'!S120="","",'Model output'!S120)</f>
        <v>Present, Minimal</v>
      </c>
      <c r="Y121" t="str">
        <f>IF(OR('Model output'!S120="",ISNUMBER(SEARCH("Absent",'Model output'!S120)),ISNUMBER(SEARCH("Not identified",'Model output'!S120)),AND(ISNUMBER(SEARCH("No",'Model output'!S120)),NOT(ISNUMBER(SEARCH("carcinoma",'Model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1" t="str">
        <f>IF(OR('Model output'!V120="", AND(ISERROR(SEARCH("Positive",'Model output'!V120)), ISNUMBER(SEARCH("Negative",'Model output'!V120))), AND(ISNUMBER(SEARCH("Uninvolved",'Model output'!V120)),NOT(ISNUMBER(SEARCH("margins involved",'Model output'!V120)))), ISNUMBER(SEARCH("Free",'Model output'!V120)), ISNUMBER(SEARCH("1 mm",'Model output'!V120)), ISNUMBER(SEARCH("0.1 CM",'Model output'!V120)), ISNUMBER(SEARCH("less than 0.2 mm",'Model output'!V120)), ISNUMBER(SEARCH("less than 0.5 mm",'Model output'!V120)), ISNUMBER(SEARCH("close to",'Model output'!V120)), ISNUMBER(SEARCH("abut",'Model output'!V120)), ISNUMBER(SEARCH("not mentioned",'Model output'!V120)), ISNUMBER(SEARCH("cannot be assessed",'Model output'!V120))), "negative", "positive")</f>
        <v>negative</v>
      </c>
      <c r="AE121" s="36"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AND(ISNUMBER(J121),J121&gt;=5),M121=""),AND(AND(ISNUMBER(J121),J121&gt;=5),AND(ISNUMBER(M121),M121&gt;=1)),AND(ISNUMBER(SERACH("papillary",N121)),OR(Y121="positive",Z121="positive"), ISNUMBER(SEARCH("BRAF",AB121)))),"intermediate","low"))</f>
        <v>intermediate</v>
      </c>
      <c r="AF121" s="37" t="str">
        <f t="shared" si="14"/>
        <v>3a</v>
      </c>
      <c r="AG121" s="37" t="str">
        <f t="shared" si="15"/>
        <v>1a</v>
      </c>
      <c r="AH121" s="37" t="str">
        <f t="shared" si="19"/>
        <v>0</v>
      </c>
      <c r="AI121" s="43" t="str">
        <f t="shared" si="20"/>
        <v>I</v>
      </c>
      <c r="AJ121" s="40" t="s">
        <v>939</v>
      </c>
      <c r="AK121" s="42" t="s">
        <v>947</v>
      </c>
      <c r="AL121" s="42" t="s">
        <v>942</v>
      </c>
      <c r="AM121" s="42" t="s">
        <v>946</v>
      </c>
      <c r="AN121" s="42" t="s">
        <v>69</v>
      </c>
      <c r="AO121" s="23">
        <f t="shared" ca="1" si="25"/>
        <v>1</v>
      </c>
      <c r="AP121" s="1">
        <f t="shared" si="26"/>
        <v>1</v>
      </c>
      <c r="AQ121" s="1">
        <f t="shared" si="27"/>
        <v>0</v>
      </c>
      <c r="AR121" s="1">
        <f t="shared" si="28"/>
        <v>1</v>
      </c>
      <c r="AS121" s="13">
        <f t="shared" si="16"/>
        <v>1</v>
      </c>
    </row>
    <row r="122" spans="1:45">
      <c r="A122" t="str">
        <f>'Model output'!A121</f>
        <v>TCGA-E3-A3DZ</v>
      </c>
      <c r="B122" s="34">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7"/>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output'!G121)),ISNUMBER(SEARCH("V ",'Model output'!G121)),ISNUMBER(SEARCH("five",'Model output'!G121)),ISNUMBER(SEARCH("5",'Model output'!G121))))), "lateral", "central"))</f>
        <v/>
      </c>
      <c r="H122" t="str">
        <f>IF('Model output'!H121="","negative",IF(OR(ISNUMBER(SEARCH("lymph node",'Model output'!H121)),ISNUMBER(SEARCH("gland",'Model output'!H121)),ISNUMBER(SEARCH("lobe",'Model output'!H121)),ISNUMBER(SEARCH("isthmus",'Model output'!H121)),ISNUMBER(SEARCH("mediastinum",'Model output'!H121)),ISNUMBER(SEARCH("Not mentioned",'Model output'!H121)), ISNUMBER(SEARCH("Not applicable",'Model output'!H121)), ISNUMBER(SEARCH("paratracheal",'Model output'!H121)),ISNUMBER(SEARCH("fibroadipose tissue",'Model output'!H121)),ISNUMBER(SEARCH("thyroid node",'Model output'!H121)),ISNUMBER(SEARCH("skeletal muscle",'Model output'!H121)),ISNUMBER(SEARCH("right",'Model output'!H121)),ISNUMBER(SEARCH("left",'Model output'!H121)),ISNUMBER(SEARCH("Not specified",'Model output'!H121))),"negative","positive"))</f>
        <v>negative</v>
      </c>
      <c r="I122">
        <f>IF(OR('Model output'!I121="",'Model output'!I121="Not answered",'Model output'!I121="Not mentioned"),"",IF(ISNUMBER('Model output'!I121),'Model output'!I121,1))</f>
        <v>1</v>
      </c>
      <c r="J122">
        <f>IF(OR('Model output'!J121="",'Model output'!J121="Not answered",'Model output'!J121="Not mentioned"),"",IF(AND(ISNUMBER('Model output'!J121),'Model output'!J121&lt;=I122),'Model output'!J121,IF(AND(ISNUMBER('Model output'!J121), 'Model output'!J121&gt;=DATE(2024,1,1)), MIN(DAY('Model output'!J121), MONTH('Model output'!J121), YEAR('Model output'!J121)), IF(ISNUMBER(SEARCH("0/",'Model output'!J121)),0,IF(ISNUMBER(SEARCH("/",'Model output'!J121)), VALUE(LEFT('Model output'!J121, SEARCH("/",'Model output'!J121)-1)),1)))))</f>
        <v>0</v>
      </c>
      <c r="K122" t="str" cm="1">
        <f t="array" ref="K122">IF(COUNT(FIND({0,1,2,3,4,5,6,7,8,9},'Model output'!K121))&gt;0,'Model output'!K121,"")</f>
        <v/>
      </c>
      <c r="L122" s="8" t="str">
        <f t="shared" si="13"/>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 Variant</v>
      </c>
      <c r="P122" t="str">
        <f>IF('Model output'!N121="","",'Model output'!N121)</f>
        <v>5 cm</v>
      </c>
      <c r="Q122" t="str">
        <f t="shared" si="18"/>
        <v>5cm</v>
      </c>
      <c r="R122" cm="1">
        <f t="array" ref="R122">IF(Q122="","",IF(ISNUMBER(SEARCH("cm",Q122)),MAX(VALUE(SUBSTITUTE(_xlfn.FILTERXML("&lt;t&gt;&lt;s&gt;"&amp;SUBSTITUTE(Q122,",","&lt;/s&gt;&lt;s&gt;")&amp;"&lt;/s&gt;&lt;/t&gt;","//s"),"cm",""))),MAX(VALUE(SUBSTITUTE(_xlfn.FILTERXML("&lt;t&gt;&lt;s&gt;"&amp;SUBSTITUTE(Q122,",","&lt;/s&gt;&lt;s&gt;")&amp;"&lt;/s&gt;&lt;/t&gt;","//s"),"mm","")))/10))</f>
        <v>5</v>
      </c>
      <c r="S122" t="str">
        <f>IF(OR('Model output'!P121="",ISNUMBER(SEARCH("Not identified", 'Model output'!P121)),ISNUMBER(SEARCH("Absent",'Model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 ""))</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7" t="str">
        <f>IF('Model output'!S121="","",'Model output'!S121)</f>
        <v>Not identified</v>
      </c>
      <c r="Y122" t="str">
        <f>IF(OR('Model output'!S121="",ISNUMBER(SEARCH("Absent",'Model output'!S121)),ISNUMBER(SEARCH("Not identified",'Model output'!S121)),AND(ISNUMBER(SEARCH("No",'Model output'!S121)),NOT(ISNUMBER(SEARCH("carcinoma",'Model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1" t="str">
        <f>IF(OR('Model output'!V121="", AND(ISERROR(SEARCH("Positive",'Model output'!V121)), ISNUMBER(SEARCH("Negative",'Model output'!V121))), AND(ISNUMBER(SEARCH("Uninvolved",'Model output'!V121)),NOT(ISNUMBER(SEARCH("margins involved",'Model output'!V121)))), ISNUMBER(SEARCH("Free",'Model output'!V121)), ISNUMBER(SEARCH("1 mm",'Model output'!V121)), ISNUMBER(SEARCH("0.1 CM",'Model output'!V121)), ISNUMBER(SEARCH("less than 0.2 mm",'Model output'!V121)), ISNUMBER(SEARCH("less than 0.5 mm",'Model output'!V121)), ISNUMBER(SEARCH("close to",'Model output'!V121)), ISNUMBER(SEARCH("abut",'Model output'!V121)), ISNUMBER(SEARCH("not mentioned",'Model output'!V121)), ISNUMBER(SEARCH("cannot be assessed",'Model output'!V121))), "negative", "positive")</f>
        <v>negative</v>
      </c>
      <c r="AE122" s="36"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AND(ISNUMBER(J122),J122&gt;=5),M122=""),AND(AND(ISNUMBER(J122),J122&gt;=5),AND(ISNUMBER(M122),M122&gt;=1)),AND(ISNUMBER(SERACH("papillary",N122)),OR(Y122="positive",Z122="positive"), ISNUMBER(SEARCH("BRAF",AB122)))),"intermediate","low"))</f>
        <v>low</v>
      </c>
      <c r="AF122" s="37" t="str">
        <f t="shared" si="14"/>
        <v>3a</v>
      </c>
      <c r="AG122" s="37" t="str">
        <f t="shared" si="15"/>
        <v>0</v>
      </c>
      <c r="AH122" s="37" t="str">
        <f t="shared" si="19"/>
        <v>0</v>
      </c>
      <c r="AI122" s="43" t="str">
        <f t="shared" si="20"/>
        <v>II</v>
      </c>
      <c r="AJ122" s="40" t="s">
        <v>938</v>
      </c>
      <c r="AK122" s="42" t="s">
        <v>947</v>
      </c>
      <c r="AL122" s="42" t="s">
        <v>943</v>
      </c>
      <c r="AM122" s="42" t="s">
        <v>946</v>
      </c>
      <c r="AN122" s="42" t="s">
        <v>944</v>
      </c>
      <c r="AO122" s="23">
        <f t="shared" ca="1" si="25"/>
        <v>1</v>
      </c>
      <c r="AP122" s="1">
        <f t="shared" si="26"/>
        <v>1</v>
      </c>
      <c r="AQ122" s="1">
        <f t="shared" si="27"/>
        <v>1</v>
      </c>
      <c r="AR122" s="1">
        <f t="shared" si="28"/>
        <v>1</v>
      </c>
      <c r="AS122" s="13">
        <f t="shared" si="16"/>
        <v>1</v>
      </c>
    </row>
    <row r="123" spans="1:45">
      <c r="A123" t="str">
        <f>'Model output'!A122</f>
        <v>TCGA-E3-A3E3</v>
      </c>
      <c r="B123" s="34">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0</v>
      </c>
      <c r="F123" t="str">
        <f t="shared" si="17"/>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output'!G122)),ISNUMBER(SEARCH("V ",'Model output'!G122)),ISNUMBER(SEARCH("five",'Model output'!G122)),ISNUMBER(SEARCH("5",'Model output'!G122))))), "lateral", "central"))</f>
        <v/>
      </c>
      <c r="H123" t="str">
        <f>IF('Model output'!H122="","negative",IF(OR(ISNUMBER(SEARCH("lymph node",'Model output'!H122)),ISNUMBER(SEARCH("gland",'Model output'!H122)),ISNUMBER(SEARCH("lobe",'Model output'!H122)),ISNUMBER(SEARCH("isthmus",'Model output'!H122)),ISNUMBER(SEARCH("mediastinum",'Model output'!H122)),ISNUMBER(SEARCH("Not mentioned",'Model output'!H122)), ISNUMBER(SEARCH("Not applicable",'Model output'!H122)), ISNUMBER(SEARCH("paratracheal",'Model output'!H122)),ISNUMBER(SEARCH("fibroadipose tissue",'Model output'!H122)),ISNUMBER(SEARCH("thyroid node",'Model output'!H122)),ISNUMBER(SEARCH("skeletal muscle",'Model output'!H122)),ISNUMBER(SEARCH("right",'Model output'!H122)),ISNUMBER(SEARCH("left",'Model output'!H122)),ISNUMBER(SEARCH("Not specified",'Model output'!H122))),"negative","positive"))</f>
        <v>negative</v>
      </c>
      <c r="I123">
        <f>IF(OR('Model output'!I122="",'Model output'!I122="Not answered",'Model output'!I122="Not mentioned"),"",IF(ISNUMBER('Model output'!I122),'Model output'!I122,1))</f>
        <v>1</v>
      </c>
      <c r="J123">
        <f>IF(OR('Model output'!J122="",'Model output'!J122="Not answered",'Model output'!J122="Not mentioned"),"",IF(AND(ISNUMBER('Model output'!J122),'Model output'!J122&lt;=I123),'Model output'!J122,IF(AND(ISNUMBER('Model output'!J122), 'Model output'!J122&gt;=DATE(2024,1,1)), MIN(DAY('Model output'!J122), MONTH('Model output'!J122), YEAR('Model output'!J122)), IF(ISNUMBER(SEARCH("0/",'Model output'!J122)),0,IF(ISNUMBER(SEARCH("/",'Model output'!J122)), VALUE(LEFT('Model output'!J122, SEARCH("/",'Model output'!J122)-1)),1)))))</f>
        <v>0</v>
      </c>
      <c r="K123" t="str" cm="1">
        <f t="array" ref="K123">IF(COUNT(FIND({0,1,2,3,4,5,6,7,8,9},'Model output'!K122))&gt;0,'Model output'!K122,"")</f>
        <v/>
      </c>
      <c r="L123" s="8" t="str">
        <f t="shared" si="13"/>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 cm</v>
      </c>
      <c r="Q123" t="str">
        <f t="shared" si="18"/>
        <v>2.8cm</v>
      </c>
      <c r="R123" cm="1">
        <f t="array" ref="R123">IF(Q123="","",IF(ISNUMBER(SEARCH("cm",Q123)),MAX(VALUE(SUBSTITUTE(_xlfn.FILTERXML("&lt;t&gt;&lt;s&gt;"&amp;SUBSTITUTE(Q123,",","&lt;/s&gt;&lt;s&gt;")&amp;"&lt;/s&gt;&lt;/t&gt;","//s"),"cm",""))),MAX(VALUE(SUBSTITUTE(_xlfn.FILTERXML("&lt;t&gt;&lt;s&gt;"&amp;SUBSTITUTE(Q123,",","&lt;/s&gt;&lt;s&gt;")&amp;"&lt;/s&gt;&lt;/t&gt;","//s"),"mm","")))/10))</f>
        <v>2.8</v>
      </c>
      <c r="S123" t="str">
        <f>IF(OR('Model output'!P122="",ISNUMBER(SEARCH("Not identified", 'Model output'!P122)),ISNUMBER(SEARCH("Absent",'Model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 ""))</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7" t="str">
        <f>IF('Model output'!S122="","",'Model output'!S122)</f>
        <v>Not identified</v>
      </c>
      <c r="Y123" t="str">
        <f>IF(OR('Model output'!S122="",ISNUMBER(SEARCH("Absent",'Model output'!S122)),ISNUMBER(SEARCH("Not identified",'Model output'!S122)),AND(ISNUMBER(SEARCH("No",'Model output'!S122)),NOT(ISNUMBER(SEARCH("carcinoma",'Model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1" t="str">
        <f>IF(OR('Model output'!V122="", AND(ISERROR(SEARCH("Positive",'Model output'!V122)), ISNUMBER(SEARCH("Negative",'Model output'!V122))), AND(ISNUMBER(SEARCH("Uninvolved",'Model output'!V122)),NOT(ISNUMBER(SEARCH("margins involved",'Model output'!V122)))), ISNUMBER(SEARCH("Free",'Model output'!V122)), ISNUMBER(SEARCH("1 mm",'Model output'!V122)), ISNUMBER(SEARCH("0.1 CM",'Model output'!V122)), ISNUMBER(SEARCH("less than 0.2 mm",'Model output'!V122)), ISNUMBER(SEARCH("less than 0.5 mm",'Model output'!V122)), ISNUMBER(SEARCH("close to",'Model output'!V122)), ISNUMBER(SEARCH("abut",'Model output'!V122)), ISNUMBER(SEARCH("not mentioned",'Model output'!V122)), ISNUMBER(SEARCH("cannot be assessed",'Model output'!V122))), "negative", "positive")</f>
        <v>negative</v>
      </c>
      <c r="AE123" s="36"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AND(ISNUMBER(J123),J123&gt;=5),M123=""),AND(AND(ISNUMBER(J123),J123&gt;=5),AND(ISNUMBER(M123),M123&gt;=1)),AND(ISNUMBER(SERACH("papillary",N123)),OR(Y123="positive",Z123="positive"), ISNUMBER(SEARCH("BRAF",AB123)))),"intermediate","low"))</f>
        <v>low</v>
      </c>
      <c r="AF123" s="37" t="str">
        <f t="shared" si="14"/>
        <v>2</v>
      </c>
      <c r="AG123" s="37" t="str">
        <f t="shared" si="15"/>
        <v>0</v>
      </c>
      <c r="AH123" s="37" t="str">
        <f t="shared" si="19"/>
        <v>0</v>
      </c>
      <c r="AI123" s="43" t="str">
        <f t="shared" si="20"/>
        <v>I</v>
      </c>
      <c r="AJ123" s="40" t="s">
        <v>938</v>
      </c>
      <c r="AK123" s="42" t="s">
        <v>945</v>
      </c>
      <c r="AL123" s="42" t="s">
        <v>943</v>
      </c>
      <c r="AM123" s="42" t="s">
        <v>946</v>
      </c>
      <c r="AN123" s="42" t="s">
        <v>69</v>
      </c>
      <c r="AO123" s="23">
        <f t="shared" ca="1" si="25"/>
        <v>1</v>
      </c>
      <c r="AP123" s="1">
        <f t="shared" si="26"/>
        <v>1</v>
      </c>
      <c r="AQ123" s="1">
        <f t="shared" si="27"/>
        <v>1</v>
      </c>
      <c r="AR123" s="1">
        <f t="shared" si="28"/>
        <v>1</v>
      </c>
      <c r="AS123" s="13">
        <f t="shared" si="16"/>
        <v>1</v>
      </c>
    </row>
    <row r="124" spans="1:45">
      <c r="A124" t="str">
        <f>'Model output'!A123</f>
        <v>TCGA-E8-A242</v>
      </c>
      <c r="B124" s="34">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7"/>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output'!G123)),ISNUMBER(SEARCH("V ",'Model output'!G123)),ISNUMBER(SEARCH("five",'Model output'!G123)),ISNUMBER(SEARCH("5",'Model output'!G123))))), "lateral", "central"))</f>
        <v/>
      </c>
      <c r="H124" t="str">
        <f>IF('Model output'!H123="","negative",IF(OR(ISNUMBER(SEARCH("lymph node",'Model output'!H123)),ISNUMBER(SEARCH("gland",'Model output'!H123)),ISNUMBER(SEARCH("lobe",'Model output'!H123)),ISNUMBER(SEARCH("isthmus",'Model output'!H123)),ISNUMBER(SEARCH("mediastinum",'Model output'!H123)),ISNUMBER(SEARCH("Not mentioned",'Model output'!H123)), ISNUMBER(SEARCH("Not applicable",'Model output'!H123)), ISNUMBER(SEARCH("paratracheal",'Model output'!H123)),ISNUMBER(SEARCH("fibroadipose tissue",'Model output'!H123)),ISNUMBER(SEARCH("thyroid node",'Model output'!H123)),ISNUMBER(SEARCH("skeletal muscle",'Model output'!H123)),ISNUMBER(SEARCH("right",'Model output'!H123)),ISNUMBER(SEARCH("left",'Model output'!H123)),ISNUMBER(SEARCH("Not specified",'Model output'!H123))),"negative","positive"))</f>
        <v>negative</v>
      </c>
      <c r="I124">
        <f>IF(OR('Model output'!I123="",'Model output'!I123="Not answered",'Model output'!I123="Not mentioned"),"",IF(ISNUMBER('Model output'!I123),'Model output'!I123,1))</f>
        <v>0</v>
      </c>
      <c r="J124">
        <f>IF(OR('Model output'!J123="",'Model output'!J123="Not answered",'Model output'!J123="Not mentioned"),"",IF(AND(ISNUMBER('Model output'!J123),'Model output'!J123&lt;=I124),'Model output'!J123,IF(AND(ISNUMBER('Model output'!J123), 'Model output'!J123&gt;=DATE(2024,1,1)), MIN(DAY('Model output'!J123), MONTH('Model output'!J123), YEAR('Model output'!J123)), IF(ISNUMBER(SEARCH("0/",'Model output'!J123)),0,IF(ISNUMBER(SEARCH("/",'Model output'!J123)), VALUE(LEFT('Model output'!J123, SEARCH("/",'Model output'!J123)-1)),1)))))</f>
        <v>0</v>
      </c>
      <c r="K124" t="str" cm="1">
        <f t="array" ref="K124">IF(COUNT(FIND({0,1,2,3,4,5,6,7,8,9},'Model output'!K123))&gt;0,'Model output'!K123,"")</f>
        <v/>
      </c>
      <c r="L124" s="8" t="str">
        <f t="shared" si="13"/>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8"/>
        <v>1.8,1.2cm</v>
      </c>
      <c r="R124" cm="1">
        <f t="array" ref="R124">IF(Q124="","",IF(ISNUMBER(SEARCH("cm",Q124)),MAX(VALUE(SUBSTITUTE(_xlfn.FILTERXML("&lt;t&gt;&lt;s&gt;"&amp;SUBSTITUTE(Q124,",","&lt;/s&gt;&lt;s&gt;")&amp;"&lt;/s&gt;&lt;/t&gt;","//s"),"cm",""))),MAX(VALUE(SUBSTITUTE(_xlfn.FILTERXML("&lt;t&gt;&lt;s&gt;"&amp;SUBSTITUTE(Q124,",","&lt;/s&gt;&lt;s&gt;")&amp;"&lt;/s&gt;&lt;/t&gt;","//s"),"mm","")))/10))</f>
        <v>1.8</v>
      </c>
      <c r="S124" t="str">
        <f>IF(OR('Model output'!P123="",ISNUMBER(SEARCH("Not identified", 'Model output'!P123)),ISNUMBER(SEARCH("Absent",'Model output'!P123)),AND(ISNUMBER(SEARCH("No",'Model output'!P123)),NOT(ISNUMBER(SEARCH("diagnostic",'Model output'!P123)))),ISNUMBER(SEARCH("Negative",'Model output'!P123))),"negative","positive")</f>
        <v>positive</v>
      </c>
      <c r="T124">
        <f>IF('Model output'!O123="","",'Model output'!O123)</f>
        <v>1</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 ""))</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positive</v>
      </c>
      <c r="X124" s="17" t="str">
        <f>IF('Model output'!S123="","",'Model output'!S123)</f>
        <v>Yes</v>
      </c>
      <c r="Y124" t="str">
        <f>IF(OR('Model output'!S123="",ISNUMBER(SEARCH("Absent",'Model output'!S123)),ISNUMBER(SEARCH("Not identified",'Model output'!S123)),AND(ISNUMBER(SEARCH("No",'Model output'!S123)),NOT(ISNUMBER(SEARCH("carcinoma",'Model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1" t="str">
        <f>IF(OR('Model output'!V123="", AND(ISERROR(SEARCH("Positive",'Model output'!V123)), ISNUMBER(SEARCH("Negative",'Model output'!V123))), AND(ISNUMBER(SEARCH("Uninvolved",'Model output'!V123)),NOT(ISNUMBER(SEARCH("margins involved",'Model output'!V123)))), ISNUMBER(SEARCH("Free",'Model output'!V123)), ISNUMBER(SEARCH("1 mm",'Model output'!V123)), ISNUMBER(SEARCH("0.1 CM",'Model output'!V123)), ISNUMBER(SEARCH("less than 0.2 mm",'Model output'!V123)), ISNUMBER(SEARCH("less than 0.5 mm",'Model output'!V123)), ISNUMBER(SEARCH("close to",'Model output'!V123)), ISNUMBER(SEARCH("abut",'Model output'!V123)), ISNUMBER(SEARCH("not mentioned",'Model output'!V123)), ISNUMBER(SEARCH("cannot be assessed",'Model output'!V123))), "negative", "positive")</f>
        <v>positive</v>
      </c>
      <c r="AE124" s="36"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AND(ISNUMBER(J124),J124&gt;=5),M124=""),AND(AND(ISNUMBER(J124),J124&gt;=5),AND(ISNUMBER(M124),M124&gt;=1)),AND(ISNUMBER(SERACH("papillary",N124)),OR(Y124="positive",Z124="positive"), ISNUMBER(SEARCH("BRAF",AB124)))),"intermediate","low"))</f>
        <v>high</v>
      </c>
      <c r="AF124" s="37" t="str">
        <f t="shared" si="14"/>
        <v>1b</v>
      </c>
      <c r="AG124" s="37" t="str">
        <f t="shared" si="15"/>
        <v>0</v>
      </c>
      <c r="AH124" s="37" t="str">
        <f t="shared" si="19"/>
        <v>0</v>
      </c>
      <c r="AI124" s="43" t="str">
        <f t="shared" si="20"/>
        <v>I</v>
      </c>
      <c r="AJ124" s="40" t="s">
        <v>937</v>
      </c>
      <c r="AK124" s="42" t="s">
        <v>942</v>
      </c>
      <c r="AL124" s="42" t="s">
        <v>943</v>
      </c>
      <c r="AM124" s="42" t="s">
        <v>946</v>
      </c>
      <c r="AN124" s="42" t="s">
        <v>69</v>
      </c>
      <c r="AO124" s="23">
        <f t="shared" si="25"/>
        <v>1</v>
      </c>
      <c r="AP124" s="1">
        <f t="shared" si="26"/>
        <v>1</v>
      </c>
      <c r="AQ124" s="1">
        <f t="shared" si="27"/>
        <v>1</v>
      </c>
      <c r="AR124" s="1">
        <f t="shared" si="28"/>
        <v>1</v>
      </c>
      <c r="AS124" s="13">
        <f t="shared" si="16"/>
        <v>1</v>
      </c>
    </row>
    <row r="125" spans="1:45">
      <c r="A125" t="str">
        <f>'Model output'!A124</f>
        <v>TCGA-E8-A2JQ</v>
      </c>
      <c r="B125" s="34">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7"/>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output'!G124)),ISNUMBER(SEARCH("V ",'Model output'!G124)),ISNUMBER(SEARCH("five",'Model output'!G124)),ISNUMBER(SEARCH("5",'Model output'!G124))))), "lateral", "central"))</f>
        <v/>
      </c>
      <c r="H125" t="str">
        <f>IF('Model output'!H124="","negative",IF(OR(ISNUMBER(SEARCH("lymph node",'Model output'!H124)),ISNUMBER(SEARCH("gland",'Model output'!H124)),ISNUMBER(SEARCH("lobe",'Model output'!H124)),ISNUMBER(SEARCH("isthmus",'Model output'!H124)),ISNUMBER(SEARCH("mediastinum",'Model output'!H124)),ISNUMBER(SEARCH("Not mentioned",'Model output'!H124)), ISNUMBER(SEARCH("Not applicable",'Model output'!H124)), ISNUMBER(SEARCH("paratracheal",'Model output'!H124)),ISNUMBER(SEARCH("fibroadipose tissue",'Model output'!H124)),ISNUMBER(SEARCH("thyroid node",'Model output'!H124)),ISNUMBER(SEARCH("skeletal muscle",'Model output'!H124)),ISNUMBER(SEARCH("right",'Model output'!H124)),ISNUMBER(SEARCH("left",'Model output'!H124)),ISNUMBER(SEARCH("Not specified",'Model output'!H124))),"negative","positive"))</f>
        <v>negative</v>
      </c>
      <c r="I125">
        <f>IF(OR('Model output'!I124="",'Model output'!I124="Not answered",'Model output'!I124="Not mentioned"),"",IF(ISNUMBER('Model output'!I124),'Model output'!I124,1))</f>
        <v>14</v>
      </c>
      <c r="J125">
        <f>IF(OR('Model output'!J124="",'Model output'!J124="Not answered",'Model output'!J124="Not mentioned"),"",IF(AND(ISNUMBER('Model output'!J124),'Model output'!J124&lt;=I125),'Model output'!J124,IF(AND(ISNUMBER('Model output'!J124), 'Model output'!J124&gt;=DATE(2024,1,1)), MIN(DAY('Model output'!J124), MONTH('Model output'!J124), YEAR('Model output'!J124)), IF(ISNUMBER(SEARCH("0/",'Model output'!J124)),0,IF(ISNUMBER(SEARCH("/",'Model output'!J124)), VALUE(LEFT('Model output'!J124, SEARCH("/",'Model output'!J124)-1)),1)))))</f>
        <v>11</v>
      </c>
      <c r="K125" t="str" cm="1">
        <f t="array" ref="K125">IF(COUNT(FIND({0,1,2,3,4,5,6,7,8,9},'Model output'!K124))&gt;0,'Model output'!K124,"")</f>
        <v/>
      </c>
      <c r="L125" s="8" t="str">
        <f t="shared" si="13"/>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8"/>
        <v>2.1,1.9cm</v>
      </c>
      <c r="R125" cm="1">
        <f t="array" ref="R125">IF(Q125="","",IF(ISNUMBER(SEARCH("cm",Q125)),MAX(VALUE(SUBSTITUTE(_xlfn.FILTERXML("&lt;t&gt;&lt;s&gt;"&amp;SUBSTITUTE(Q125,",","&lt;/s&gt;&lt;s&gt;")&amp;"&lt;/s&gt;&lt;/t&gt;","//s"),"cm",""))),MAX(VALUE(SUBSTITUTE(_xlfn.FILTERXML("&lt;t&gt;&lt;s&gt;"&amp;SUBSTITUTE(Q125,",","&lt;/s&gt;&lt;s&gt;")&amp;"&lt;/s&gt;&lt;/t&gt;","//s"),"mm","")))/10))</f>
        <v>2.1</v>
      </c>
      <c r="S125" t="str">
        <f>IF(OR('Model output'!P124="",ISNUMBER(SEARCH("Not identified", 'Model output'!P124)),ISNUMBER(SEARCH("Absent",'Model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 ""))</f>
        <v>Not mentioned</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7" t="str">
        <f>IF('Model output'!S124="","",'Model output'!S124)</f>
        <v>Yes</v>
      </c>
      <c r="Y125" t="str">
        <f>IF(OR('Model output'!S124="",ISNUMBER(SEARCH("Absent",'Model output'!S124)),ISNUMBER(SEARCH("Not identified",'Model output'!S124)),AND(ISNUMBER(SEARCH("No",'Model output'!S124)),NOT(ISNUMBER(SEARCH("carcinoma",'Model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1" t="str">
        <f>IF(OR('Model output'!V124="", AND(ISERROR(SEARCH("Positive",'Model output'!V124)), ISNUMBER(SEARCH("Negative",'Model output'!V124))), AND(ISNUMBER(SEARCH("Uninvolved",'Model output'!V124)),NOT(ISNUMBER(SEARCH("margins involved",'Model output'!V124)))), ISNUMBER(SEARCH("Free",'Model output'!V124)), ISNUMBER(SEARCH("1 mm",'Model output'!V124)), ISNUMBER(SEARCH("0.1 CM",'Model output'!V124)), ISNUMBER(SEARCH("less than 0.2 mm",'Model output'!V124)), ISNUMBER(SEARCH("less than 0.5 mm",'Model output'!V124)), ISNUMBER(SEARCH("close to",'Model output'!V124)), ISNUMBER(SEARCH("abut",'Model output'!V124)), ISNUMBER(SEARCH("not mentioned",'Model output'!V124)), ISNUMBER(SEARCH("cannot be assessed",'Model output'!V124))), "negative", "positive")</f>
        <v>negative</v>
      </c>
      <c r="AE125" s="36"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AND(ISNUMBER(J125),J125&gt;=5),M125=""),AND(AND(ISNUMBER(J125),J125&gt;=5),AND(ISNUMBER(M125),M125&gt;=1)),AND(ISNUMBER(SERACH("papillary",N125)),OR(Y125="positive",Z125="positive"), ISNUMBER(SEARCH("BRAF",AB125)))),"intermediate","low"))</f>
        <v>intermediate</v>
      </c>
      <c r="AF125" s="37" t="str">
        <f t="shared" si="14"/>
        <v>2</v>
      </c>
      <c r="AG125" s="37" t="str">
        <f t="shared" si="15"/>
        <v>1a</v>
      </c>
      <c r="AH125" s="37" t="str">
        <f t="shared" si="19"/>
        <v>0</v>
      </c>
      <c r="AI125" s="43" t="str">
        <f t="shared" si="20"/>
        <v>I</v>
      </c>
      <c r="AJ125" s="40" t="s">
        <v>939</v>
      </c>
      <c r="AK125" s="42" t="s">
        <v>945</v>
      </c>
      <c r="AL125" s="42" t="s">
        <v>634</v>
      </c>
      <c r="AM125" s="42" t="s">
        <v>946</v>
      </c>
      <c r="AN125" s="42" t="s">
        <v>69</v>
      </c>
      <c r="AO125" s="23">
        <f t="shared" ca="1" si="25"/>
        <v>1</v>
      </c>
      <c r="AP125" s="1">
        <f t="shared" si="26"/>
        <v>1</v>
      </c>
      <c r="AQ125" s="1">
        <f t="shared" si="27"/>
        <v>1</v>
      </c>
      <c r="AR125" s="1">
        <f t="shared" si="28"/>
        <v>1</v>
      </c>
      <c r="AS125" s="13">
        <f t="shared" si="16"/>
        <v>1</v>
      </c>
    </row>
    <row r="126" spans="1:45">
      <c r="A126" t="str">
        <f>'Model output'!A125</f>
        <v>TCGA-E8-A413</v>
      </c>
      <c r="B126" s="34">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7"/>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output'!G125)),ISNUMBER(SEARCH("V ",'Model output'!G125)),ISNUMBER(SEARCH("five",'Model output'!G125)),ISNUMBER(SEARCH("5",'Model output'!G125))))), "lateral", "central"))</f>
        <v/>
      </c>
      <c r="H126" t="str">
        <f>IF('Model output'!H125="","negative",IF(OR(ISNUMBER(SEARCH("lymph node",'Model output'!H125)),ISNUMBER(SEARCH("gland",'Model output'!H125)),ISNUMBER(SEARCH("lobe",'Model output'!H125)),ISNUMBER(SEARCH("isthmus",'Model output'!H125)),ISNUMBER(SEARCH("mediastinum",'Model output'!H125)),ISNUMBER(SEARCH("Not mentioned",'Model output'!H125)), ISNUMBER(SEARCH("Not applicable",'Model output'!H125)), ISNUMBER(SEARCH("paratracheal",'Model output'!H125)),ISNUMBER(SEARCH("fibroadipose tissue",'Model output'!H125)),ISNUMBER(SEARCH("thyroid node",'Model output'!H125)),ISNUMBER(SEARCH("skeletal muscle",'Model output'!H125)),ISNUMBER(SEARCH("right",'Model output'!H125)),ISNUMBER(SEARCH("left",'Model output'!H125)),ISNUMBER(SEARCH("Not specified",'Model output'!H125))),"negative","positive"))</f>
        <v>negative</v>
      </c>
      <c r="I126" t="str">
        <f>IF(OR('Model output'!I125="",'Model output'!I125="Not answered",'Model output'!I125="Not mentioned"),"",IF(ISNUMBER('Model output'!I125),'Model output'!I125,1))</f>
        <v/>
      </c>
      <c r="J126" t="str">
        <f>IF(OR('Model output'!J125="",'Model output'!J125="Not answered",'Model output'!J125="Not mentioned"),"",IF(AND(ISNUMBER('Model output'!J125),'Model output'!J125&lt;=I126),'Model output'!J125,IF(AND(ISNUMBER('Model output'!J125), 'Model output'!J125&gt;=DATE(2024,1,1)), MIN(DAY('Model output'!J125), MONTH('Model output'!J125), YEAR('Model output'!J125)), IF(ISNUMBER(SEARCH("0/",'Model output'!J125)),0,IF(ISNUMBER(SEARCH("/",'Model output'!J125)), VALUE(LEFT('Model output'!J125, SEARCH("/",'Model output'!J125)-1)),1)))))</f>
        <v/>
      </c>
      <c r="K126" t="str" cm="1">
        <f t="array" ref="K126">IF(COUNT(FIND({0,1,2,3,4,5,6,7,8,9},'Model output'!K125))&gt;0,'Model output'!K125,"")</f>
        <v/>
      </c>
      <c r="L126" s="8" t="str">
        <f t="shared" si="13"/>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8"/>
        <v>1.5cm</v>
      </c>
      <c r="R126" cm="1">
        <f t="array" ref="R126">IF(Q126="","",IF(ISNUMBER(SEARCH("cm",Q126)),MAX(VALUE(SUBSTITUTE(_xlfn.FILTERXML("&lt;t&gt;&lt;s&gt;"&amp;SUBSTITUTE(Q126,",","&lt;/s&gt;&lt;s&gt;")&amp;"&lt;/s&gt;&lt;/t&gt;","//s"),"cm",""))),MAX(VALUE(SUBSTITUTE(_xlfn.FILTERXML("&lt;t&gt;&lt;s&gt;"&amp;SUBSTITUTE(Q126,",","&lt;/s&gt;&lt;s&gt;")&amp;"&lt;/s&gt;&lt;/t&gt;","//s"),"mm","")))/10))</f>
        <v>1.5</v>
      </c>
      <c r="S126" t="str">
        <f>IF(OR('Model output'!P125="",ISNUMBER(SEARCH("Not identified", 'Model output'!P125)),ISNUMBER(SEARCH("Absent",'Model output'!P125)),AND(ISNUMBER(SEARCH("No",'Model output'!P125)),NOT(ISNUMBER(SEARCH("diagnostic",'Model output'!P125)))),ISNUMBER(SEARCH("Negative",'Model output'!P125))),"negative","positive")</f>
        <v>negative</v>
      </c>
      <c r="T126">
        <f>IF('Model output'!O125="","",'Model output'!O125)</f>
        <v>1</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 ""))</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7" t="str">
        <f>IF('Model output'!S125="","",'Model output'!S125)</f>
        <v>No</v>
      </c>
      <c r="Y126" t="str">
        <f>IF(OR('Model output'!S125="",ISNUMBER(SEARCH("Absent",'Model output'!S125)),ISNUMBER(SEARCH("Not identified",'Model output'!S125)),AND(ISNUMBER(SEARCH("No",'Model output'!S125)),NOT(ISNUMBER(SEARCH("carcinoma",'Model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1" t="str">
        <f>IF(OR('Model output'!V125="", AND(ISERROR(SEARCH("Positive",'Model output'!V125)), ISNUMBER(SEARCH("Negative",'Model output'!V125))), AND(ISNUMBER(SEARCH("Uninvolved",'Model output'!V125)),NOT(ISNUMBER(SEARCH("margins involved",'Model output'!V125)))), ISNUMBER(SEARCH("Free",'Model output'!V125)), ISNUMBER(SEARCH("1 mm",'Model output'!V125)), ISNUMBER(SEARCH("0.1 CM",'Model output'!V125)), ISNUMBER(SEARCH("less than 0.2 mm",'Model output'!V125)), ISNUMBER(SEARCH("less than 0.5 mm",'Model output'!V125)), ISNUMBER(SEARCH("close to",'Model output'!V125)), ISNUMBER(SEARCH("abut",'Model output'!V125)), ISNUMBER(SEARCH("not mentioned",'Model output'!V125)), ISNUMBER(SEARCH("cannot be assessed",'Model output'!V125))), "negative", "positive")</f>
        <v>negative</v>
      </c>
      <c r="AE126" s="36"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AND(ISNUMBER(J126),J126&gt;=5),M126=""),AND(AND(ISNUMBER(J126),J126&gt;=5),AND(ISNUMBER(M126),M126&gt;=1)),AND(ISNUMBER(SERACH("papillary",N126)),OR(Y126="positive",Z126="positive"), ISNUMBER(SEARCH("BRAF",AB126)))),"intermediate","low"))</f>
        <v>low</v>
      </c>
      <c r="AF126" s="37" t="str">
        <f t="shared" si="14"/>
        <v>1b</v>
      </c>
      <c r="AG126" s="37" t="str">
        <f t="shared" si="15"/>
        <v>0</v>
      </c>
      <c r="AH126" s="37" t="str">
        <f t="shared" si="19"/>
        <v>0</v>
      </c>
      <c r="AI126" s="43" t="str">
        <f t="shared" si="20"/>
        <v>I</v>
      </c>
      <c r="AJ126" s="40" t="s">
        <v>939</v>
      </c>
      <c r="AK126" s="42" t="s">
        <v>942</v>
      </c>
      <c r="AL126" s="42" t="s">
        <v>946</v>
      </c>
      <c r="AM126" s="42" t="s">
        <v>946</v>
      </c>
      <c r="AN126" s="42" t="s">
        <v>69</v>
      </c>
      <c r="AO126" s="23">
        <f t="shared" ca="1" si="25"/>
        <v>0</v>
      </c>
      <c r="AP126" s="1">
        <f t="shared" si="26"/>
        <v>1</v>
      </c>
      <c r="AQ126" s="1">
        <f t="shared" si="27"/>
        <v>1</v>
      </c>
      <c r="AR126" s="1">
        <f t="shared" si="28"/>
        <v>1</v>
      </c>
      <c r="AS126" s="13">
        <f t="shared" si="16"/>
        <v>1</v>
      </c>
    </row>
    <row r="127" spans="1:45">
      <c r="A127" t="str">
        <f>'Model output'!A126</f>
        <v>TCGA-E8-A414</v>
      </c>
      <c r="B127" s="34">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7"/>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output'!G126)),ISNUMBER(SEARCH("V ",'Model output'!G126)),ISNUMBER(SEARCH("five",'Model output'!G126)),ISNUMBER(SEARCH("5",'Model output'!G126))))), "lateral", "central"))</f>
        <v/>
      </c>
      <c r="H127" t="str">
        <f>IF('Model output'!H126="","negative",IF(OR(ISNUMBER(SEARCH("lymph node",'Model output'!H126)),ISNUMBER(SEARCH("gland",'Model output'!H126)),ISNUMBER(SEARCH("lobe",'Model output'!H126)),ISNUMBER(SEARCH("isthmus",'Model output'!H126)),ISNUMBER(SEARCH("mediastinum",'Model output'!H126)),ISNUMBER(SEARCH("Not mentioned",'Model output'!H126)), ISNUMBER(SEARCH("Not applicable",'Model output'!H126)), ISNUMBER(SEARCH("paratracheal",'Model output'!H126)),ISNUMBER(SEARCH("fibroadipose tissue",'Model output'!H126)),ISNUMBER(SEARCH("thyroid node",'Model output'!H126)),ISNUMBER(SEARCH("skeletal muscle",'Model output'!H126)),ISNUMBER(SEARCH("right",'Model output'!H126)),ISNUMBER(SEARCH("left",'Model output'!H126)),ISNUMBER(SEARCH("Not specified",'Model output'!H126))),"negative","positive"))</f>
        <v>negative</v>
      </c>
      <c r="I127" t="str">
        <f>IF(OR('Model output'!I126="",'Model output'!I126="Not answered",'Model output'!I126="Not mentioned"),"",IF(ISNUMBER('Model output'!I126),'Model output'!I126,1))</f>
        <v/>
      </c>
      <c r="J127" t="str">
        <f>IF(OR('Model output'!J126="",'Model output'!J126="Not answered",'Model output'!J126="Not mentioned"),"",IF(AND(ISNUMBER('Model output'!J126),'Model output'!J126&lt;=I127),'Model output'!J126,IF(AND(ISNUMBER('Model output'!J126), 'Model output'!J126&gt;=DATE(2024,1,1)), MIN(DAY('Model output'!J126), MONTH('Model output'!J126), YEAR('Model output'!J126)), IF(ISNUMBER(SEARCH("0/",'Model output'!J126)),0,IF(ISNUMBER(SEARCH("/",'Model output'!J126)), VALUE(LEFT('Model output'!J126, SEARCH("/",'Model output'!J126)-1)),1)))))</f>
        <v/>
      </c>
      <c r="K127" t="str" cm="1">
        <f t="array" ref="K127">IF(COUNT(FIND({0,1,2,3,4,5,6,7,8,9},'Model output'!K126))&gt;0,'Model output'!K126,"")</f>
        <v/>
      </c>
      <c r="L127" s="8" t="str">
        <f t="shared" si="13"/>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8"/>
        <v>5,3,3cm</v>
      </c>
      <c r="R127" cm="1">
        <f t="array" ref="R127">IF(Q127="","",IF(ISNUMBER(SEARCH("cm",Q127)),MAX(VALUE(SUBSTITUTE(_xlfn.FILTERXML("&lt;t&gt;&lt;s&gt;"&amp;SUBSTITUTE(Q127,",","&lt;/s&gt;&lt;s&gt;")&amp;"&lt;/s&gt;&lt;/t&gt;","//s"),"cm",""))),MAX(VALUE(SUBSTITUTE(_xlfn.FILTERXML("&lt;t&gt;&lt;s&gt;"&amp;SUBSTITUTE(Q127,",","&lt;/s&gt;&lt;s&gt;")&amp;"&lt;/s&gt;&lt;/t&gt;","//s"),"mm","")))/10))</f>
        <v>5</v>
      </c>
      <c r="S127" t="str">
        <f>IF(OR('Model output'!P126="",ISNUMBER(SEARCH("Not identified", 'Model output'!P126)),ISNUMBER(SEARCH("Absent",'Model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 ""))</f>
        <v>Not mentioned</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7" t="str">
        <f>IF('Model output'!S126="","",'Model output'!S126)</f>
        <v>No</v>
      </c>
      <c r="Y127" t="str">
        <f>IF(OR('Model output'!S126="",ISNUMBER(SEARCH("Absent",'Model output'!S126)),ISNUMBER(SEARCH("Not identified",'Model output'!S126)),AND(ISNUMBER(SEARCH("No",'Model output'!S126)),NOT(ISNUMBER(SEARCH("carcinoma",'Model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1" t="str">
        <f>IF(OR('Model output'!V126="", AND(ISERROR(SEARCH("Positive",'Model output'!V126)), ISNUMBER(SEARCH("Negative",'Model output'!V126))), AND(ISNUMBER(SEARCH("Uninvolved",'Model output'!V126)),NOT(ISNUMBER(SEARCH("margins involved",'Model output'!V126)))), ISNUMBER(SEARCH("Free",'Model output'!V126)), ISNUMBER(SEARCH("1 mm",'Model output'!V126)), ISNUMBER(SEARCH("0.1 CM",'Model output'!V126)), ISNUMBER(SEARCH("less than 0.2 mm",'Model output'!V126)), ISNUMBER(SEARCH("less than 0.5 mm",'Model output'!V126)), ISNUMBER(SEARCH("close to",'Model output'!V126)), ISNUMBER(SEARCH("abut",'Model output'!V126)), ISNUMBER(SEARCH("not mentioned",'Model output'!V126)), ISNUMBER(SEARCH("cannot be assessed",'Model output'!V126))), "negative", "positive")</f>
        <v>positive</v>
      </c>
      <c r="AE127" s="36" t="str" cm="1">
        <f t="array" ref="AE127">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AND(ISNUMBER(J127),J127&gt;=5),M127=""),AND(AND(ISNUMBER(J127),J127&gt;=5),AND(ISNUMBER(M127),M127&gt;=1)),AND(ISNUMBER(SERACH("papillary",N127)),OR(Y127="positive",Z127="positive"), ISNUMBER(SEARCH("BRAF",AB127)))),"intermediate","low"))</f>
        <v>high</v>
      </c>
      <c r="AF127" s="37" t="str">
        <f t="shared" si="14"/>
        <v>3a</v>
      </c>
      <c r="AG127" s="37" t="str">
        <f t="shared" si="15"/>
        <v>0</v>
      </c>
      <c r="AH127" s="37" t="str">
        <f t="shared" si="19"/>
        <v>0</v>
      </c>
      <c r="AI127" s="43" t="str">
        <f t="shared" si="20"/>
        <v>I</v>
      </c>
      <c r="AJ127" s="40" t="s">
        <v>939</v>
      </c>
      <c r="AK127" s="42" t="s">
        <v>947</v>
      </c>
      <c r="AL127" s="42" t="s">
        <v>946</v>
      </c>
      <c r="AM127" s="42" t="s">
        <v>946</v>
      </c>
      <c r="AN127" s="42" t="s">
        <v>69</v>
      </c>
      <c r="AO127" s="23">
        <f t="shared" si="25"/>
        <v>0</v>
      </c>
      <c r="AP127" s="1">
        <f t="shared" si="26"/>
        <v>1</v>
      </c>
      <c r="AQ127" s="1">
        <f t="shared" si="27"/>
        <v>1</v>
      </c>
      <c r="AR127" s="1">
        <f t="shared" si="28"/>
        <v>1</v>
      </c>
      <c r="AS127" s="13">
        <f t="shared" si="16"/>
        <v>1</v>
      </c>
    </row>
    <row r="128" spans="1:45">
      <c r="A128" t="str">
        <f>'Model output'!A127</f>
        <v>TCGA-E8-A415</v>
      </c>
      <c r="B128" s="34">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17"/>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output'!G127)),ISNUMBER(SEARCH("V ",'Model output'!G127)),ISNUMBER(SEARCH("five",'Model output'!G127)),ISNUMBER(SEARCH("5",'Model output'!G127))))), "lateral", "central"))</f>
        <v/>
      </c>
      <c r="H128" t="str">
        <f>IF('Model output'!H127="","negative",IF(OR(ISNUMBER(SEARCH("lymph node",'Model output'!H127)),ISNUMBER(SEARCH("gland",'Model output'!H127)),ISNUMBER(SEARCH("lobe",'Model output'!H127)),ISNUMBER(SEARCH("isthmus",'Model output'!H127)),ISNUMBER(SEARCH("mediastinum",'Model output'!H127)),ISNUMBER(SEARCH("Not mentioned",'Model output'!H127)), ISNUMBER(SEARCH("Not applicable",'Model output'!H127)), ISNUMBER(SEARCH("paratracheal",'Model output'!H127)),ISNUMBER(SEARCH("fibroadipose tissue",'Model output'!H127)),ISNUMBER(SEARCH("thyroid node",'Model output'!H127)),ISNUMBER(SEARCH("skeletal muscle",'Model output'!H127)),ISNUMBER(SEARCH("right",'Model output'!H127)),ISNUMBER(SEARCH("left",'Model output'!H127)),ISNUMBER(SEARCH("Not specified",'Model output'!H127))),"negative","positive"))</f>
        <v>negative</v>
      </c>
      <c r="I128" t="str">
        <f>IF(OR('Model output'!I127="",'Model output'!I127="Not answered",'Model output'!I127="Not mentioned"),"",IF(ISNUMBER('Model output'!I127),'Model output'!I127,1))</f>
        <v/>
      </c>
      <c r="J128" t="str">
        <f>IF(OR('Model output'!J127="",'Model output'!J127="Not answered",'Model output'!J127="Not mentioned"),"",IF(AND(ISNUMBER('Model output'!J127),'Model output'!J127&lt;=I128),'Model output'!J127,IF(AND(ISNUMBER('Model output'!J127), 'Model output'!J127&gt;=DATE(2024,1,1)), MIN(DAY('Model output'!J127), MONTH('Model output'!J127), YEAR('Model output'!J127)), IF(ISNUMBER(SEARCH("0/",'Model output'!J127)),0,IF(ISNUMBER(SEARCH("/",'Model output'!J127)), VALUE(LEFT('Model output'!J127, SEARCH("/",'Model output'!J127)-1)),1)))))</f>
        <v/>
      </c>
      <c r="K128" t="str" cm="1">
        <f t="array" ref="K128">IF(COUNT(FIND({0,1,2,3,4,5,6,7,8,9},'Model output'!K127))&gt;0,'Model output'!K127,"")</f>
        <v/>
      </c>
      <c r="L128" s="8" t="str">
        <f t="shared" ref="L128:L189" si="2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128,"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si="18"/>
        <v>1,0.7,0.7cm</v>
      </c>
      <c r="R128" cm="1">
        <f t="array" ref="R128">IF(Q128="","",IF(ISNUMBER(SEARCH("cm",Q128)),MAX(VALUE(SUBSTITUTE(_xlfn.FILTERXML("&lt;t&gt;&lt;s&gt;"&amp;SUBSTITUTE(Q128,",","&lt;/s&gt;&lt;s&gt;")&amp;"&lt;/s&gt;&lt;/t&gt;","//s"),"cm",""))),MAX(VALUE(SUBSTITUTE(_xlfn.FILTERXML("&lt;t&gt;&lt;s&gt;"&amp;SUBSTITUTE(Q128,",","&lt;/s&gt;&lt;s&gt;")&amp;"&lt;/s&gt;&lt;/t&gt;","//s"),"mm","")))/10))</f>
        <v>1</v>
      </c>
      <c r="S128" t="str">
        <f>IF(OR('Model output'!P127="",ISNUMBER(SEARCH("Not identified", 'Model output'!P127)),ISNUMBER(SEARCH("Absent",'Model output'!P127)),AND(ISNUMBER(SEARCH("No",'Model output'!P127)),NOT(ISNUMBER(SEARCH("diagnostic",'Model output'!P127)))),ISNUMBER(SEARCH("Negative",'Model output'!P127))),"negative","positive")</f>
        <v>negative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 ""))</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7" t="str">
        <f>IF('Model output'!S127="","",'Model output'!S127)</f>
        <v>No</v>
      </c>
      <c r="Y128" t="str">
        <f>IF(OR('Model output'!S127="",ISNUMBER(SEARCH("Absent",'Model output'!S127)),ISNUMBER(SEARCH("Not identified",'Model output'!S127)),AND(ISNUMBER(SEARCH("No",'Model output'!S127)),NOT(ISNUMBER(SEARCH("carcinoma",'Model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1" t="str">
        <f>IF(OR('Model output'!V127="", AND(ISERROR(SEARCH("Positive",'Model output'!V127)), ISNUMBER(SEARCH("Negative",'Model output'!V127))), AND(ISNUMBER(SEARCH("Uninvolved",'Model output'!V127)),NOT(ISNUMBER(SEARCH("margins involved",'Model output'!V127)))), ISNUMBER(SEARCH("Free",'Model output'!V127)), ISNUMBER(SEARCH("1 mm",'Model output'!V127)), ISNUMBER(SEARCH("0.1 CM",'Model output'!V127)), ISNUMBER(SEARCH("less than 0.2 mm",'Model output'!V127)), ISNUMBER(SEARCH("less than 0.5 mm",'Model output'!V127)), ISNUMBER(SEARCH("close to",'Model output'!V127)), ISNUMBER(SEARCH("abut",'Model output'!V127)), ISNUMBER(SEARCH("not mentioned",'Model output'!V127)), ISNUMBER(SEARCH("cannot be assessed",'Model output'!V127))), "negative", "positive")</f>
        <v>negative</v>
      </c>
      <c r="AE128" s="36"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AND(ISNUMBER(J128),J128&gt;=5),M128=""),AND(AND(ISNUMBER(J128),J128&gt;=5),AND(ISNUMBER(M128),M128&gt;=1)),AND(ISNUMBER(SERACH("papillary",N128)),OR(Y128="positive",Z128="positive"), ISNUMBER(SEARCH("BRAF",AB128)))),"intermediate","low"))</f>
        <v>low</v>
      </c>
      <c r="AF128" s="37"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37" t="str">
        <f t="shared" ref="AG128:AG190" si="31">IF(AND(ISNUMBER(J128),J128&gt;0),
IF(G128="lateral", "1b", "1a"),"0")</f>
        <v>0</v>
      </c>
      <c r="AH128" s="37" t="str">
        <f t="shared" si="19"/>
        <v>0</v>
      </c>
      <c r="AI128" s="43" t="str">
        <f t="shared" si="20"/>
        <v>I</v>
      </c>
      <c r="AJ128" s="40" t="s">
        <v>939</v>
      </c>
      <c r="AK128" s="42" t="s">
        <v>634</v>
      </c>
      <c r="AL128" s="42" t="s">
        <v>946</v>
      </c>
      <c r="AM128" s="42" t="s">
        <v>946</v>
      </c>
      <c r="AN128" s="42" t="s">
        <v>69</v>
      </c>
      <c r="AO128" s="23">
        <f t="shared" ca="1" si="25"/>
        <v>0</v>
      </c>
      <c r="AP128" s="1">
        <f t="shared" si="26"/>
        <v>1</v>
      </c>
      <c r="AQ128" s="1">
        <f t="shared" si="27"/>
        <v>1</v>
      </c>
      <c r="AR128" s="1">
        <f t="shared" si="28"/>
        <v>1</v>
      </c>
      <c r="AS128" s="13">
        <f t="shared" si="16"/>
        <v>1</v>
      </c>
    </row>
    <row r="129" spans="1:45">
      <c r="A129" t="str">
        <f>'Model output'!A128</f>
        <v>TCGA-E8-A416</v>
      </c>
      <c r="B129" s="34">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ref="F129:F190" si="32">IF(OR(G129&lt;&gt;"",AND(J129&lt;&gt;"",ISNUMBER(J129),J129&gt;0),AND(M129&lt;&gt;"",M129&gt;0)),"positive","negative")</f>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output'!G128)),ISNUMBER(SEARCH("V ",'Model output'!G128)),ISNUMBER(SEARCH("five",'Model output'!G128)),ISNUMBER(SEARCH("5",'Model output'!G128))))), "lateral", "central"))</f>
        <v/>
      </c>
      <c r="H129" t="str">
        <f>IF('Model output'!H128="","negative",IF(OR(ISNUMBER(SEARCH("lymph node",'Model output'!H128)),ISNUMBER(SEARCH("gland",'Model output'!H128)),ISNUMBER(SEARCH("lobe",'Model output'!H128)),ISNUMBER(SEARCH("isthmus",'Model output'!H128)),ISNUMBER(SEARCH("mediastinum",'Model output'!H128)),ISNUMBER(SEARCH("Not mentioned",'Model output'!H128)), ISNUMBER(SEARCH("Not applicable",'Model output'!H128)), ISNUMBER(SEARCH("paratracheal",'Model output'!H128)),ISNUMBER(SEARCH("fibroadipose tissue",'Model output'!H128)),ISNUMBER(SEARCH("thyroid node",'Model output'!H128)),ISNUMBER(SEARCH("skeletal muscle",'Model output'!H128)),ISNUMBER(SEARCH("right",'Model output'!H128)),ISNUMBER(SEARCH("left",'Model output'!H128)),ISNUMBER(SEARCH("Not specified",'Model output'!H128))),"negative","positive"))</f>
        <v>negative</v>
      </c>
      <c r="I129" t="str">
        <f>IF(OR('Model output'!I128="",'Model output'!I128="Not answered",'Model output'!I128="Not mentioned"),"",IF(ISNUMBER('Model output'!I128),'Model output'!I128,1))</f>
        <v/>
      </c>
      <c r="J129" t="str">
        <f>IF(OR('Model output'!J128="",'Model output'!J128="Not answered",'Model output'!J128="Not mentioned"),"",IF(AND(ISNUMBER('Model output'!J128),'Model output'!J128&lt;=I129),'Model output'!J128,IF(AND(ISNUMBER('Model output'!J128), 'Model output'!J128&gt;=DATE(2024,1,1)), MIN(DAY('Model output'!J128), MONTH('Model output'!J128), YEAR('Model output'!J128)), IF(ISNUMBER(SEARCH("0/",'Model output'!J128)),0,IF(ISNUMBER(SEARCH("/",'Model output'!J128)), VALUE(LEFT('Model output'!J128, SEARCH("/",'Model output'!J128)-1)),1)))))</f>
        <v/>
      </c>
      <c r="K129" t="str" cm="1">
        <f t="array" ref="K129">IF(COUNT(FIND({0,1,2,3,4,5,6,7,8,9},'Model output'!K128))&gt;0,'Model output'!K128,"")</f>
        <v/>
      </c>
      <c r="L129" s="8" t="str">
        <f t="shared" si="29"/>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ref="Q129:Q190" si="3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129,"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"g", ""), "&lt;", ""), " ",""))</f>
        <v>1.5,1,1cm</v>
      </c>
      <c r="R129" cm="1">
        <f t="array" ref="R129">IF(Q129="","",IF(ISNUMBER(SEARCH("cm",Q129)),MAX(VALUE(SUBSTITUTE(_xlfn.FILTERXML("&lt;t&gt;&lt;s&gt;"&amp;SUBSTITUTE(Q129,",","&lt;/s&gt;&lt;s&gt;")&amp;"&lt;/s&gt;&lt;/t&gt;","//s"),"cm",""))),MAX(VALUE(SUBSTITUTE(_xlfn.FILTERXML("&lt;t&gt;&lt;s&gt;"&amp;SUBSTITUTE(Q129,",","&lt;/s&gt;&lt;s&gt;")&amp;"&lt;/s&gt;&lt;/t&gt;","//s"),"mm","")))/10))</f>
        <v>1.5</v>
      </c>
      <c r="S129" t="str">
        <f>IF(OR('Model output'!P128="",ISNUMBER(SEARCH("Not identified", 'Model output'!P128)),ISNUMBER(SEARCH("Absent",'Model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 ""))</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7" t="str">
        <f>IF('Model output'!S128="","",'Model output'!S128)</f>
        <v>Not specified</v>
      </c>
      <c r="Y129" t="str">
        <f>IF(OR('Model output'!S128="",ISNUMBER(SEARCH("Absent",'Model output'!S128)),ISNUMBER(SEARCH("Not identified",'Model output'!S128)),AND(ISNUMBER(SEARCH("No",'Model output'!S128)),NOT(ISNUMBER(SEARCH("carcinoma",'Model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1" t="str">
        <f>IF(OR('Model output'!V128="", AND(ISERROR(SEARCH("Positive",'Model output'!V128)), ISNUMBER(SEARCH("Negative",'Model output'!V128))), AND(ISNUMBER(SEARCH("Uninvolved",'Model output'!V128)),NOT(ISNUMBER(SEARCH("margins involved",'Model output'!V128)))), ISNUMBER(SEARCH("Free",'Model output'!V128)), ISNUMBER(SEARCH("1 mm",'Model output'!V128)), ISNUMBER(SEARCH("0.1 CM",'Model output'!V128)), ISNUMBER(SEARCH("less than 0.2 mm",'Model output'!V128)), ISNUMBER(SEARCH("less than 0.5 mm",'Model output'!V128)), ISNUMBER(SEARCH("close to",'Model output'!V128)), ISNUMBER(SEARCH("abut",'Model output'!V128)), ISNUMBER(SEARCH("not mentioned",'Model output'!V128)), ISNUMBER(SEARCH("cannot be assessed",'Model output'!V128))), "negative", "positive")</f>
        <v>positive</v>
      </c>
      <c r="AE129" s="36" t="str" cm="1">
        <f t="array" ref="AE129">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AND(ISNUMBER(J129),J129&gt;=5),M129=""),AND(AND(ISNUMBER(J129),J129&gt;=5),AND(ISNUMBER(M129),M129&gt;=1)),AND(ISNUMBER(SERACH("papillary",N129)),OR(Y129="positive",Z129="positive"), ISNUMBER(SEARCH("BRAF",AB129)))),"intermediate","low"))</f>
        <v>high</v>
      </c>
      <c r="AF129" s="37" t="str">
        <f t="shared" si="30"/>
        <v>1b</v>
      </c>
      <c r="AG129" s="37" t="str">
        <f t="shared" si="31"/>
        <v>0</v>
      </c>
      <c r="AH129" s="37" t="str">
        <f t="shared" ref="AH129:AH191" si="34">IF(OR(H129="unknown"),"x",IF(H129="negative","0","1"))</f>
        <v>0</v>
      </c>
      <c r="AI129" s="43" t="str">
        <f t="shared" ref="AI129:AI191" si="35">IF(AND(B129&lt;55,AH129="0"),"I",
IF(AND(B129&lt;55,AH129="1"),"II",
IF(AH129="1","IVB",
IF(AND(AF129="4b",AH129="0"),"IVA",
IF(AND(AF129="4a",AH129="0"),"III",
IF(AND(OR(AF129="3a",AF129="3b",AF129="3"),AH129="0"),"II",
IF(AND(AF129="2",OR(AG129="1",AG129="1a",AG129="1b"),AH129="0"),"II",
IF(AND(OR(AF129="1a",AF129="1b",AF129="1"),OR(AG129="1",AG129="1a",AG129="1b"),AH129="0"),"II","I"
))))))))</f>
        <v>I</v>
      </c>
      <c r="AJ129" s="40" t="s">
        <v>939</v>
      </c>
      <c r="AK129" s="42" t="s">
        <v>942</v>
      </c>
      <c r="AL129" s="42" t="s">
        <v>946</v>
      </c>
      <c r="AM129" s="42" t="s">
        <v>946</v>
      </c>
      <c r="AN129" s="42" t="s">
        <v>69</v>
      </c>
      <c r="AO129" s="23">
        <f t="shared" si="25"/>
        <v>0</v>
      </c>
      <c r="AP129" s="1">
        <f t="shared" si="26"/>
        <v>1</v>
      </c>
      <c r="AQ129" s="1">
        <f t="shared" si="27"/>
        <v>1</v>
      </c>
      <c r="AR129" s="1">
        <f t="shared" si="28"/>
        <v>1</v>
      </c>
      <c r="AS129" s="13">
        <f t="shared" si="16"/>
        <v>1</v>
      </c>
    </row>
    <row r="130" spans="1:45">
      <c r="A130" t="str">
        <f>'Model output'!A129</f>
        <v>TCGA-E8-A419</v>
      </c>
      <c r="B130" s="34">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2</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X</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X</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output'!G129)),ISNUMBER(SEARCH("V ",'Model output'!G129)),ISNUMBER(SEARCH("five",'Model output'!G129)),ISNUMBER(SEARCH("5",'Model output'!G129))))), "lateral", "central"))</f>
        <v/>
      </c>
      <c r="H130" t="str">
        <f>IF('Model output'!H129="","negative",IF(OR(ISNUMBER(SEARCH("lymph node",'Model output'!H129)),ISNUMBER(SEARCH("gland",'Model output'!H129)),ISNUMBER(SEARCH("lobe",'Model output'!H129)),ISNUMBER(SEARCH("isthmus",'Model output'!H129)),ISNUMBER(SEARCH("mediastinum",'Model output'!H129)),ISNUMBER(SEARCH("Not mentioned",'Model output'!H129)), ISNUMBER(SEARCH("Not applicable",'Model output'!H129)), ISNUMBER(SEARCH("paratracheal",'Model output'!H129)),ISNUMBER(SEARCH("fibroadipose tissue",'Model output'!H129)),ISNUMBER(SEARCH("thyroid node",'Model output'!H129)),ISNUMBER(SEARCH("skeletal muscle",'Model output'!H129)),ISNUMBER(SEARCH("right",'Model output'!H129)),ISNUMBER(SEARCH("left",'Model output'!H129)),ISNUMBER(SEARCH("Not specified",'Model output'!H129))),"negative","positive"))</f>
        <v>negative</v>
      </c>
      <c r="I130" t="str">
        <f>IF(OR('Model output'!I129="",'Model output'!I129="Not answered",'Model output'!I129="Not mentioned"),"",IF(ISNUMBER('Model output'!I129),'Model output'!I129,1))</f>
        <v/>
      </c>
      <c r="J130" t="str">
        <f>IF(OR('Model output'!J129="",'Model output'!J129="Not answered",'Model output'!J129="Not mentioned"),"",IF(AND(ISNUMBER('Model output'!J129),'Model output'!J129&lt;=I130),'Model output'!J129,IF(AND(ISNUMBER('Model output'!J129), 'Model output'!J129&gt;=DATE(2024,1,1)), MIN(DAY('Model output'!J129), MONTH('Model output'!J129), YEAR('Model output'!J129)), IF(ISNUMBER(SEARCH("0/",'Model output'!J129)),0,IF(ISNUMBER(SEARCH("/",'Model output'!J129)), VALUE(LEFT('Model output'!J129, SEARCH("/",'Model output'!J129)-1)),1)))))</f>
        <v/>
      </c>
      <c r="K130" t="str" cm="1">
        <f t="array" ref="K130">IF(COUNT(FIND({0,1,2,3,4,5,6,7,8,9},'Model output'!K129))&gt;0,'Model output'!K129,"")</f>
        <v/>
      </c>
      <c r="L130" s="8" t="str">
        <f t="shared" si="29"/>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MAX(VALUE(SUBSTITUTE(_xlfn.FILTERXML("&lt;t&gt;&lt;s&gt;"&amp;SUBSTITUTE(Q130,",","&lt;/s&gt;&lt;s&gt;")&amp;"&lt;/s&gt;&lt;/t&gt;","//s"),"mm","")))/10))</f>
        <v>3</v>
      </c>
      <c r="S130" t="str">
        <f>IF(OR('Model output'!P129="",ISNUMBER(SEARCH("Not identified", 'Model output'!P129)),ISNUMBER(SEARCH("Absent",'Model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 ""))</f>
        <v>Not mentioned</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7" t="str">
        <f>IF('Model output'!S129="","",'Model output'!S129)</f>
        <v>Not mentioned</v>
      </c>
      <c r="Y130" t="str">
        <f>IF(OR('Model output'!S129="",ISNUMBER(SEARCH("Absent",'Model output'!S129)),ISNUMBER(SEARCH("Not identified",'Model output'!S129)),AND(ISNUMBER(SEARCH("No",'Model output'!S129)),NOT(ISNUMBER(SEARCH("carcinoma",'Model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1" t="str">
        <f>IF(OR('Model output'!V129="", AND(ISERROR(SEARCH("Positive",'Model output'!V129)), ISNUMBER(SEARCH("Negative",'Model output'!V129))), AND(ISNUMBER(SEARCH("Uninvolved",'Model output'!V129)),NOT(ISNUMBER(SEARCH("margins involved",'Model output'!V129)))), ISNUMBER(SEARCH("Free",'Model output'!V129)), ISNUMBER(SEARCH("1 mm",'Model output'!V129)), ISNUMBER(SEARCH("0.1 CM",'Model output'!V129)), ISNUMBER(SEARCH("less than 0.2 mm",'Model output'!V129)), ISNUMBER(SEARCH("less than 0.5 mm",'Model output'!V129)), ISNUMBER(SEARCH("close to",'Model output'!V129)), ISNUMBER(SEARCH("abut",'Model output'!V129)), ISNUMBER(SEARCH("not mentioned",'Model output'!V129)), ISNUMBER(SEARCH("cannot be assessed",'Model output'!V129))), "negative", "positive")</f>
        <v>negative</v>
      </c>
      <c r="AE130" s="36"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AND(ISNUMBER(J130),J130&gt;=5),M130=""),AND(AND(ISNUMBER(J130),J130&gt;=5),AND(ISNUMBER(M130),M130&gt;=1)),AND(ISNUMBER(SERACH("papillary",N130)),OR(Y130="positive",Z130="positive"), ISNUMBER(SEARCH("BRAF",AB130)))),"intermediate","low"))</f>
        <v>low</v>
      </c>
      <c r="AF130" s="37" t="str">
        <f t="shared" si="30"/>
        <v>2</v>
      </c>
      <c r="AG130" s="37" t="str">
        <f t="shared" si="31"/>
        <v>0</v>
      </c>
      <c r="AH130" s="37" t="str">
        <f t="shared" si="34"/>
        <v>0</v>
      </c>
      <c r="AI130" s="43" t="str">
        <f t="shared" si="35"/>
        <v>I</v>
      </c>
      <c r="AJ130" s="40" t="s">
        <v>938</v>
      </c>
      <c r="AK130" s="42" t="s">
        <v>945</v>
      </c>
      <c r="AL130" s="42" t="s">
        <v>946</v>
      </c>
      <c r="AM130" s="42" t="s">
        <v>946</v>
      </c>
      <c r="AN130" s="42" t="s">
        <v>69</v>
      </c>
      <c r="AO130" s="23">
        <f t="shared" ca="1" si="25"/>
        <v>1</v>
      </c>
      <c r="AP130" s="1">
        <f t="shared" si="26"/>
        <v>1</v>
      </c>
      <c r="AQ130" s="1">
        <f t="shared" si="27"/>
        <v>1</v>
      </c>
      <c r="AR130" s="1">
        <f t="shared" si="28"/>
        <v>1</v>
      </c>
      <c r="AS130" s="13">
        <f t="shared" si="16"/>
        <v>1</v>
      </c>
    </row>
    <row r="131" spans="1:45">
      <c r="A131" t="str">
        <f>'Model output'!A130</f>
        <v>TCGA-E8-A432</v>
      </c>
      <c r="B131" s="34">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1</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X</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0</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output'!G130)),ISNUMBER(SEARCH("V ",'Model output'!G130)),ISNUMBER(SEARCH("five",'Model output'!G130)),ISNUMBER(SEARCH("5",'Model output'!G130))))), "lateral", "central"))</f>
        <v/>
      </c>
      <c r="H131" t="str">
        <f>IF('Model output'!H130="","negative",IF(OR(ISNUMBER(SEARCH("lymph node",'Model output'!H130)),ISNUMBER(SEARCH("gland",'Model output'!H130)),ISNUMBER(SEARCH("lobe",'Model output'!H130)),ISNUMBER(SEARCH("isthmus",'Model output'!H130)),ISNUMBER(SEARCH("mediastinum",'Model output'!H130)),ISNUMBER(SEARCH("Not mentioned",'Model output'!H130)), ISNUMBER(SEARCH("Not applicable",'Model output'!H130)), ISNUMBER(SEARCH("paratracheal",'Model output'!H130)),ISNUMBER(SEARCH("fibroadipose tissue",'Model output'!H130)),ISNUMBER(SEARCH("thyroid node",'Model output'!H130)),ISNUMBER(SEARCH("skeletal muscle",'Model output'!H130)),ISNUMBER(SEARCH("right",'Model output'!H130)),ISNUMBER(SEARCH("left",'Model output'!H130)),ISNUMBER(SEARCH("Not specified",'Model output'!H130))),"negative","positive"))</f>
        <v>negative</v>
      </c>
      <c r="I131" t="str">
        <f>IF(OR('Model output'!I130="",'Model output'!I130="Not answered",'Model output'!I130="Not mentioned"),"",IF(ISNUMBER('Model output'!I130),'Model output'!I130,1))</f>
        <v/>
      </c>
      <c r="J131" t="str">
        <f>IF(OR('Model output'!J130="",'Model output'!J130="Not answered",'Model output'!J130="Not mentioned"),"",IF(AND(ISNUMBER('Model output'!J130),'Model output'!J130&lt;=I131),'Model output'!J130,IF(AND(ISNUMBER('Model output'!J130), 'Model output'!J130&gt;=DATE(2024,1,1)), MIN(DAY('Model output'!J130), MONTH('Model output'!J130), YEAR('Model output'!J130)), IF(ISNUMBER(SEARCH("0/",'Model output'!J130)),0,IF(ISNUMBER(SEARCH("/",'Model output'!J130)), VALUE(LEFT('Model output'!J130, SEARCH("/",'Model output'!J130)-1)),1)))))</f>
        <v/>
      </c>
      <c r="K131" t="str" cm="1">
        <f t="array" ref="K131">IF(COUNT(FIND({0,1,2,3,4,5,6,7,8,9},'Model output'!K130))&gt;0,'Model output'!K130,"")</f>
        <v/>
      </c>
      <c r="L131" s="8" t="str">
        <f t="shared" si="29"/>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MAX(VALUE(SUBSTITUTE(_xlfn.FILTERXML("&lt;t&gt;&lt;s&gt;"&amp;SUBSTITUTE(Q131,",","&lt;/s&gt;&lt;s&gt;")&amp;"&lt;/s&gt;&lt;/t&gt;","//s"),"mm","")))/10))</f>
        <v>2.5</v>
      </c>
      <c r="S131" t="str">
        <f>IF(OR('Model output'!P130="",ISNUMBER(SEARCH("Not identified", 'Model output'!P130)),ISNUMBER(SEARCH("Absent",'Model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 ""))</f>
        <v>Not mentioned</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7" t="str">
        <f>IF('Model output'!S130="","",'Model output'!S130)</f>
        <v>No</v>
      </c>
      <c r="Y131" t="str">
        <f>IF(OR('Model output'!S130="",ISNUMBER(SEARCH("Absent",'Model output'!S130)),ISNUMBER(SEARCH("Not identified",'Model output'!S130)),AND(ISNUMBER(SEARCH("No",'Model output'!S130)),NOT(ISNUMBER(SEARCH("carcinoma",'Model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1" t="str">
        <f>IF(OR('Model output'!V130="", AND(ISERROR(SEARCH("Positive",'Model output'!V130)), ISNUMBER(SEARCH("Negative",'Model output'!V130))), AND(ISNUMBER(SEARCH("Uninvolved",'Model output'!V130)),NOT(ISNUMBER(SEARCH("margins involved",'Model output'!V130)))), ISNUMBER(SEARCH("Free",'Model output'!V130)), ISNUMBER(SEARCH("1 mm",'Model output'!V130)), ISNUMBER(SEARCH("0.1 CM",'Model output'!V130)), ISNUMBER(SEARCH("less than 0.2 mm",'Model output'!V130)), ISNUMBER(SEARCH("less than 0.5 mm",'Model output'!V130)), ISNUMBER(SEARCH("close to",'Model output'!V130)), ISNUMBER(SEARCH("abut",'Model output'!V130)), ISNUMBER(SEARCH("not mentioned",'Model output'!V130)), ISNUMBER(SEARCH("cannot be assessed",'Model output'!V130))), "negative", "positive")</f>
        <v>negative</v>
      </c>
      <c r="AE131" s="36"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AND(ISNUMBER(J131),J131&gt;=5),M131=""),AND(AND(ISNUMBER(J131),J131&gt;=5),AND(ISNUMBER(M131),M131&gt;=1)),AND(ISNUMBER(SERACH("papillary",N131)),OR(Y131="positive",Z131="positive"), ISNUMBER(SEARCH("BRAF",AB131)))),"intermediate","low"))</f>
        <v>low</v>
      </c>
      <c r="AF131" s="37" t="str">
        <f t="shared" si="30"/>
        <v>2</v>
      </c>
      <c r="AG131" s="37" t="str">
        <f t="shared" si="31"/>
        <v>0</v>
      </c>
      <c r="AH131" s="37" t="str">
        <f t="shared" si="34"/>
        <v>0</v>
      </c>
      <c r="AI131" s="43" t="str">
        <f t="shared" si="35"/>
        <v>I</v>
      </c>
      <c r="AJ131" s="40" t="s">
        <v>938</v>
      </c>
      <c r="AK131" s="42" t="s">
        <v>945</v>
      </c>
      <c r="AL131" s="42" t="s">
        <v>946</v>
      </c>
      <c r="AM131" s="42" t="s">
        <v>946</v>
      </c>
      <c r="AN131" s="42" t="s">
        <v>69</v>
      </c>
      <c r="AO131" s="23">
        <f t="shared" ca="1" si="25"/>
        <v>1</v>
      </c>
      <c r="AP131" s="1">
        <f t="shared" si="26"/>
        <v>1</v>
      </c>
      <c r="AQ131" s="1">
        <f t="shared" si="27"/>
        <v>1</v>
      </c>
      <c r="AR131" s="1">
        <f t="shared" si="28"/>
        <v>1</v>
      </c>
      <c r="AS131" s="13">
        <f t="shared" ref="AS131:AS194" si="36">IF(AI131=AN131,1,0)</f>
        <v>1</v>
      </c>
    </row>
    <row r="132" spans="1:45">
      <c r="A132" t="str">
        <f>'Model output'!A131</f>
        <v>TCGA-E8-A433</v>
      </c>
      <c r="B132" s="34">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output'!G131)),ISNUMBER(SEARCH("V ",'Model output'!G131)),ISNUMBER(SEARCH("five",'Model output'!G131)),ISNUMBER(SEARCH("5",'Model output'!G131))))), "lateral", "central"))</f>
        <v/>
      </c>
      <c r="H132" t="str">
        <f>IF('Model output'!H131="","negative",IF(OR(ISNUMBER(SEARCH("lymph node",'Model output'!H131)),ISNUMBER(SEARCH("gland",'Model output'!H131)),ISNUMBER(SEARCH("lobe",'Model output'!H131)),ISNUMBER(SEARCH("isthmus",'Model output'!H131)),ISNUMBER(SEARCH("mediastinum",'Model output'!H131)),ISNUMBER(SEARCH("Not mentioned",'Model output'!H131)), ISNUMBER(SEARCH("Not applicable",'Model output'!H131)), ISNUMBER(SEARCH("paratracheal",'Model output'!H131)),ISNUMBER(SEARCH("fibroadipose tissue",'Model output'!H131)),ISNUMBER(SEARCH("thyroid node",'Model output'!H131)),ISNUMBER(SEARCH("skeletal muscle",'Model output'!H131)),ISNUMBER(SEARCH("right",'Model output'!H131)),ISNUMBER(SEARCH("left",'Model output'!H131)),ISNUMBER(SEARCH("Not specified",'Model output'!H131))),"negative","positive"))</f>
        <v>negative</v>
      </c>
      <c r="I132" t="str">
        <f>IF(OR('Model output'!I131="",'Model output'!I131="Not answered",'Model output'!I131="Not mentioned"),"",IF(ISNUMBER('Model output'!I131),'Model output'!I131,1))</f>
        <v/>
      </c>
      <c r="J132" t="str">
        <f>IF(OR('Model output'!J131="",'Model output'!J131="Not answered",'Model output'!J131="Not mentioned"),"",IF(AND(ISNUMBER('Model output'!J131),'Model output'!J131&lt;=I132),'Model output'!J131,IF(AND(ISNUMBER('Model output'!J131), 'Model output'!J131&gt;=DATE(2024,1,1)), MIN(DAY('Model output'!J131), MONTH('Model output'!J131), YEAR('Model output'!J131)), IF(ISNUMBER(SEARCH("0/",'Model output'!J131)),0,IF(ISNUMBER(SEARCH("/",'Model output'!J131)), VALUE(LEFT('Model output'!J131, SEARCH("/",'Model output'!J131)-1)),1)))))</f>
        <v/>
      </c>
      <c r="K132" t="str" cm="1">
        <f t="array" ref="K132">IF(COUNT(FIND({0,1,2,3,4,5,6,7,8,9},'Model output'!K131))&gt;0,'Model output'!K131,"")</f>
        <v/>
      </c>
      <c r="L132" s="8" t="str">
        <f t="shared" si="29"/>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MAX(VALUE(SUBSTITUTE(_xlfn.FILTERXML("&lt;t&gt;&lt;s&gt;"&amp;SUBSTITUTE(Q132,",","&lt;/s&gt;&lt;s&gt;")&amp;"&lt;/s&gt;&lt;/t&gt;","//s"),"mm","")))/10))</f>
        <v>0.25</v>
      </c>
      <c r="S132" t="str">
        <f>IF(OR('Model output'!P131="",ISNUMBER(SEARCH("Not identified", 'Model output'!P131)),ISNUMBER(SEARCH("Absent",'Model output'!P131)),AND(ISNUMBER(SEARCH("No",'Model output'!P131)),NOT(ISNUMBER(SEARCH("diagnostic",'Model output'!P131)))),ISNUMBER(SEARCH("Negative",'Model output'!P131))),"negative","positive")</f>
        <v>positive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 ""))</f>
        <v>Not mentioned</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7" t="str">
        <f>IF('Model output'!S131="","",'Model output'!S131)</f>
        <v>No</v>
      </c>
      <c r="Y132" t="str">
        <f>IF(OR('Model output'!S131="",ISNUMBER(SEARCH("Absent",'Model output'!S131)),ISNUMBER(SEARCH("Not identified",'Model output'!S131)),AND(ISNUMBER(SEARCH("No",'Model output'!S131)),NOT(ISNUMBER(SEARCH("carcinoma",'Model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1" t="str">
        <f>IF(OR('Model output'!V131="", AND(ISERROR(SEARCH("Positive",'Model output'!V131)), ISNUMBER(SEARCH("Negative",'Model output'!V131))), AND(ISNUMBER(SEARCH("Uninvolved",'Model output'!V131)),NOT(ISNUMBER(SEARCH("margins involved",'Model output'!V131)))), ISNUMBER(SEARCH("Free",'Model output'!V131)), ISNUMBER(SEARCH("1 mm",'Model output'!V131)), ISNUMBER(SEARCH("0.1 CM",'Model output'!V131)), ISNUMBER(SEARCH("less than 0.2 mm",'Model output'!V131)), ISNUMBER(SEARCH("less than 0.5 mm",'Model output'!V131)), ISNUMBER(SEARCH("close to",'Model output'!V131)), ISNUMBER(SEARCH("abut",'Model output'!V131)), ISNUMBER(SEARCH("not mentioned",'Model output'!V131)), ISNUMBER(SEARCH("cannot be assessed",'Model output'!V131))), "negative", "positive")</f>
        <v>positive</v>
      </c>
      <c r="AE132" s="36" t="str" cm="1">
        <f t="array" ref="AE132">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AND(ISNUMBER(J132),J132&gt;=5),M132=""),AND(AND(ISNUMBER(J132),J132&gt;=5),AND(ISNUMBER(M132),M132&gt;=1)),AND(ISNUMBER(SERACH("papillary",N132)),OR(Y132="positive",Z132="positive"), ISNUMBER(SEARCH("BRAF",AB132)))),"intermediate","low"))</f>
        <v>high</v>
      </c>
      <c r="AF132" s="37" t="str">
        <f t="shared" si="30"/>
        <v>1a</v>
      </c>
      <c r="AG132" s="37" t="str">
        <f t="shared" si="31"/>
        <v>0</v>
      </c>
      <c r="AH132" s="37" t="str">
        <f t="shared" si="34"/>
        <v>0</v>
      </c>
      <c r="AI132" s="43" t="str">
        <f t="shared" si="35"/>
        <v>I</v>
      </c>
      <c r="AJ132" s="40" t="s">
        <v>938</v>
      </c>
      <c r="AK132" s="42" t="s">
        <v>945</v>
      </c>
      <c r="AL132" s="42" t="s">
        <v>946</v>
      </c>
      <c r="AM132" s="42" t="s">
        <v>946</v>
      </c>
      <c r="AN132" s="42" t="s">
        <v>69</v>
      </c>
      <c r="AO132" s="23">
        <f t="shared" ref="AO132:AO163" si="37">IF(AE132=AJ132,1,0)</f>
        <v>0</v>
      </c>
      <c r="AP132" s="1">
        <f t="shared" ref="AP132:AP163" si="38">IF(AF132=AK132, 1, IF(AND(AF132="x", AK132="0"), 1, IF(AND(AF132="0", AK132="x"), 1, 0)))</f>
        <v>0</v>
      </c>
      <c r="AQ132" s="1">
        <f t="shared" ref="AQ132:AQ163" si="39">IF(AG132=AL132, 1, IF(AND(AG132="x", AL132="0"), 1, IF(AND(AG132="0", AL132="x"), 1, 0)))</f>
        <v>1</v>
      </c>
      <c r="AR132" s="1">
        <f t="shared" ref="AR132:AR163" si="40">IF(AH132=AM132, 1, IF(AND(AH132="x", AM132="0"), 1, IF(AND(AH132="0", AM132="x"), 1, 0)))</f>
        <v>1</v>
      </c>
      <c r="AS132" s="13">
        <f t="shared" si="36"/>
        <v>1</v>
      </c>
    </row>
    <row r="133" spans="1:45">
      <c r="A133" t="str">
        <f>'Model output'!A132</f>
        <v>TCGA-E8-A434</v>
      </c>
      <c r="B133" s="34">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X</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X</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output'!G132)),ISNUMBER(SEARCH("V ",'Model output'!G132)),ISNUMBER(SEARCH("five",'Model output'!G132)),ISNUMBER(SEARCH("5",'Model output'!G132))))), "lateral", "central"))</f>
        <v/>
      </c>
      <c r="H133" t="str">
        <f>IF('Model output'!H132="","negative",IF(OR(ISNUMBER(SEARCH("lymph node",'Model output'!H132)),ISNUMBER(SEARCH("gland",'Model output'!H132)),ISNUMBER(SEARCH("lobe",'Model output'!H132)),ISNUMBER(SEARCH("isthmus",'Model output'!H132)),ISNUMBER(SEARCH("mediastinum",'Model output'!H132)),ISNUMBER(SEARCH("Not mentioned",'Model output'!H132)), ISNUMBER(SEARCH("Not applicable",'Model output'!H132)), ISNUMBER(SEARCH("paratracheal",'Model output'!H132)),ISNUMBER(SEARCH("fibroadipose tissue",'Model output'!H132)),ISNUMBER(SEARCH("thyroid node",'Model output'!H132)),ISNUMBER(SEARCH("skeletal muscle",'Model output'!H132)),ISNUMBER(SEARCH("right",'Model output'!H132)),ISNUMBER(SEARCH("left",'Model output'!H132)),ISNUMBER(SEARCH("Not specified",'Model output'!H132))),"negative","positive"))</f>
        <v>negative</v>
      </c>
      <c r="I133">
        <f>IF(OR('Model output'!I132="",'Model output'!I132="Not answered",'Model output'!I132="Not mentioned"),"",IF(ISNUMBER('Model output'!I132),'Model output'!I132,1))</f>
        <v>0</v>
      </c>
      <c r="J133">
        <f>IF(OR('Model output'!J132="",'Model output'!J132="Not answered",'Model output'!J132="Not mentioned"),"",IF(AND(ISNUMBER('Model output'!J132),'Model output'!J132&lt;=I133),'Model output'!J132,IF(AND(ISNUMBER('Model output'!J132), 'Model output'!J132&gt;=DATE(2024,1,1)), MIN(DAY('Model output'!J132), MONTH('Model output'!J132), YEAR('Model output'!J132)), IF(ISNUMBER(SEARCH("0/",'Model output'!J132)),0,IF(ISNUMBER(SEARCH("/",'Model output'!J132)), VALUE(LEFT('Model output'!J132, SEARCH("/",'Model output'!J132)-1)),1)))))</f>
        <v>0</v>
      </c>
      <c r="K133" t="str" cm="1">
        <f t="array" ref="K133">IF(COUNT(FIND({0,1,2,3,4,5,6,7,8,9},'Model output'!K132))&gt;0,'Model output'!K132,"")</f>
        <v/>
      </c>
      <c r="L133" s="8" t="str">
        <f t="shared" si="29"/>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33"/>
        <v>0.7,0.7,0.7</v>
      </c>
      <c r="R133" cm="1">
        <f t="array" ref="R133">IF(Q133="","",IF(ISNUMBER(SEARCH("cm",Q133)),MAX(VALUE(SUBSTITUTE(_xlfn.FILTERXML("&lt;t&gt;&lt;s&gt;"&amp;SUBSTITUTE(Q133,",","&lt;/s&gt;&lt;s&gt;")&amp;"&lt;/s&gt;&lt;/t&gt;","//s"),"cm",""))),MAX(VALUE(SUBSTITUTE(_xlfn.FILTERXML("&lt;t&gt;&lt;s&gt;"&amp;SUBSTITUTE(Q133,",","&lt;/s&gt;&lt;s&gt;")&amp;"&lt;/s&gt;&lt;/t&gt;","//s"),"mm","")))/10))</f>
        <v>6.9999999999999993E-2</v>
      </c>
      <c r="S133" t="str">
        <f>IF(OR('Model output'!P132="",ISNUMBER(SEARCH("Not identified", 'Model output'!P132)),ISNUMBER(SEARCH("Absent",'Model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 ""))</f>
        <v>Not mentioned</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7" t="str">
        <f>IF('Model output'!S132="","",'Model output'!S132)</f>
        <v>No</v>
      </c>
      <c r="Y133" t="str">
        <f>IF(OR('Model output'!S132="",ISNUMBER(SEARCH("Absent",'Model output'!S132)),ISNUMBER(SEARCH("Not identified",'Model output'!S132)),AND(ISNUMBER(SEARCH("No",'Model output'!S132)),NOT(ISNUMBER(SEARCH("carcinoma",'Model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1" t="str">
        <f>IF(OR('Model output'!V132="", AND(ISERROR(SEARCH("Positive",'Model output'!V132)), ISNUMBER(SEARCH("Negative",'Model output'!V132))), AND(ISNUMBER(SEARCH("Uninvolved",'Model output'!V132)),NOT(ISNUMBER(SEARCH("margins involved",'Model output'!V132)))), ISNUMBER(SEARCH("Free",'Model output'!V132)), ISNUMBER(SEARCH("1 mm",'Model output'!V132)), ISNUMBER(SEARCH("0.1 CM",'Model output'!V132)), ISNUMBER(SEARCH("less than 0.2 mm",'Model output'!V132)), ISNUMBER(SEARCH("less than 0.5 mm",'Model output'!V132)), ISNUMBER(SEARCH("close to",'Model output'!V132)), ISNUMBER(SEARCH("abut",'Model output'!V132)), ISNUMBER(SEARCH("not mentioned",'Model output'!V132)), ISNUMBER(SEARCH("cannot be assessed",'Model output'!V132))), "negative", "positive")</f>
        <v>negative</v>
      </c>
      <c r="AE133" s="36"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AND(ISNUMBER(J133),J133&gt;=5),M133=""),AND(AND(ISNUMBER(J133),J133&gt;=5),AND(ISNUMBER(M133),M133&gt;=1)),AND(ISNUMBER(SERACH("papillary",N133)),OR(Y133="positive",Z133="positive"), ISNUMBER(SEARCH("BRAF",AB133)))),"intermediate","low"))</f>
        <v>low</v>
      </c>
      <c r="AF133" s="37" t="str">
        <f t="shared" si="30"/>
        <v>1a</v>
      </c>
      <c r="AG133" s="37" t="str">
        <f t="shared" si="31"/>
        <v>0</v>
      </c>
      <c r="AH133" s="37" t="str">
        <f t="shared" si="34"/>
        <v>0</v>
      </c>
      <c r="AI133" s="43" t="str">
        <f t="shared" si="35"/>
        <v>I</v>
      </c>
      <c r="AJ133" s="40" t="s">
        <v>938</v>
      </c>
      <c r="AK133" s="42" t="s">
        <v>634</v>
      </c>
      <c r="AL133" s="42" t="s">
        <v>946</v>
      </c>
      <c r="AM133" s="42" t="s">
        <v>946</v>
      </c>
      <c r="AN133" s="42" t="s">
        <v>69</v>
      </c>
      <c r="AO133" s="23">
        <f t="shared" ca="1" si="37"/>
        <v>1</v>
      </c>
      <c r="AP133" s="1">
        <f t="shared" si="38"/>
        <v>1</v>
      </c>
      <c r="AQ133" s="1">
        <f t="shared" si="39"/>
        <v>1</v>
      </c>
      <c r="AR133" s="1">
        <f t="shared" si="40"/>
        <v>1</v>
      </c>
      <c r="AS133" s="13">
        <f t="shared" si="36"/>
        <v>1</v>
      </c>
    </row>
    <row r="134" spans="1:45">
      <c r="A134" t="str">
        <f>'Model output'!A133</f>
        <v>TCGA-E8-A436</v>
      </c>
      <c r="B134" s="34">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output'!G133)),ISNUMBER(SEARCH("V ",'Model output'!G133)),ISNUMBER(SEARCH("five",'Model output'!G133)),ISNUMBER(SEARCH("5",'Model output'!G133))))), "lateral", "central"))</f>
        <v/>
      </c>
      <c r="H134" t="str">
        <f>IF('Model output'!H133="","negative",IF(OR(ISNUMBER(SEARCH("lymph node",'Model output'!H133)),ISNUMBER(SEARCH("gland",'Model output'!H133)),ISNUMBER(SEARCH("lobe",'Model output'!H133)),ISNUMBER(SEARCH("isthmus",'Model output'!H133)),ISNUMBER(SEARCH("mediastinum",'Model output'!H133)),ISNUMBER(SEARCH("Not mentioned",'Model output'!H133)), ISNUMBER(SEARCH("Not applicable",'Model output'!H133)), ISNUMBER(SEARCH("paratracheal",'Model output'!H133)),ISNUMBER(SEARCH("fibroadipose tissue",'Model output'!H133)),ISNUMBER(SEARCH("thyroid node",'Model output'!H133)),ISNUMBER(SEARCH("skeletal muscle",'Model output'!H133)),ISNUMBER(SEARCH("right",'Model output'!H133)),ISNUMBER(SEARCH("left",'Model output'!H133)),ISNUMBER(SEARCH("Not specified",'Model output'!H133))),"negative","positive"))</f>
        <v>negative</v>
      </c>
      <c r="I134" t="str">
        <f>IF(OR('Model output'!I133="",'Model output'!I133="Not answered",'Model output'!I133="Not mentioned"),"",IF(ISNUMBER('Model output'!I133),'Model output'!I133,1))</f>
        <v/>
      </c>
      <c r="J134" t="str">
        <f>IF(OR('Model output'!J133="",'Model output'!J133="Not answered",'Model output'!J133="Not mentioned"),"",IF(AND(ISNUMBER('Model output'!J133),'Model output'!J133&lt;=I134),'Model output'!J133,IF(AND(ISNUMBER('Model output'!J133), 'Model output'!J133&gt;=DATE(2024,1,1)), MIN(DAY('Model output'!J133), MONTH('Model output'!J133), YEAR('Model output'!J133)), IF(ISNUMBER(SEARCH("0/",'Model output'!J133)),0,IF(ISNUMBER(SEARCH("/",'Model output'!J133)), VALUE(LEFT('Model output'!J133, SEARCH("/",'Model output'!J133)-1)),1)))))</f>
        <v/>
      </c>
      <c r="K134" t="str" cm="1">
        <f t="array" ref="K134">IF(COUNT(FIND({0,1,2,3,4,5,6,7,8,9},'Model output'!K133))&gt;0,'Model output'!K133,"")</f>
        <v/>
      </c>
      <c r="L134" s="8" t="str">
        <f t="shared" si="29"/>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 (right) and 1.5x1x1cm (left)</v>
      </c>
      <c r="Q134" t="str">
        <f t="shared" si="33"/>
        <v>2.5,2,1cm,1.5,1,1cm</v>
      </c>
      <c r="R134" cm="1">
        <f t="array" ref="R134">IF(Q134="","",IF(ISNUMBER(SEARCH("cm",Q134)),MAX(VALUE(SUBSTITUTE(_xlfn.FILTERXML("&lt;t&gt;&lt;s&gt;"&amp;SUBSTITUTE(Q134,",","&lt;/s&gt;&lt;s&gt;")&amp;"&lt;/s&gt;&lt;/t&gt;","//s"),"cm",""))),MAX(VALUE(SUBSTITUTE(_xlfn.FILTERXML("&lt;t&gt;&lt;s&gt;"&amp;SUBSTITUTE(Q134,",","&lt;/s&gt;&lt;s&gt;")&amp;"&lt;/s&gt;&lt;/t&gt;","//s"),"mm","")))/10))</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 ""))</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7" t="str">
        <f>IF('Model output'!S133="","",'Model output'!S133)</f>
        <v>No</v>
      </c>
      <c r="Y134" t="str">
        <f>IF(OR('Model output'!S133="",ISNUMBER(SEARCH("Absent",'Model output'!S133)),ISNUMBER(SEARCH("Not identified",'Model output'!S133)),AND(ISNUMBER(SEARCH("No",'Model output'!S133)),NOT(ISNUMBER(SEARCH("carcinoma",'Model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1" t="str">
        <f>IF(OR('Model output'!V133="", AND(ISERROR(SEARCH("Positive",'Model output'!V133)), ISNUMBER(SEARCH("Negative",'Model output'!V133))), AND(ISNUMBER(SEARCH("Uninvolved",'Model output'!V133)),NOT(ISNUMBER(SEARCH("margins involved",'Model output'!V133)))), ISNUMBER(SEARCH("Free",'Model output'!V133)), ISNUMBER(SEARCH("1 mm",'Model output'!V133)), ISNUMBER(SEARCH("0.1 CM",'Model output'!V133)), ISNUMBER(SEARCH("less than 0.2 mm",'Model output'!V133)), ISNUMBER(SEARCH("less than 0.5 mm",'Model output'!V133)), ISNUMBER(SEARCH("close to",'Model output'!V133)), ISNUMBER(SEARCH("abut",'Model output'!V133)), ISNUMBER(SEARCH("not mentioned",'Model output'!V133)), ISNUMBER(SEARCH("cannot be assessed",'Model output'!V133))), "negative", "positive")</f>
        <v>negative</v>
      </c>
      <c r="AE134" s="36"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AND(ISNUMBER(J134),J134&gt;=5),M134=""),AND(AND(ISNUMBER(J134),J134&gt;=5),AND(ISNUMBER(M134),M134&gt;=1)),AND(ISNUMBER(SERACH("papillary",N134)),OR(Y134="positive",Z134="positive"), ISNUMBER(SEARCH("BRAF",AB134)))),"intermediate","low"))</f>
        <v>low</v>
      </c>
      <c r="AF134" s="37" t="str">
        <f t="shared" si="30"/>
        <v>2</v>
      </c>
      <c r="AG134" s="37" t="str">
        <f t="shared" si="31"/>
        <v>0</v>
      </c>
      <c r="AH134" s="37" t="str">
        <f t="shared" si="34"/>
        <v>0</v>
      </c>
      <c r="AI134" s="43" t="str">
        <f t="shared" si="35"/>
        <v>I</v>
      </c>
      <c r="AJ134" s="40" t="s">
        <v>938</v>
      </c>
      <c r="AK134" s="42" t="s">
        <v>945</v>
      </c>
      <c r="AL134" s="42" t="s">
        <v>946</v>
      </c>
      <c r="AM134" s="42" t="s">
        <v>946</v>
      </c>
      <c r="AN134" s="42" t="s">
        <v>69</v>
      </c>
      <c r="AO134" s="23">
        <f t="shared" ca="1" si="37"/>
        <v>1</v>
      </c>
      <c r="AP134" s="1">
        <f t="shared" si="38"/>
        <v>1</v>
      </c>
      <c r="AQ134" s="1">
        <f t="shared" si="39"/>
        <v>1</v>
      </c>
      <c r="AR134" s="1">
        <f t="shared" si="40"/>
        <v>1</v>
      </c>
      <c r="AS134" s="13">
        <f t="shared" si="36"/>
        <v>1</v>
      </c>
    </row>
    <row r="135" spans="1:45">
      <c r="A135" t="str">
        <f>'Model output'!A134</f>
        <v>TCGA-E8-A437</v>
      </c>
      <c r="B135" s="34">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0</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0</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output'!G134)),ISNUMBER(SEARCH("V ",'Model output'!G134)),ISNUMBER(SEARCH("five",'Model output'!G134)),ISNUMBER(SEARCH("5",'Model output'!G134))))), "lateral", "central"))</f>
        <v/>
      </c>
      <c r="H135" t="str">
        <f>IF('Model output'!H134="","negative",IF(OR(ISNUMBER(SEARCH("lymph node",'Model output'!H134)),ISNUMBER(SEARCH("gland",'Model output'!H134)),ISNUMBER(SEARCH("lobe",'Model output'!H134)),ISNUMBER(SEARCH("isthmus",'Model output'!H134)),ISNUMBER(SEARCH("mediastinum",'Model output'!H134)),ISNUMBER(SEARCH("Not mentioned",'Model output'!H134)), ISNUMBER(SEARCH("Not applicable",'Model output'!H134)), ISNUMBER(SEARCH("paratracheal",'Model output'!H134)),ISNUMBER(SEARCH("fibroadipose tissue",'Model output'!H134)),ISNUMBER(SEARCH("thyroid node",'Model output'!H134)),ISNUMBER(SEARCH("skeletal muscle",'Model output'!H134)),ISNUMBER(SEARCH("right",'Model output'!H134)),ISNUMBER(SEARCH("left",'Model output'!H134)),ISNUMBER(SEARCH("Not specified",'Model output'!H134))),"negative","positive"))</f>
        <v>negative</v>
      </c>
      <c r="I135" t="str">
        <f>IF(OR('Model output'!I134="",'Model output'!I134="Not answered",'Model output'!I134="Not mentioned"),"",IF(ISNUMBER('Model output'!I134),'Model output'!I134,1))</f>
        <v/>
      </c>
      <c r="J135">
        <f>IF(OR('Model output'!J134="",'Model output'!J134="Not answered",'Model output'!J134="Not mentioned"),"",IF(AND(ISNUMBER('Model output'!J134),'Model output'!J134&lt;=I135),'Model output'!J134,IF(AND(ISNUMBER('Model output'!J134), 'Model output'!J134&gt;=DATE(2024,1,1)), MIN(DAY('Model output'!J134), MONTH('Model output'!J134), YEAR('Model output'!J134)), IF(ISNUMBER(SEARCH("0/",'Model output'!J134)),0,IF(ISNUMBER(SEARCH("/",'Model output'!J134)), VALUE(LEFT('Model output'!J134, SEARCH("/",'Model output'!J134)-1)),1)))))</f>
        <v>0</v>
      </c>
      <c r="K135" t="str" cm="1">
        <f t="array" ref="K135">IF(COUNT(FIND({0,1,2,3,4,5,6,7,8,9},'Model output'!K134))&gt;0,'Model output'!K134,"")</f>
        <v/>
      </c>
      <c r="L135" s="8" t="str">
        <f t="shared" si="29"/>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33"/>
        <v>1.5cm</v>
      </c>
      <c r="R135" cm="1">
        <f t="array" ref="R135">IF(Q135="","",IF(ISNUMBER(SEARCH("cm",Q135)),MAX(VALUE(SUBSTITUTE(_xlfn.FILTERXML("&lt;t&gt;&lt;s&gt;"&amp;SUBSTITUTE(Q135,",","&lt;/s&gt;&lt;s&gt;")&amp;"&lt;/s&gt;&lt;/t&gt;","//s"),"cm",""))),MAX(VALUE(SUBSTITUTE(_xlfn.FILTERXML("&lt;t&gt;&lt;s&gt;"&amp;SUBSTITUTE(Q135,",","&lt;/s&gt;&lt;s&gt;")&amp;"&lt;/s&gt;&lt;/t&gt;","//s"),"mm","")))/10))</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 ""))</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7" t="str">
        <f>IF('Model output'!S134="","",'Model output'!S134)</f>
        <v>Not identified</v>
      </c>
      <c r="Y135" t="str">
        <f>IF(OR('Model output'!S134="",ISNUMBER(SEARCH("Absent",'Model output'!S134)),ISNUMBER(SEARCH("Not identified",'Model output'!S134)),AND(ISNUMBER(SEARCH("No",'Model output'!S134)),NOT(ISNUMBER(SEARCH("carcinoma",'Model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1" t="str">
        <f>IF(OR('Model output'!V134="", AND(ISERROR(SEARCH("Positive",'Model output'!V134)), ISNUMBER(SEARCH("Negative",'Model output'!V134))), AND(ISNUMBER(SEARCH("Uninvolved",'Model output'!V134)),NOT(ISNUMBER(SEARCH("margins involved",'Model output'!V134)))), ISNUMBER(SEARCH("Free",'Model output'!V134)), ISNUMBER(SEARCH("1 mm",'Model output'!V134)), ISNUMBER(SEARCH("0.1 CM",'Model output'!V134)), ISNUMBER(SEARCH("less than 0.2 mm",'Model output'!V134)), ISNUMBER(SEARCH("less than 0.5 mm",'Model output'!V134)), ISNUMBER(SEARCH("close to",'Model output'!V134)), ISNUMBER(SEARCH("abut",'Model output'!V134)), ISNUMBER(SEARCH("not mentioned",'Model output'!V134)), ISNUMBER(SEARCH("cannot be assessed",'Model output'!V134))), "negative", "positive")</f>
        <v>negative</v>
      </c>
      <c r="AE135" s="36"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AND(ISNUMBER(J135),J135&gt;=5),M135=""),AND(AND(ISNUMBER(J135),J135&gt;=5),AND(ISNUMBER(M135),M135&gt;=1)),AND(ISNUMBER(SERACH("papillary",N135)),OR(Y135="positive",Z135="positive"), ISNUMBER(SEARCH("BRAF",AB135)))),"intermediate","low"))</f>
        <v>low</v>
      </c>
      <c r="AF135" s="37" t="str">
        <f t="shared" si="30"/>
        <v>1b</v>
      </c>
      <c r="AG135" s="37" t="str">
        <f t="shared" si="31"/>
        <v>0</v>
      </c>
      <c r="AH135" s="37" t="str">
        <f t="shared" si="34"/>
        <v>0</v>
      </c>
      <c r="AI135" s="43" t="str">
        <f t="shared" si="35"/>
        <v>I</v>
      </c>
      <c r="AJ135" s="40" t="s">
        <v>938</v>
      </c>
      <c r="AK135" s="42" t="s">
        <v>942</v>
      </c>
      <c r="AL135" s="42" t="s">
        <v>946</v>
      </c>
      <c r="AM135" s="42" t="s">
        <v>946</v>
      </c>
      <c r="AN135" s="42" t="s">
        <v>69</v>
      </c>
      <c r="AO135" s="23">
        <f t="shared" ca="1" si="37"/>
        <v>1</v>
      </c>
      <c r="AP135" s="1">
        <f t="shared" si="38"/>
        <v>1</v>
      </c>
      <c r="AQ135" s="1">
        <f t="shared" si="39"/>
        <v>1</v>
      </c>
      <c r="AR135" s="1">
        <f t="shared" si="40"/>
        <v>1</v>
      </c>
      <c r="AS135" s="13">
        <f t="shared" si="36"/>
        <v>1</v>
      </c>
    </row>
    <row r="136" spans="1:45">
      <c r="A136" t="str">
        <f>'Model output'!A135</f>
        <v>TCGA-E8-A438</v>
      </c>
      <c r="B136" s="34">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0</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0</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output'!G135)),ISNUMBER(SEARCH("V ",'Model output'!G135)),ISNUMBER(SEARCH("five",'Model output'!G135)),ISNUMBER(SEARCH("5",'Model output'!G135))))), "lateral", "central"))</f>
        <v/>
      </c>
      <c r="H136" t="str">
        <f>IF('Model output'!H135="","negative",IF(OR(ISNUMBER(SEARCH("lymph node",'Model output'!H135)),ISNUMBER(SEARCH("gland",'Model output'!H135)),ISNUMBER(SEARCH("lobe",'Model output'!H135)),ISNUMBER(SEARCH("isthmus",'Model output'!H135)),ISNUMBER(SEARCH("mediastinum",'Model output'!H135)),ISNUMBER(SEARCH("Not mentioned",'Model output'!H135)), ISNUMBER(SEARCH("Not applicable",'Model output'!H135)), ISNUMBER(SEARCH("paratracheal",'Model output'!H135)),ISNUMBER(SEARCH("fibroadipose tissue",'Model output'!H135)),ISNUMBER(SEARCH("thyroid node",'Model output'!H135)),ISNUMBER(SEARCH("skeletal muscle",'Model output'!H135)),ISNUMBER(SEARCH("right",'Model output'!H135)),ISNUMBER(SEARCH("left",'Model output'!H135)),ISNUMBER(SEARCH("Not specified",'Model output'!H135))),"negative","positive"))</f>
        <v>negative</v>
      </c>
      <c r="I136">
        <f>IF(OR('Model output'!I135="",'Model output'!I135="Not answered",'Model output'!I135="Not mentioned"),"",IF(ISNUMBER('Model output'!I135),'Model output'!I135,1))</f>
        <v>3</v>
      </c>
      <c r="J136">
        <f>IF(OR('Model output'!J135="",'Model output'!J135="Not answered",'Model output'!J135="Not mentioned"),"",IF(AND(ISNUMBER('Model output'!J135),'Model output'!J135&lt;=I136),'Model output'!J135,IF(AND(ISNUMBER('Model output'!J135), 'Model output'!J135&gt;=DATE(2024,1,1)), MIN(DAY('Model output'!J135), MONTH('Model output'!J135), YEAR('Model output'!J135)), IF(ISNUMBER(SEARCH("0/",'Model output'!J135)),0,IF(ISNUMBER(SEARCH("/",'Model output'!J135)), VALUE(LEFT('Model output'!J135, SEARCH("/",'Model output'!J135)-1)),1)))))</f>
        <v>0</v>
      </c>
      <c r="K136" t="str" cm="1">
        <f t="array" ref="K136">IF(COUNT(FIND({0,1,2,3,4,5,6,7,8,9},'Model output'!K135))&gt;0,'Model output'!K135,"")</f>
        <v/>
      </c>
      <c r="L136" s="8" t="str">
        <f t="shared" si="29"/>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
      </c>
      <c r="P136" t="str">
        <f>IF('Model output'!N135="","",'Model output'!N135)</f>
        <v>2.3 cm</v>
      </c>
      <c r="Q136" t="str">
        <f t="shared" si="33"/>
        <v>2.3cm</v>
      </c>
      <c r="R136" cm="1">
        <f t="array" ref="R136">IF(Q136="","",IF(ISNUMBER(SEARCH("cm",Q136)),MAX(VALUE(SUBSTITUTE(_xlfn.FILTERXML("&lt;t&gt;&lt;s&gt;"&amp;SUBSTITUTE(Q136,",","&lt;/s&gt;&lt;s&gt;")&amp;"&lt;/s&gt;&lt;/t&gt;","//s"),"cm",""))),MAX(VALUE(SUBSTITUTE(_xlfn.FILTERXML("&lt;t&gt;&lt;s&gt;"&amp;SUBSTITUTE(Q136,",","&lt;/s&gt;&lt;s&gt;")&amp;"&lt;/s&gt;&lt;/t&gt;","//s"),"mm","")))/10))</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 ""))</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7" t="str">
        <f>IF('Model output'!S135="","",'Model output'!S135)</f>
        <v>Absent</v>
      </c>
      <c r="Y136" t="str">
        <f>IF(OR('Model output'!S135="",ISNUMBER(SEARCH("Absent",'Model output'!S135)),ISNUMBER(SEARCH("Not identified",'Model output'!S135)),AND(ISNUMBER(SEARCH("No",'Model output'!S135)),NOT(ISNUMBER(SEARCH("carcinoma",'Model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1" t="str">
        <f>IF(OR('Model output'!V135="", AND(ISERROR(SEARCH("Positive",'Model output'!V135)), ISNUMBER(SEARCH("Negative",'Model output'!V135))), AND(ISNUMBER(SEARCH("Uninvolved",'Model output'!V135)),NOT(ISNUMBER(SEARCH("margins involved",'Model output'!V135)))), ISNUMBER(SEARCH("Free",'Model output'!V135)), ISNUMBER(SEARCH("1 mm",'Model output'!V135)), ISNUMBER(SEARCH("0.1 CM",'Model output'!V135)), ISNUMBER(SEARCH("less than 0.2 mm",'Model output'!V135)), ISNUMBER(SEARCH("less than 0.5 mm",'Model output'!V135)), ISNUMBER(SEARCH("close to",'Model output'!V135)), ISNUMBER(SEARCH("abut",'Model output'!V135)), ISNUMBER(SEARCH("not mentioned",'Model output'!V135)), ISNUMBER(SEARCH("cannot be assessed",'Model output'!V135))), "negative", "positive")</f>
        <v>negative</v>
      </c>
      <c r="AE136" s="36"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AND(ISNUMBER(J136),J136&gt;=5),M136=""),AND(AND(ISNUMBER(J136),J136&gt;=5),AND(ISNUMBER(M136),M136&gt;=1)),AND(ISNUMBER(SERACH("papillary",N136)),OR(Y136="positive",Z136="positive"), ISNUMBER(SEARCH("BRAF",AB136)))),"intermediate","low"))</f>
        <v>low</v>
      </c>
      <c r="AF136" s="37" t="str">
        <f t="shared" si="30"/>
        <v>2</v>
      </c>
      <c r="AG136" s="37" t="str">
        <f t="shared" si="31"/>
        <v>0</v>
      </c>
      <c r="AH136" s="37" t="str">
        <f t="shared" si="34"/>
        <v>0</v>
      </c>
      <c r="AI136" s="43" t="str">
        <f t="shared" si="35"/>
        <v>I</v>
      </c>
      <c r="AJ136" s="40" t="s">
        <v>938</v>
      </c>
      <c r="AK136" s="42" t="s">
        <v>945</v>
      </c>
      <c r="AL136" s="42" t="s">
        <v>943</v>
      </c>
      <c r="AM136" s="42" t="s">
        <v>946</v>
      </c>
      <c r="AN136" s="42" t="s">
        <v>69</v>
      </c>
      <c r="AO136" s="23">
        <f t="shared" ca="1" si="37"/>
        <v>1</v>
      </c>
      <c r="AP136" s="1">
        <f t="shared" si="38"/>
        <v>1</v>
      </c>
      <c r="AQ136" s="1">
        <f t="shared" si="39"/>
        <v>1</v>
      </c>
      <c r="AR136" s="1">
        <f t="shared" si="40"/>
        <v>1</v>
      </c>
      <c r="AS136" s="13">
        <f t="shared" si="36"/>
        <v>1</v>
      </c>
    </row>
    <row r="137" spans="1:45">
      <c r="A137" t="str">
        <f>'Model output'!A136</f>
        <v>TCGA-E8-A44K</v>
      </c>
      <c r="B137" s="34">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output'!G136)),ISNUMBER(SEARCH("V ",'Model output'!G136)),ISNUMBER(SEARCH("five",'Model output'!G136)),ISNUMBER(SEARCH("5",'Model output'!G136))))), "lateral", "central"))</f>
        <v/>
      </c>
      <c r="H137" t="str">
        <f>IF('Model output'!H136="","negative",IF(OR(ISNUMBER(SEARCH("lymph node",'Model output'!H136)),ISNUMBER(SEARCH("gland",'Model output'!H136)),ISNUMBER(SEARCH("lobe",'Model output'!H136)),ISNUMBER(SEARCH("isthmus",'Model output'!H136)),ISNUMBER(SEARCH("mediastinum",'Model output'!H136)),ISNUMBER(SEARCH("Not mentioned",'Model output'!H136)), ISNUMBER(SEARCH("Not applicable",'Model output'!H136)), ISNUMBER(SEARCH("paratracheal",'Model output'!H136)),ISNUMBER(SEARCH("fibroadipose tissue",'Model output'!H136)),ISNUMBER(SEARCH("thyroid node",'Model output'!H136)),ISNUMBER(SEARCH("skeletal muscle",'Model output'!H136)),ISNUMBER(SEARCH("right",'Model output'!H136)),ISNUMBER(SEARCH("left",'Model output'!H136)),ISNUMBER(SEARCH("Not specified",'Model output'!H136))),"negative","positive"))</f>
        <v>negative</v>
      </c>
      <c r="I137" t="str">
        <f>IF(OR('Model output'!I136="",'Model output'!I136="Not answered",'Model output'!I136="Not mentioned"),"",IF(ISNUMBER('Model output'!I136),'Model output'!I136,1))</f>
        <v/>
      </c>
      <c r="J137" t="str">
        <f>IF(OR('Model output'!J136="",'Model output'!J136="Not answered",'Model output'!J136="Not mentioned"),"",IF(AND(ISNUMBER('Model output'!J136),'Model output'!J136&lt;=I137),'Model output'!J136,IF(AND(ISNUMBER('Model output'!J136), 'Model output'!J136&gt;=DATE(2024,1,1)), MIN(DAY('Model output'!J136), MONTH('Model output'!J136), YEAR('Model output'!J136)), IF(ISNUMBER(SEARCH("0/",'Model output'!J136)),0,IF(ISNUMBER(SEARCH("/",'Model output'!J136)), VALUE(LEFT('Model output'!J136, SEARCH("/",'Model output'!J136)-1)),1)))))</f>
        <v/>
      </c>
      <c r="K137" t="str" cm="1">
        <f t="array" ref="K137">IF(COUNT(FIND({0,1,2,3,4,5,6,7,8,9},'Model output'!K136))&gt;0,'Model output'!K136,"")</f>
        <v/>
      </c>
      <c r="L137" s="8" t="str">
        <f t="shared" si="29"/>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MAX(VALUE(SUBSTITUTE(_xlfn.FILTERXML("&lt;t&gt;&lt;s&gt;"&amp;SUBSTITUTE(Q137,",","&lt;/s&gt;&lt;s&gt;")&amp;"&lt;/s&gt;&lt;/t&gt;","//s"),"mm","")))/10))</f>
        <v>2</v>
      </c>
      <c r="S137" t="str">
        <f>IF(OR('Model output'!P136="",ISNUMBER(SEARCH("Not identified", 'Model output'!P136)),ISNUMBER(SEARCH("Absent",'Model output'!P136)),AND(ISNUMBER(SEARCH("No",'Model output'!P136)),NOT(ISNUMBER(SEARCH("diagnostic",'Model output'!P136)))),ISNUMBER(SEARCH("Negative",'Model output'!P136))),"negative","positive")</f>
        <v>negative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 ""))</f>
        <v>Not mentioned</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7" t="str">
        <f>IF('Model output'!S136="","",'Model output'!S136)</f>
        <v>No</v>
      </c>
      <c r="Y137" t="str">
        <f>IF(OR('Model output'!S136="",ISNUMBER(SEARCH("Absent",'Model output'!S136)),ISNUMBER(SEARCH("Not identified",'Model output'!S136)),AND(ISNUMBER(SEARCH("No",'Model output'!S136)),NOT(ISNUMBER(SEARCH("carcinoma",'Model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1" t="str">
        <f>IF(OR('Model output'!V136="", AND(ISERROR(SEARCH("Positive",'Model output'!V136)), ISNUMBER(SEARCH("Negative",'Model output'!V136))), AND(ISNUMBER(SEARCH("Uninvolved",'Model output'!V136)),NOT(ISNUMBER(SEARCH("margins involved",'Model output'!V136)))), ISNUMBER(SEARCH("Free",'Model output'!V136)), ISNUMBER(SEARCH("1 mm",'Model output'!V136)), ISNUMBER(SEARCH("0.1 CM",'Model output'!V136)), ISNUMBER(SEARCH("less than 0.2 mm",'Model output'!V136)), ISNUMBER(SEARCH("less than 0.5 mm",'Model output'!V136)), ISNUMBER(SEARCH("close to",'Model output'!V136)), ISNUMBER(SEARCH("abut",'Model output'!V136)), ISNUMBER(SEARCH("not mentioned",'Model output'!V136)), ISNUMBER(SEARCH("cannot be assessed",'Model output'!V136))), "negative", "positive")</f>
        <v>negative</v>
      </c>
      <c r="AE137" s="36"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AND(ISNUMBER(J137),J137&gt;=5),M137=""),AND(AND(ISNUMBER(J137),J137&gt;=5),AND(ISNUMBER(M137),M137&gt;=1)),AND(ISNUMBER(SERACH("papillary",N137)),OR(Y137="positive",Z137="positive"), ISNUMBER(SEARCH("BRAF",AB137)))),"intermediate","low"))</f>
        <v>low</v>
      </c>
      <c r="AF137" s="37" t="str">
        <f t="shared" si="30"/>
        <v>1b</v>
      </c>
      <c r="AG137" s="37" t="str">
        <f t="shared" si="31"/>
        <v>0</v>
      </c>
      <c r="AH137" s="37" t="str">
        <f t="shared" si="34"/>
        <v>0</v>
      </c>
      <c r="AI137" s="43" t="str">
        <f t="shared" si="35"/>
        <v>I</v>
      </c>
      <c r="AJ137" s="40" t="s">
        <v>939</v>
      </c>
      <c r="AK137" s="42" t="s">
        <v>942</v>
      </c>
      <c r="AL137" s="42" t="s">
        <v>946</v>
      </c>
      <c r="AM137" s="42" t="s">
        <v>946</v>
      </c>
      <c r="AN137" s="42" t="s">
        <v>69</v>
      </c>
      <c r="AO137" s="23">
        <f t="shared" ca="1" si="37"/>
        <v>0</v>
      </c>
      <c r="AP137" s="1">
        <f t="shared" si="38"/>
        <v>1</v>
      </c>
      <c r="AQ137" s="1">
        <f t="shared" si="39"/>
        <v>1</v>
      </c>
      <c r="AR137" s="1">
        <f t="shared" si="40"/>
        <v>1</v>
      </c>
      <c r="AS137" s="13">
        <f t="shared" si="36"/>
        <v>1</v>
      </c>
    </row>
    <row r="138" spans="1:45">
      <c r="A138" t="str">
        <f>'Model output'!A137</f>
        <v>TCGA-E8-A44M</v>
      </c>
      <c r="B138" s="34">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output'!G137)),ISNUMBER(SEARCH("V ",'Model output'!G137)),ISNUMBER(SEARCH("five",'Model output'!G137)),ISNUMBER(SEARCH("5",'Model output'!G137))))), "lateral", "central"))</f>
        <v/>
      </c>
      <c r="H138" t="str">
        <f>IF('Model output'!H137="","negative",IF(OR(ISNUMBER(SEARCH("lymph node",'Model output'!H137)),ISNUMBER(SEARCH("gland",'Model output'!H137)),ISNUMBER(SEARCH("lobe",'Model output'!H137)),ISNUMBER(SEARCH("isthmus",'Model output'!H137)),ISNUMBER(SEARCH("mediastinum",'Model output'!H137)),ISNUMBER(SEARCH("Not mentioned",'Model output'!H137)), ISNUMBER(SEARCH("Not applicable",'Model output'!H137)), ISNUMBER(SEARCH("paratracheal",'Model output'!H137)),ISNUMBER(SEARCH("fibroadipose tissue",'Model output'!H137)),ISNUMBER(SEARCH("thyroid node",'Model output'!H137)),ISNUMBER(SEARCH("skeletal muscle",'Model output'!H137)),ISNUMBER(SEARCH("right",'Model output'!H137)),ISNUMBER(SEARCH("left",'Model output'!H137)),ISNUMBER(SEARCH("Not specified",'Model output'!H137))),"negative","positive"))</f>
        <v>negative</v>
      </c>
      <c r="I138" t="str">
        <f>IF(OR('Model output'!I137="",'Model output'!I137="Not answered",'Model output'!I137="Not mentioned"),"",IF(ISNUMBER('Model output'!I137),'Model output'!I137,1))</f>
        <v/>
      </c>
      <c r="J138" t="str">
        <f>IF(OR('Model output'!J137="",'Model output'!J137="Not answered",'Model output'!J137="Not mentioned"),"",IF(AND(ISNUMBER('Model output'!J137),'Model output'!J137&lt;=I138),'Model output'!J137,IF(AND(ISNUMBER('Model output'!J137), 'Model output'!J137&gt;=DATE(2024,1,1)), MIN(DAY('Model output'!J137), MONTH('Model output'!J137), YEAR('Model output'!J137)), IF(ISNUMBER(SEARCH("0/",'Model output'!J137)),0,IF(ISNUMBER(SEARCH("/",'Model output'!J137)), VALUE(LEFT('Model output'!J137, SEARCH("/",'Model output'!J137)-1)),1)))))</f>
        <v/>
      </c>
      <c r="K138" t="str" cm="1">
        <f t="array" ref="K138">IF(COUNT(FIND({0,1,2,3,4,5,6,7,8,9},'Model output'!K137))&gt;0,'Model output'!K137,"")</f>
        <v/>
      </c>
      <c r="L138" s="8" t="str">
        <f t="shared" si="29"/>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MAX(VALUE(SUBSTITUTE(_xlfn.FILTERXML("&lt;t&gt;&lt;s&gt;"&amp;SUBSTITUTE(Q138,",","&lt;/s&gt;&lt;s&gt;")&amp;"&lt;/s&gt;&lt;/t&gt;","//s"),"mm","")))/10))</f>
        <v>1</v>
      </c>
      <c r="S138" t="str">
        <f>IF(OR('Model output'!P137="",ISNUMBER(SEARCH("Not identified", 'Model output'!P137)),ISNUMBER(SEARCH("Absent",'Model output'!P137)),AND(ISNUMBER(SEARCH("No",'Model output'!P137)),NOT(ISNUMBER(SEARCH("diagnostic",'Model output'!P137)))),ISNUMBER(SEARCH("Negative",'Model output'!P137))),"negative","positive")</f>
        <v>negative</v>
      </c>
      <c r="T138">
        <f>IF('Model output'!O137="","",'Model output'!O137)</f>
        <v>1</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 ""))</f>
        <v>Not mentioned</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7" t="str">
        <f>IF('Model output'!S137="","",'Model output'!S137)</f>
        <v>Negative</v>
      </c>
      <c r="Y138" t="str">
        <f>IF(OR('Model output'!S137="",ISNUMBER(SEARCH("Absent",'Model output'!S137)),ISNUMBER(SEARCH("Not identified",'Model output'!S137)),AND(ISNUMBER(SEARCH("No",'Model output'!S137)),NOT(ISNUMBER(SEARCH("carcinoma",'Model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1" t="str">
        <f>IF(OR('Model output'!V137="", AND(ISERROR(SEARCH("Positive",'Model output'!V137)), ISNUMBER(SEARCH("Negative",'Model output'!V137))), AND(ISNUMBER(SEARCH("Uninvolved",'Model output'!V137)),NOT(ISNUMBER(SEARCH("margins involved",'Model output'!V137)))), ISNUMBER(SEARCH("Free",'Model output'!V137)), ISNUMBER(SEARCH("1 mm",'Model output'!V137)), ISNUMBER(SEARCH("0.1 CM",'Model output'!V137)), ISNUMBER(SEARCH("less than 0.2 mm",'Model output'!V137)), ISNUMBER(SEARCH("less than 0.5 mm",'Model output'!V137)), ISNUMBER(SEARCH("close to",'Model output'!V137)), ISNUMBER(SEARCH("abut",'Model output'!V137)), ISNUMBER(SEARCH("not mentioned",'Model output'!V137)), ISNUMBER(SEARCH("cannot be assessed",'Model output'!V137))), "negative", "positive")</f>
        <v>positive</v>
      </c>
      <c r="AE138" s="36" t="str" cm="1">
        <f t="array" ref="AE138">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AND(ISNUMBER(J138),J138&gt;=5),M138=""),AND(AND(ISNUMBER(J138),J138&gt;=5),AND(ISNUMBER(M138),M138&gt;=1)),AND(ISNUMBER(SERACH("papillary",N138)),OR(Y138="positive",Z138="positive"), ISNUMBER(SEARCH("BRAF",AB138)))),"intermediate","low"))</f>
        <v>high</v>
      </c>
      <c r="AF138" s="37" t="str">
        <f t="shared" si="30"/>
        <v>1a</v>
      </c>
      <c r="AG138" s="37" t="str">
        <f t="shared" si="31"/>
        <v>0</v>
      </c>
      <c r="AH138" s="37" t="str">
        <f t="shared" si="34"/>
        <v>0</v>
      </c>
      <c r="AI138" s="43" t="str">
        <f t="shared" si="35"/>
        <v>I</v>
      </c>
      <c r="AJ138" s="40" t="s">
        <v>939</v>
      </c>
      <c r="AK138" s="42" t="s">
        <v>634</v>
      </c>
      <c r="AL138" s="42" t="s">
        <v>946</v>
      </c>
      <c r="AM138" s="42" t="s">
        <v>946</v>
      </c>
      <c r="AN138" s="42" t="s">
        <v>69</v>
      </c>
      <c r="AO138" s="23">
        <f t="shared" si="37"/>
        <v>0</v>
      </c>
      <c r="AP138" s="1">
        <f t="shared" si="38"/>
        <v>1</v>
      </c>
      <c r="AQ138" s="1">
        <f t="shared" si="39"/>
        <v>1</v>
      </c>
      <c r="AR138" s="1">
        <f t="shared" si="40"/>
        <v>1</v>
      </c>
      <c r="AS138" s="13">
        <f t="shared" si="36"/>
        <v>1</v>
      </c>
    </row>
    <row r="139" spans="1:45">
      <c r="A139" t="str">
        <f>'Model output'!A138</f>
        <v>TCGA-EL-A3D5</v>
      </c>
      <c r="B139" s="34">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output'!H138="","negative",IF(OR(ISNUMBER(SEARCH("lymph node",'Model output'!H138)),ISNUMBER(SEARCH("gland",'Model output'!H138)),ISNUMBER(SEARCH("lobe",'Model output'!H138)),ISNUMBER(SEARCH("isthmus",'Model output'!H138)),ISNUMBER(SEARCH("mediastinum",'Model output'!H138)),ISNUMBER(SEARCH("Not mentioned",'Model output'!H138)), ISNUMBER(SEARCH("Not applicable",'Model output'!H138)), ISNUMBER(SEARCH("paratracheal",'Model output'!H138)),ISNUMBER(SEARCH("fibroadipose tissue",'Model output'!H138)),ISNUMBER(SEARCH("thyroid node",'Model output'!H138)),ISNUMBER(SEARCH("skeletal muscle",'Model output'!H138)),ISNUMBER(SEARCH("right",'Model output'!H138)),ISNUMBER(SEARCH("left",'Model output'!H138)),ISNUMBER(SEARCH("Not specified",'Model output'!H138))),"negative","positive"))</f>
        <v>negative</v>
      </c>
      <c r="I139">
        <f>IF(OR('Model output'!I138="",'Model output'!I138="Not answered",'Model output'!I138="Not mentioned"),"",IF(ISNUMBER('Model output'!I138),'Model output'!I138,1))</f>
        <v>19</v>
      </c>
      <c r="J139">
        <f>IF(OR('Model output'!J138="",'Model output'!J138="Not answered",'Model output'!J138="Not mentioned"),"",IF(AND(ISNUMBER('Model output'!J138),'Model output'!J138&lt;=I139),'Model output'!J138,IF(AND(ISNUMBER('Model output'!J138), 'Model output'!J138&gt;=DATE(2024,1,1)), MIN(DAY('Model output'!J138), MONTH('Model output'!J138), YEAR('Model output'!J138)), IF(ISNUMBER(SEARCH("0/",'Model output'!J138)),0,IF(ISNUMBER(SEARCH("/",'Model output'!J138)), VALUE(LEFT('Model output'!J138, SEARCH("/",'Model output'!J138)-1)),1)))))</f>
        <v>10</v>
      </c>
      <c r="K139" t="str" cm="1">
        <f t="array" ref="K139">IF(COUNT(FIND({0,1,2,3,4,5,6,7,8,9},'Model output'!K138))&gt;0,'Model output'!K138,"")</f>
        <v/>
      </c>
      <c r="L139" s="8" t="str">
        <f t="shared" si="29"/>
        <v/>
      </c>
      <c r="M139" t="str" cm="1">
        <f t="array" ref="M139">IF(L139="","",IF(ISNUMBER(SEARCH("cm",L139)),MAX(VALUE(SUBSTITUTE(_xlfn.FILTERXML("&lt;t&gt;&lt;s&gt;"&amp;SUBSTITUTE(L139,",","&lt;/s&gt;&lt;s&gt;")&amp;"&lt;/s&gt;&lt;/t&gt;","//s"),"cm",""))),MAX(VALUE(SUBSTITUTE(_xlfn.FILTERXML("&lt;t&gt;&lt;s&gt;"&amp;SUBSTITUTE(L139,",","&lt;/s&gt;&lt;s&gt;")&amp;"&lt;/s&gt;&lt;/t&gt;","//s"),"mm","")))/10))</f>
        <v/>
      </c>
      <c r="N139" t="str">
        <f>IF('Model output'!L138="","",'Model output'!L138)</f>
        <v>Papillary</v>
      </c>
      <c r="O139" t="str">
        <f>IF('Model output'!M138="","",'Model output'!M138)</f>
        <v>With oncocytic and follicular components</v>
      </c>
      <c r="P139" t="str">
        <f>IF('Model output'!N138="","",'Model output'!N138)</f>
        <v>2.5 cm</v>
      </c>
      <c r="Q139" t="str">
        <f t="shared" si="33"/>
        <v>2.5cm</v>
      </c>
      <c r="R139" cm="1">
        <f t="array" ref="R139">IF(Q139="","",IF(ISNUMBER(SEARCH("cm",Q139)),MAX(VALUE(SUBSTITUTE(_xlfn.FILTERXML("&lt;t&gt;&lt;s&gt;"&amp;SUBSTITUTE(Q139,",","&lt;/s&gt;&lt;s&gt;")&amp;"&lt;/s&gt;&lt;/t&gt;","//s"),"cm",""))),MAX(VALUE(SUBSTITUTE(_xlfn.FILTERXML("&lt;t&gt;&lt;s&gt;"&amp;SUBSTITUTE(Q139,",","&lt;/s&gt;&lt;s&gt;")&amp;"&lt;/s&gt;&lt;/t&gt;","//s"),"mm","")))/10))</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2</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 ""))</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7" t="str">
        <f>IF('Model output'!S138="","",'Model output'!S138)</f>
        <v>Present, extending into fibroadipose tissue</v>
      </c>
      <c r="Y139" t="str">
        <f>IF(OR('Model output'!S138="",ISNUMBER(SEARCH("Absent",'Model output'!S138)),ISNUMBER(SEARCH("Not identified",'Model output'!S138)),AND(ISNUMBER(SEARCH("No",'Model output'!S138)),NOT(ISNUMBER(SEARCH("carcinoma",'Model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1" t="str">
        <f>IF(OR('Model output'!V138="", AND(ISERROR(SEARCH("Positive",'Model output'!V138)), ISNUMBER(SEARCH("Negative",'Model output'!V138))), AND(ISNUMBER(SEARCH("Uninvolved",'Model output'!V138)),NOT(ISNUMBER(SEARCH("margins involved",'Model output'!V138)))), ISNUMBER(SEARCH("Free",'Model output'!V138)), ISNUMBER(SEARCH("1 mm",'Model output'!V138)), ISNUMBER(SEARCH("0.1 CM",'Model output'!V138)), ISNUMBER(SEARCH("less than 0.2 mm",'Model output'!V138)), ISNUMBER(SEARCH("less than 0.5 mm",'Model output'!V138)), ISNUMBER(SEARCH("close to",'Model output'!V138)), ISNUMBER(SEARCH("abut",'Model output'!V138)), ISNUMBER(SEARCH("not mentioned",'Model output'!V138)), ISNUMBER(SEARCH("cannot be assessed",'Model output'!V138))), "negative", "positive")</f>
        <v>negative</v>
      </c>
      <c r="AE139" s="36"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AND(ISNUMBER(J139),J139&gt;=5),M139=""),AND(AND(ISNUMBER(J139),J139&gt;=5),AND(ISNUMBER(M139),M139&gt;=1)),AND(ISNUMBER(SERACH("papillary",N139)),OR(Y139="positive",Z139="positive"), ISNUMBER(SEARCH("BRAF",AB139)))),"intermediate","low"))</f>
        <v>intermediate</v>
      </c>
      <c r="AF139" s="37" t="str">
        <f t="shared" si="30"/>
        <v>2</v>
      </c>
      <c r="AG139" s="37" t="str">
        <f t="shared" si="31"/>
        <v>1b</v>
      </c>
      <c r="AH139" s="37" t="str">
        <f t="shared" si="34"/>
        <v>0</v>
      </c>
      <c r="AI139" s="43" t="str">
        <f t="shared" si="35"/>
        <v>I</v>
      </c>
      <c r="AJ139" s="40" t="s">
        <v>939</v>
      </c>
      <c r="AK139" s="42" t="s">
        <v>945</v>
      </c>
      <c r="AL139" s="42" t="s">
        <v>942</v>
      </c>
      <c r="AM139" s="42" t="s">
        <v>946</v>
      </c>
      <c r="AN139" s="42" t="s">
        <v>69</v>
      </c>
      <c r="AO139" s="23">
        <f t="shared" ca="1" si="37"/>
        <v>1</v>
      </c>
      <c r="AP139" s="1">
        <f t="shared" si="38"/>
        <v>1</v>
      </c>
      <c r="AQ139" s="1">
        <f t="shared" si="39"/>
        <v>1</v>
      </c>
      <c r="AR139" s="1">
        <f t="shared" si="40"/>
        <v>1</v>
      </c>
      <c r="AS139" s="13">
        <f t="shared" si="36"/>
        <v>1</v>
      </c>
    </row>
    <row r="140" spans="1:45">
      <c r="A140" t="str">
        <f>'Model output'!A139</f>
        <v>TCGA-EL-A3GQ</v>
      </c>
      <c r="B140" s="34">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output'!G139)),ISNUMBER(SEARCH("V ",'Model output'!G139)),ISNUMBER(SEARCH("five",'Model output'!G139)),ISNUMBER(SEARCH("5",'Model output'!G139))))), "lateral", "central"))</f>
        <v/>
      </c>
      <c r="H140" t="str">
        <f>IF('Model output'!H139="","negative",IF(OR(ISNUMBER(SEARCH("lymph node",'Model output'!H139)),ISNUMBER(SEARCH("gland",'Model output'!H139)),ISNUMBER(SEARCH("lobe",'Model output'!H139)),ISNUMBER(SEARCH("isthmus",'Model output'!H139)),ISNUMBER(SEARCH("mediastinum",'Model output'!H139)),ISNUMBER(SEARCH("Not mentioned",'Model output'!H139)), ISNUMBER(SEARCH("Not applicable",'Model output'!H139)), ISNUMBER(SEARCH("paratracheal",'Model output'!H139)),ISNUMBER(SEARCH("fibroadipose tissue",'Model output'!H139)),ISNUMBER(SEARCH("thyroid node",'Model output'!H139)),ISNUMBER(SEARCH("skeletal muscle",'Model output'!H139)),ISNUMBER(SEARCH("right",'Model output'!H139)),ISNUMBER(SEARCH("left",'Model output'!H139)),ISNUMBER(SEARCH("Not specified",'Model output'!H139))),"negative","positive"))</f>
        <v>negative</v>
      </c>
      <c r="I140">
        <f>IF(OR('Model output'!I139="",'Model output'!I139="Not answered",'Model output'!I139="Not mentioned"),"",IF(ISNUMBER('Model output'!I139),'Model output'!I139,1))</f>
        <v>1</v>
      </c>
      <c r="J140">
        <f>IF(OR('Model output'!J139="",'Model output'!J139="Not answered",'Model output'!J139="Not mentioned"),"",IF(AND(ISNUMBER('Model output'!J139),'Model output'!J139&lt;=I140),'Model output'!J139,IF(AND(ISNUMBER('Model output'!J139), 'Model output'!J139&gt;=DATE(2024,1,1)), MIN(DAY('Model output'!J139), MONTH('Model output'!J139), YEAR('Model output'!J139)), IF(ISNUMBER(SEARCH("0/",'Model output'!J139)),0,IF(ISNUMBER(SEARCH("/",'Model output'!J139)), VALUE(LEFT('Model output'!J139, SEARCH("/",'Model output'!J139)-1)),1)))))</f>
        <v>0</v>
      </c>
      <c r="K140" t="str" cm="1">
        <f t="array" ref="K140">IF(COUNT(FIND({0,1,2,3,4,5,6,7,8,9},'Model output'!K139))&gt;0,'Model output'!K139,"")</f>
        <v/>
      </c>
      <c r="L140" s="8" t="str">
        <f t="shared" si="29"/>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 Thyroid Carcinoma, Follicular Variant</v>
      </c>
      <c r="O140" t="str">
        <f>IF('Model output'!M139="","",'Model output'!M139)</f>
        <v/>
      </c>
      <c r="P140" t="str">
        <f>IF('Model output'!N139="","",'Model output'!N139)</f>
        <v>1.3 cm</v>
      </c>
      <c r="Q140" t="str">
        <f t="shared" si="33"/>
        <v>1.3cm</v>
      </c>
      <c r="R140" cm="1">
        <f t="array" ref="R140">IF(Q140="","",IF(ISNUMBER(SEARCH("cm",Q140)),MAX(VALUE(SUBSTITUTE(_xlfn.FILTERXML("&lt;t&gt;&lt;s&gt;"&amp;SUBSTITUTE(Q140,",","&lt;/s&gt;&lt;s&gt;")&amp;"&lt;/s&gt;&lt;/t&gt;","//s"),"cm",""))),MAX(VALUE(SUBSTITUTE(_xlfn.FILTERXML("&lt;t&gt;&lt;s&gt;"&amp;SUBSTITUTE(Q140,",","&lt;/s&gt;&lt;s&gt;")&amp;"&lt;/s&gt;&lt;/t&gt;","//s"),"mm","")))/10))</f>
        <v>1.3</v>
      </c>
      <c r="S140" t="str">
        <f>IF(OR('Model output'!P139="",ISNUMBER(SEARCH("Not identified", 'Model output'!P139)),ISNUMBER(SEARCH("Absent",'Model output'!P139)),AND(ISNUMBER(SEARCH("No",'Model output'!P139)),NOT(ISNUMBER(SEARCH("diagnostic",'Model output'!P139)))),ISNUMBER(SEARCH("Negative",'Model output'!P139))),"negative","positive")</f>
        <v>negative</v>
      </c>
      <c r="T140">
        <f>IF('Model output'!O139="","",'Model output'!O139)</f>
        <v>1</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 ""))</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7" t="str">
        <f>IF('Model output'!S139="","",'Model output'!S139)</f>
        <v>Absent</v>
      </c>
      <c r="Y140" t="str">
        <f>IF(OR('Model output'!S139="",ISNUMBER(SEARCH("Absent",'Model output'!S139)),ISNUMBER(SEARCH("Not identified",'Model output'!S139)),AND(ISNUMBER(SEARCH("No",'Model output'!S139)),NOT(ISNUMBER(SEARCH("carcinoma",'Model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1" t="str">
        <f>IF(OR('Model output'!V139="", AND(ISERROR(SEARCH("Positive",'Model output'!V139)), ISNUMBER(SEARCH("Negative",'Model output'!V139))), AND(ISNUMBER(SEARCH("Uninvolved",'Model output'!V139)),NOT(ISNUMBER(SEARCH("margins involved",'Model output'!V139)))), ISNUMBER(SEARCH("Free",'Model output'!V139)), ISNUMBER(SEARCH("1 mm",'Model output'!V139)), ISNUMBER(SEARCH("0.1 CM",'Model output'!V139)), ISNUMBER(SEARCH("less than 0.2 mm",'Model output'!V139)), ISNUMBER(SEARCH("less than 0.5 mm",'Model output'!V139)), ISNUMBER(SEARCH("close to",'Model output'!V139)), ISNUMBER(SEARCH("abut",'Model output'!V139)), ISNUMBER(SEARCH("not mentioned",'Model output'!V139)), ISNUMBER(SEARCH("cannot be assessed",'Model output'!V139))), "negative", "positive")</f>
        <v>negative</v>
      </c>
      <c r="AE140" s="36"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AND(ISNUMBER(J140),J140&gt;=5),M140=""),AND(AND(ISNUMBER(J140),J140&gt;=5),AND(ISNUMBER(M140),M140&gt;=1)),AND(ISNUMBER(SERACH("papillary",N140)),OR(Y140="positive",Z140="positive"), ISNUMBER(SEARCH("BRAF",AB140)))),"intermediate","low"))</f>
        <v>low</v>
      </c>
      <c r="AF140" s="37" t="str">
        <f t="shared" si="30"/>
        <v>1b</v>
      </c>
      <c r="AG140" s="37" t="str">
        <f t="shared" si="31"/>
        <v>0</v>
      </c>
      <c r="AH140" s="37" t="str">
        <f t="shared" si="34"/>
        <v>0</v>
      </c>
      <c r="AI140" s="43" t="str">
        <f t="shared" si="35"/>
        <v>I</v>
      </c>
      <c r="AJ140" s="40" t="s">
        <v>938</v>
      </c>
      <c r="AK140" s="42" t="s">
        <v>942</v>
      </c>
      <c r="AL140" s="42" t="s">
        <v>943</v>
      </c>
      <c r="AM140" s="42" t="s">
        <v>946</v>
      </c>
      <c r="AN140" s="42" t="s">
        <v>69</v>
      </c>
      <c r="AO140" s="23">
        <f t="shared" ca="1" si="37"/>
        <v>1</v>
      </c>
      <c r="AP140" s="1">
        <f t="shared" si="38"/>
        <v>1</v>
      </c>
      <c r="AQ140" s="1">
        <f t="shared" si="39"/>
        <v>1</v>
      </c>
      <c r="AR140" s="1">
        <f t="shared" si="40"/>
        <v>1</v>
      </c>
      <c r="AS140" s="13">
        <f t="shared" si="36"/>
        <v>1</v>
      </c>
    </row>
    <row r="141" spans="1:45">
      <c r="A141" t="str">
        <f>'Model output'!A140</f>
        <v>TCGA-EL-A3N2</v>
      </c>
      <c r="B141" s="34">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output'!G140)),ISNUMBER(SEARCH("V ",'Model output'!G140)),ISNUMBER(SEARCH("five",'Model output'!G140)),ISNUMBER(SEARCH("5",'Model output'!G140))))), "lateral", "central"))</f>
        <v>central</v>
      </c>
      <c r="H141" t="str">
        <f>IF('Model output'!H140="","negative",IF(OR(ISNUMBER(SEARCH("lymph node",'Model output'!H140)),ISNUMBER(SEARCH("gland",'Model output'!H140)),ISNUMBER(SEARCH("lobe",'Model output'!H140)),ISNUMBER(SEARCH("isthmus",'Model output'!H140)),ISNUMBER(SEARCH("mediastinum",'Model output'!H140)),ISNUMBER(SEARCH("Not mentioned",'Model output'!H140)), ISNUMBER(SEARCH("Not applicable",'Model output'!H140)), ISNUMBER(SEARCH("paratracheal",'Model output'!H140)),ISNUMBER(SEARCH("fibroadipose tissue",'Model output'!H140)),ISNUMBER(SEARCH("thyroid node",'Model output'!H140)),ISNUMBER(SEARCH("skeletal muscle",'Model output'!H140)),ISNUMBER(SEARCH("right",'Model output'!H140)),ISNUMBER(SEARCH("left",'Model output'!H140)),ISNUMBER(SEARCH("Not specified",'Model output'!H140))),"negative","positive"))</f>
        <v>negative</v>
      </c>
      <c r="I141">
        <f>IF(OR('Model output'!I140="",'Model output'!I140="Not answered",'Model output'!I140="Not mentioned"),"",IF(ISNUMBER('Model output'!I140),'Model output'!I140,1))</f>
        <v>17</v>
      </c>
      <c r="J141">
        <f>IF(OR('Model output'!J140="",'Model output'!J140="Not answered",'Model output'!J140="Not mentioned"),"",IF(AND(ISNUMBER('Model output'!J140),'Model output'!J140&lt;=I141),'Model output'!J140,IF(AND(ISNUMBER('Model output'!J140), 'Model output'!J140&gt;=DATE(2024,1,1)), MIN(DAY('Model output'!J140), MONTH('Model output'!J140), YEAR('Model output'!J140)), IF(ISNUMBER(SEARCH("0/",'Model output'!J140)),0,IF(ISNUMBER(SEARCH("/",'Model output'!J140)), VALUE(LEFT('Model output'!J140, SEARCH("/",'Model output'!J140)-1)),1)))))</f>
        <v>3</v>
      </c>
      <c r="K141" t="str" cm="1">
        <f t="array" ref="K141">IF(COUNT(FIND({0,1,2,3,4,5,6,7,8,9},'Model output'!K140))&gt;0,'Model output'!K140,"")</f>
        <v>2.5cm</v>
      </c>
      <c r="L141" s="8" t="str">
        <f t="shared" si="29"/>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MAX(VALUE(SUBSTITUTE(_xlfn.FILTERXML("&lt;t&gt;&lt;s&gt;"&amp;SUBSTITUTE(Q141,",","&lt;/s&gt;&lt;s&gt;")&amp;"&lt;/s&gt;&lt;/t&gt;","//s"),"mm","")))/10))</f>
        <v>3.5</v>
      </c>
      <c r="S141" t="str">
        <f>IF(OR('Model output'!P140="",ISNUMBER(SEARCH("Not identified", 'Model output'!P140)),ISNUMBER(SEARCH("Absent",'Model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 ""))</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7" t="str">
        <f>IF('Model output'!S140="","",'Model output'!S140)</f>
        <v>Present</v>
      </c>
      <c r="Y141" t="str">
        <f>IF(OR('Model output'!S140="",ISNUMBER(SEARCH("Absent",'Model output'!S140)),ISNUMBER(SEARCH("Not identified",'Model output'!S140)),AND(ISNUMBER(SEARCH("No",'Model output'!S140)),NOT(ISNUMBER(SEARCH("carcinoma",'Model output'!S140)))),ISNUMBER(SEARCH("negative",'Model output'!S140))),"negative",IF(Z141="positive","gETE", "positive"))</f>
        <v>positive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negative</v>
      </c>
      <c r="AA141" t="str">
        <f>IF('Model output'!T140="","",IF('Model output'!T140="Not mentioned", "No", "Yes"))</f>
        <v/>
      </c>
      <c r="AB141" t="str">
        <f>IF(AA141&lt;&gt;"Yes","",IF(OR('Model output'!U140="",ISNUMBER(SEARCH("Not identified",'Model output'!U140))),"",'Model output'!U140))</f>
        <v/>
      </c>
      <c r="AC141" s="1" t="str">
        <f>IF(OR('Model output'!V140="", AND(ISERROR(SEARCH("Positive",'Model output'!V140)), ISNUMBER(SEARCH("Negative",'Model output'!V140))), AND(ISNUMBER(SEARCH("Uninvolved",'Model output'!V140)),NOT(ISNUMBER(SEARCH("margins involved",'Model output'!V140)))), ISNUMBER(SEARCH("Free",'Model output'!V140)), ISNUMBER(SEARCH("1 mm",'Model output'!V140)), ISNUMBER(SEARCH("0.1 CM",'Model output'!V140)), ISNUMBER(SEARCH("less than 0.2 mm",'Model output'!V140)), ISNUMBER(SEARCH("less than 0.5 mm",'Model output'!V140)), ISNUMBER(SEARCH("close to",'Model output'!V140)), ISNUMBER(SEARCH("abut",'Model output'!V140)), ISNUMBER(SEARCH("not mentioned",'Model output'!V140)), ISNUMBER(SEARCH("cannot be assessed",'Model output'!V140))), "negative", "positive")</f>
        <v>negative</v>
      </c>
      <c r="AE141" s="36" t="str" cm="1">
        <f t="array" aca="1" ref="AE141" ca="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AND(ISNUMBER(J141),J141&gt;=5),M141=""),AND(AND(ISNUMBER(J141),J141&gt;=5),AND(ISNUMBER(M141),M141&gt;=1)),AND(ISNUMBER(SERACH("papillary",N141)),OR(Y141="positive",Z141="positive"), ISNUMBER(SEARCH("BRAF",AB141)))),"intermediate","low"))</f>
        <v>intermediate</v>
      </c>
      <c r="AF141" s="37" t="str">
        <f t="shared" si="30"/>
        <v>2</v>
      </c>
      <c r="AG141" s="37" t="str">
        <f t="shared" si="31"/>
        <v>1a</v>
      </c>
      <c r="AH141" s="37" t="str">
        <f t="shared" si="34"/>
        <v>0</v>
      </c>
      <c r="AI141" s="43" t="str">
        <f t="shared" si="35"/>
        <v>I</v>
      </c>
      <c r="AJ141" s="40" t="s">
        <v>937</v>
      </c>
      <c r="AK141" s="42" t="s">
        <v>948</v>
      </c>
      <c r="AL141" s="42" t="s">
        <v>942</v>
      </c>
      <c r="AM141" s="42" t="s">
        <v>946</v>
      </c>
      <c r="AN141" s="42" t="s">
        <v>69</v>
      </c>
      <c r="AO141" s="23">
        <f t="shared" ca="1" si="37"/>
        <v>0</v>
      </c>
      <c r="AP141" s="1">
        <f t="shared" si="38"/>
        <v>0</v>
      </c>
      <c r="AQ141" s="1">
        <f t="shared" si="39"/>
        <v>0</v>
      </c>
      <c r="AR141" s="1">
        <f t="shared" si="40"/>
        <v>1</v>
      </c>
      <c r="AS141" s="13">
        <f t="shared" si="36"/>
        <v>1</v>
      </c>
    </row>
    <row r="142" spans="1:45">
      <c r="A142" t="str">
        <f>'Model output'!A141</f>
        <v>TCGA-EL-A4K0</v>
      </c>
      <c r="B142" s="34">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output'!G141)),ISNUMBER(SEARCH("V ",'Model output'!G141)),ISNUMBER(SEARCH("five",'Model output'!G141)),ISNUMBER(SEARCH("5",'Model output'!G141))))), "lateral", "central"))</f>
        <v/>
      </c>
      <c r="H142" t="str">
        <f>IF('Model output'!H141="","negative",IF(OR(ISNUMBER(SEARCH("lymph node",'Model output'!H141)),ISNUMBER(SEARCH("gland",'Model output'!H141)),ISNUMBER(SEARCH("lobe",'Model output'!H141)),ISNUMBER(SEARCH("isthmus",'Model output'!H141)),ISNUMBER(SEARCH("mediastinum",'Model output'!H141)),ISNUMBER(SEARCH("Not mentioned",'Model output'!H141)), ISNUMBER(SEARCH("Not applicable",'Model output'!H141)), ISNUMBER(SEARCH("paratracheal",'Model output'!H141)),ISNUMBER(SEARCH("fibroadipose tissue",'Model output'!H141)),ISNUMBER(SEARCH("thyroid node",'Model output'!H141)),ISNUMBER(SEARCH("skeletal muscle",'Model output'!H141)),ISNUMBER(SEARCH("right",'Model output'!H141)),ISNUMBER(SEARCH("left",'Model output'!H141)),ISNUMBER(SEARCH("Not specified",'Model output'!H141))),"negative","positive"))</f>
        <v>negative</v>
      </c>
      <c r="I142">
        <f>IF(OR('Model output'!I141="",'Model output'!I141="Not answered",'Model output'!I141="Not mentioned"),"",IF(ISNUMBER('Model output'!I141),'Model output'!I141,1))</f>
        <v>1</v>
      </c>
      <c r="J142">
        <f>IF(OR('Model output'!J141="",'Model output'!J141="Not answered",'Model output'!J141="Not mentioned"),"",IF(AND(ISNUMBER('Model output'!J141),'Model output'!J141&lt;=I142),'Model output'!J141,IF(AND(ISNUMBER('Model output'!J141), 'Model output'!J141&gt;=DATE(2024,1,1)), MIN(DAY('Model output'!J141), MONTH('Model output'!J141), YEAR('Model output'!J141)), IF(ISNUMBER(SEARCH("0/",'Model output'!J141)),0,IF(ISNUMBER(SEARCH("/",'Model output'!J141)), VALUE(LEFT('Model output'!J141, SEARCH("/",'Model output'!J141)-1)),1)))))</f>
        <v>0</v>
      </c>
      <c r="K142" t="str" cm="1">
        <f t="array" ref="K142">IF(COUNT(FIND({0,1,2,3,4,5,6,7,8,9},'Model output'!K141))&gt;0,'Model output'!K141,"")</f>
        <v/>
      </c>
      <c r="L142" s="8" t="str">
        <f t="shared" si="29"/>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
      </c>
      <c r="P142" t="str">
        <f>IF('Model output'!N141="","",'Model output'!N141)</f>
        <v>1.1 cm</v>
      </c>
      <c r="Q142" t="str">
        <f t="shared" si="33"/>
        <v>1.1cm</v>
      </c>
      <c r="R142" cm="1">
        <f t="array" ref="R142">IF(Q142="","",IF(ISNUMBER(SEARCH("cm",Q142)),MAX(VALUE(SUBSTITUTE(_xlfn.FILTERXML("&lt;t&gt;&lt;s&gt;"&amp;SUBSTITUTE(Q142,",","&lt;/s&gt;&lt;s&gt;")&amp;"&lt;/s&gt;&lt;/t&gt;","//s"),"cm",""))),MAX(VALUE(SUBSTITUTE(_xlfn.FILTERXML("&lt;t&gt;&lt;s&gt;"&amp;SUBSTITUTE(Q142,",","&lt;/s&gt;&lt;s&gt;")&amp;"&lt;/s&gt;&lt;/t&gt;","//s"),"mm","")))/10))</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1</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 ""))</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7" t="str">
        <f>IF('Model output'!S141="","",'Model output'!S141)</f>
        <v>Absent</v>
      </c>
      <c r="Y142" t="str">
        <f>IF(OR('Model output'!S141="",ISNUMBER(SEARCH("Absent",'Model output'!S141)),ISNUMBER(SEARCH("Not identified",'Model output'!S141)),AND(ISNUMBER(SEARCH("No",'Model output'!S141)),NOT(ISNUMBER(SEARCH("carcinoma",'Model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1" t="str">
        <f>IF(OR('Model output'!V141="", AND(ISERROR(SEARCH("Positive",'Model output'!V141)), ISNUMBER(SEARCH("Negative",'Model output'!V141))), AND(ISNUMBER(SEARCH("Uninvolved",'Model output'!V141)),NOT(ISNUMBER(SEARCH("margins involved",'Model output'!V141)))), ISNUMBER(SEARCH("Free",'Model output'!V141)), ISNUMBER(SEARCH("1 mm",'Model output'!V141)), ISNUMBER(SEARCH("0.1 CM",'Model output'!V141)), ISNUMBER(SEARCH("less than 0.2 mm",'Model output'!V141)), ISNUMBER(SEARCH("less than 0.5 mm",'Model output'!V141)), ISNUMBER(SEARCH("close to",'Model output'!V141)), ISNUMBER(SEARCH("abut",'Model output'!V141)), ISNUMBER(SEARCH("not mentioned",'Model output'!V141)), ISNUMBER(SEARCH("cannot be assessed",'Model output'!V141))), "negative", "positive")</f>
        <v>negative</v>
      </c>
      <c r="AE142" s="36"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AND(ISNUMBER(J142),J142&gt;=5),M142=""),AND(AND(ISNUMBER(J142),J142&gt;=5),AND(ISNUMBER(M142),M142&gt;=1)),AND(ISNUMBER(SERACH("papillary",N142)),OR(Y142="positive",Z142="positive"), ISNUMBER(SEARCH("BRAF",AB142)))),"intermediate","low"))</f>
        <v>low</v>
      </c>
      <c r="AF142" s="37" t="str">
        <f t="shared" si="30"/>
        <v>1b</v>
      </c>
      <c r="AG142" s="37" t="str">
        <f t="shared" si="31"/>
        <v>0</v>
      </c>
      <c r="AH142" s="37" t="str">
        <f t="shared" si="34"/>
        <v>0</v>
      </c>
      <c r="AI142" s="43" t="str">
        <f t="shared" si="35"/>
        <v>I</v>
      </c>
      <c r="AJ142" s="40" t="s">
        <v>938</v>
      </c>
      <c r="AK142" s="42" t="s">
        <v>942</v>
      </c>
      <c r="AL142" s="42" t="s">
        <v>943</v>
      </c>
      <c r="AM142" s="42" t="s">
        <v>946</v>
      </c>
      <c r="AN142" s="42" t="s">
        <v>69</v>
      </c>
      <c r="AO142" s="23">
        <f t="shared" ca="1" si="37"/>
        <v>1</v>
      </c>
      <c r="AP142" s="1">
        <f t="shared" si="38"/>
        <v>1</v>
      </c>
      <c r="AQ142" s="1">
        <f t="shared" si="39"/>
        <v>1</v>
      </c>
      <c r="AR142" s="1">
        <f t="shared" si="40"/>
        <v>1</v>
      </c>
      <c r="AS142" s="13">
        <f t="shared" si="36"/>
        <v>1</v>
      </c>
    </row>
    <row r="143" spans="1:45">
      <c r="A143" t="str">
        <f>'Model output'!A142</f>
        <v>TCGA-EL-A4K1</v>
      </c>
      <c r="B143" s="34">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3</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output'!H142="","negative",IF(OR(ISNUMBER(SEARCH("lymph node",'Model output'!H142)),ISNUMBER(SEARCH("gland",'Model output'!H142)),ISNUMBER(SEARCH("lobe",'Model output'!H142)),ISNUMBER(SEARCH("isthmus",'Model output'!H142)),ISNUMBER(SEARCH("mediastinum",'Model output'!H142)),ISNUMBER(SEARCH("Not mentioned",'Model output'!H142)), ISNUMBER(SEARCH("Not applicable",'Model output'!H142)), ISNUMBER(SEARCH("paratracheal",'Model output'!H142)),ISNUMBER(SEARCH("fibroadipose tissue",'Model output'!H142)),ISNUMBER(SEARCH("thyroid node",'Model output'!H142)),ISNUMBER(SEARCH("skeletal muscle",'Model output'!H142)),ISNUMBER(SEARCH("right",'Model output'!H142)),ISNUMBER(SEARCH("left",'Model output'!H142)),ISNUMBER(SEARCH("Not specified",'Model output'!H142))),"negative","positive"))</f>
        <v>negative</v>
      </c>
      <c r="I143">
        <f>IF(OR('Model output'!I142="",'Model output'!I142="Not answered",'Model output'!I142="Not mentioned"),"",IF(ISNUMBER('Model output'!I142),'Model output'!I142,1))</f>
        <v>1</v>
      </c>
      <c r="J143">
        <f>IF(OR('Model output'!J142="",'Model output'!J142="Not answered",'Model output'!J142="Not mentioned"),"",IF(AND(ISNUMBER('Model output'!J142),'Model output'!J142&lt;=I143),'Model output'!J142,IF(AND(ISNUMBER('Model output'!J142), 'Model output'!J142&gt;=DATE(2024,1,1)), MIN(DAY('Model output'!J142), MONTH('Model output'!J142), YEAR('Model output'!J142)), IF(ISNUMBER(SEARCH("0/",'Model output'!J142)),0,IF(ISNUMBER(SEARCH("/",'Model output'!J142)), VALUE(LEFT('Model output'!J142, SEARCH("/",'Model output'!J142)-1)),1)))))</f>
        <v>1</v>
      </c>
      <c r="K143" t="str" cm="1">
        <f t="array" ref="K143">IF(COUNT(FIND({0,1,2,3,4,5,6,7,8,9},'Model output'!K142))&gt;0,'Model output'!K142,"")</f>
        <v>0.4 cm</v>
      </c>
      <c r="L143" s="8" t="str">
        <f t="shared" si="29"/>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MAX(VALUE(SUBSTITUTE(_xlfn.FILTERXML("&lt;t&gt;&lt;s&gt;"&amp;SUBSTITUTE(Q143,",","&lt;/s&gt;&lt;s&gt;")&amp;"&lt;/s&gt;&lt;/t&gt;","//s"),"mm","")))/10))</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 ""))</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7" t="str">
        <f>IF('Model output'!S142="","",'Model output'!S142)</f>
        <v>Present</v>
      </c>
      <c r="Y143" t="str">
        <f>IF(OR('Model output'!S142="",ISNUMBER(SEARCH("Absent",'Model output'!S142)),ISNUMBER(SEARCH("Not identified",'Model output'!S142)),AND(ISNUMBER(SEARCH("No",'Model output'!S142)),NOT(ISNUMBER(SEARCH("carcinoma",'Model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1" t="str">
        <f>IF(OR('Model output'!V142="", AND(ISERROR(SEARCH("Positive",'Model output'!V142)), ISNUMBER(SEARCH("Negative",'Model output'!V142))), AND(ISNUMBER(SEARCH("Uninvolved",'Model output'!V142)),NOT(ISNUMBER(SEARCH("margins involved",'Model output'!V142)))), ISNUMBER(SEARCH("Free",'Model output'!V142)), ISNUMBER(SEARCH("1 mm",'Model output'!V142)), ISNUMBER(SEARCH("0.1 CM",'Model output'!V142)), ISNUMBER(SEARCH("less than 0.2 mm",'Model output'!V142)), ISNUMBER(SEARCH("less than 0.5 mm",'Model output'!V142)), ISNUMBER(SEARCH("close to",'Model output'!V142)), ISNUMBER(SEARCH("abut",'Model output'!V142)), ISNUMBER(SEARCH("not mentioned",'Model output'!V142)), ISNUMBER(SEARCH("cannot be assessed",'Model output'!V142))), "negative", "positive")</f>
        <v>negative</v>
      </c>
      <c r="AE143" s="36"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AND(ISNUMBER(J143),J143&gt;=5),M143=""),AND(AND(ISNUMBER(J143),J143&gt;=5),AND(ISNUMBER(M143),M143&gt;=1)),AND(ISNUMBER(SERACH("papillary",N143)),OR(Y143="positive",Z143="positive"), ISNUMBER(SEARCH("BRAF",AB143)))),"intermediate","low"))</f>
        <v>intermediate</v>
      </c>
      <c r="AF143" s="37" t="str">
        <f t="shared" si="30"/>
        <v>2</v>
      </c>
      <c r="AG143" s="37" t="str">
        <f t="shared" si="31"/>
        <v>1a</v>
      </c>
      <c r="AH143" s="37" t="str">
        <f t="shared" si="34"/>
        <v>0</v>
      </c>
      <c r="AI143" s="43" t="str">
        <f t="shared" si="35"/>
        <v>II</v>
      </c>
      <c r="AJ143" s="40" t="s">
        <v>937</v>
      </c>
      <c r="AK143" s="42" t="s">
        <v>941</v>
      </c>
      <c r="AL143" s="42" t="s">
        <v>634</v>
      </c>
      <c r="AM143" s="42" t="s">
        <v>946</v>
      </c>
      <c r="AN143" s="42" t="s">
        <v>944</v>
      </c>
      <c r="AO143" s="23">
        <f t="shared" ca="1" si="37"/>
        <v>0</v>
      </c>
      <c r="AP143" s="1">
        <f t="shared" si="38"/>
        <v>0</v>
      </c>
      <c r="AQ143" s="1">
        <f t="shared" si="39"/>
        <v>1</v>
      </c>
      <c r="AR143" s="1">
        <f t="shared" si="40"/>
        <v>1</v>
      </c>
      <c r="AS143" s="13">
        <f t="shared" si="36"/>
        <v>1</v>
      </c>
    </row>
    <row r="144" spans="1:45">
      <c r="A144" t="str">
        <f>'Model output'!A143</f>
        <v>TCGA-EL-A4K2</v>
      </c>
      <c r="B144" s="34">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0</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output'!G143)),ISNUMBER(SEARCH("V ",'Model output'!G143)),ISNUMBER(SEARCH("five",'Model output'!G143)),ISNUMBER(SEARCH("5",'Model output'!G143))))), "lateral", "central"))</f>
        <v/>
      </c>
      <c r="H144" t="str">
        <f>IF('Model output'!H143="","negative",IF(OR(ISNUMBER(SEARCH("lymph node",'Model output'!H143)),ISNUMBER(SEARCH("gland",'Model output'!H143)),ISNUMBER(SEARCH("lobe",'Model output'!H143)),ISNUMBER(SEARCH("isthmus",'Model output'!H143)),ISNUMBER(SEARCH("mediastinum",'Model output'!H143)),ISNUMBER(SEARCH("Not mentioned",'Model output'!H143)), ISNUMBER(SEARCH("Not applicable",'Model output'!H143)), ISNUMBER(SEARCH("paratracheal",'Model output'!H143)),ISNUMBER(SEARCH("fibroadipose tissue",'Model output'!H143)),ISNUMBER(SEARCH("thyroid node",'Model output'!H143)),ISNUMBER(SEARCH("skeletal muscle",'Model output'!H143)),ISNUMBER(SEARCH("right",'Model output'!H143)),ISNUMBER(SEARCH("left",'Model output'!H143)),ISNUMBER(SEARCH("Not specified",'Model output'!H143))),"negative","positive"))</f>
        <v>negative</v>
      </c>
      <c r="I144">
        <f>IF(OR('Model output'!I143="",'Model output'!I143="Not answered",'Model output'!I143="Not mentioned"),"",IF(ISNUMBER('Model output'!I143),'Model output'!I143,1))</f>
        <v>1</v>
      </c>
      <c r="J144">
        <f>IF(OR('Model output'!J143="",'Model output'!J143="Not answered",'Model output'!J143="Not mentioned"),"",IF(AND(ISNUMBER('Model output'!J143),'Model output'!J143&lt;=I144),'Model output'!J143,IF(AND(ISNUMBER('Model output'!J143), 'Model output'!J143&gt;=DATE(2024,1,1)), MIN(DAY('Model output'!J143), MONTH('Model output'!J143), YEAR('Model output'!J143)), IF(ISNUMBER(SEARCH("0/",'Model output'!J143)),0,IF(ISNUMBER(SEARCH("/",'Model output'!J143)), VALUE(LEFT('Model output'!J143, SEARCH("/",'Model output'!J143)-1)),1)))))</f>
        <v>0</v>
      </c>
      <c r="K144" t="str" cm="1">
        <f t="array" ref="K144">IF(COUNT(FIND({0,1,2,3,4,5,6,7,8,9},'Model output'!K143))&gt;0,'Model output'!K143,"")</f>
        <v/>
      </c>
      <c r="L144" s="8" t="str">
        <f t="shared" si="29"/>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MAX(VALUE(SUBSTITUTE(_xlfn.FILTERXML("&lt;t&gt;&lt;s&gt;"&amp;SUBSTITUTE(Q144,",","&lt;/s&gt;&lt;s&gt;")&amp;"&lt;/s&gt;&lt;/t&gt;","//s"),"mm","")))/10))</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 ""))</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7" t="str">
        <f>IF('Model output'!S143="","",'Model output'!S143)</f>
        <v>Absent</v>
      </c>
      <c r="Y144" t="str">
        <f>IF(OR('Model output'!S143="",ISNUMBER(SEARCH("Absent",'Model output'!S143)),ISNUMBER(SEARCH("Not identified",'Model output'!S143)),AND(ISNUMBER(SEARCH("No",'Model output'!S143)),NOT(ISNUMBER(SEARCH("carcinoma",'Model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1" t="str">
        <f>IF(OR('Model output'!V143="", AND(ISERROR(SEARCH("Positive",'Model output'!V143)), ISNUMBER(SEARCH("Negative",'Model output'!V143))), AND(ISNUMBER(SEARCH("Uninvolved",'Model output'!V143)),NOT(ISNUMBER(SEARCH("margins involved",'Model output'!V143)))), ISNUMBER(SEARCH("Free",'Model output'!V143)), ISNUMBER(SEARCH("1 mm",'Model output'!V143)), ISNUMBER(SEARCH("0.1 CM",'Model output'!V143)), ISNUMBER(SEARCH("less than 0.2 mm",'Model output'!V143)), ISNUMBER(SEARCH("less than 0.5 mm",'Model output'!V143)), ISNUMBER(SEARCH("close to",'Model output'!V143)), ISNUMBER(SEARCH("abut",'Model output'!V143)), ISNUMBER(SEARCH("not mentioned",'Model output'!V143)), ISNUMBER(SEARCH("cannot be assessed",'Model output'!V143))), "negative", "positive")</f>
        <v>negative</v>
      </c>
      <c r="AE144" s="36"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AND(ISNUMBER(J144),J144&gt;=5),M144=""),AND(AND(ISNUMBER(J144),J144&gt;=5),AND(ISNUMBER(M144),M144&gt;=1)),AND(ISNUMBER(SERACH("papillary",N144)),OR(Y144="positive",Z144="positive"), ISNUMBER(SEARCH("BRAF",AB144)))),"intermediate","low"))</f>
        <v>low</v>
      </c>
      <c r="AF144" s="37" t="str">
        <f t="shared" si="30"/>
        <v>1b</v>
      </c>
      <c r="AG144" s="37" t="str">
        <f t="shared" si="31"/>
        <v>0</v>
      </c>
      <c r="AH144" s="37" t="str">
        <f t="shared" si="34"/>
        <v>0</v>
      </c>
      <c r="AI144" s="43" t="str">
        <f t="shared" si="35"/>
        <v>I</v>
      </c>
      <c r="AJ144" s="40" t="s">
        <v>938</v>
      </c>
      <c r="AK144" s="42" t="s">
        <v>942</v>
      </c>
      <c r="AL144" s="42" t="s">
        <v>943</v>
      </c>
      <c r="AM144" s="42" t="s">
        <v>946</v>
      </c>
      <c r="AN144" s="42" t="s">
        <v>69</v>
      </c>
      <c r="AO144" s="23">
        <f t="shared" ca="1" si="37"/>
        <v>1</v>
      </c>
      <c r="AP144" s="1">
        <f t="shared" si="38"/>
        <v>1</v>
      </c>
      <c r="AQ144" s="1">
        <f t="shared" si="39"/>
        <v>1</v>
      </c>
      <c r="AR144" s="1">
        <f t="shared" si="40"/>
        <v>1</v>
      </c>
      <c r="AS144" s="13">
        <f t="shared" si="36"/>
        <v>1</v>
      </c>
    </row>
    <row r="145" spans="1:45">
      <c r="A145" t="str">
        <f>'Model output'!A144</f>
        <v>TCGA-EL-A4K4</v>
      </c>
      <c r="B145" s="34">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X</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X</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output'!H144="","negative",IF(OR(ISNUMBER(SEARCH("lymph node",'Model output'!H144)),ISNUMBER(SEARCH("gland",'Model output'!H144)),ISNUMBER(SEARCH("lobe",'Model output'!H144)),ISNUMBER(SEARCH("isthmus",'Model output'!H144)),ISNUMBER(SEARCH("mediastinum",'Model output'!H144)),ISNUMBER(SEARCH("Not mentioned",'Model output'!H144)), ISNUMBER(SEARCH("Not applicable",'Model output'!H144)), ISNUMBER(SEARCH("paratracheal",'Model output'!H144)),ISNUMBER(SEARCH("fibroadipose tissue",'Model output'!H144)),ISNUMBER(SEARCH("thyroid node",'Model output'!H144)),ISNUMBER(SEARCH("skeletal muscle",'Model output'!H144)),ISNUMBER(SEARCH("right",'Model output'!H144)),ISNUMBER(SEARCH("left",'Model output'!H144)),ISNUMBER(SEARCH("Not specified",'Model output'!H144))),"negative","positive"))</f>
        <v>negative</v>
      </c>
      <c r="I145">
        <f>IF(OR('Model output'!I144="",'Model output'!I144="Not answered",'Model output'!I144="Not mentioned"),"",IF(ISNUMBER('Model output'!I144),'Model output'!I144,1))</f>
        <v>5</v>
      </c>
      <c r="J145">
        <f>IF(OR('Model output'!J144="",'Model output'!J144="Not answered",'Model output'!J144="Not mentioned"),"",IF(AND(ISNUMBER('Model output'!J144),'Model output'!J144&lt;=I145),'Model output'!J144,IF(AND(ISNUMBER('Model output'!J144), 'Model output'!J144&gt;=DATE(2024,1,1)), MIN(DAY('Model output'!J144), MONTH('Model output'!J144), YEAR('Model output'!J144)), IF(ISNUMBER(SEARCH("0/",'Model output'!J144)),0,IF(ISNUMBER(SEARCH("/",'Model output'!J144)), VALUE(LEFT('Model output'!J144, SEARCH("/",'Model output'!J144)-1)),1)))))</f>
        <v>4</v>
      </c>
      <c r="K145" t="str" cm="1">
        <f t="array" ref="K145">IF(COUNT(FIND({0,1,2,3,4,5,6,7,8,9},'Model output'!K144))&gt;0,'Model output'!K144,"")</f>
        <v>4 cm</v>
      </c>
      <c r="L145" s="8" t="str">
        <f t="shared" si="29"/>
        <v>4cm</v>
      </c>
      <c r="M145" cm="1">
        <f t="array" ref="M145">IF(L145="","",IF(ISNUMBER(SEARCH("cm",L145)),MAX(VALUE(SUBSTITUTE(_xlfn.FILTERXML("&lt;t&gt;&lt;s&gt;"&amp;SUBSTITUTE(L145,",","&lt;/s&gt;&lt;s&gt;")&amp;"&lt;/s&gt;&lt;/t&gt;","//s"),"cm",""))),MAX(VALUE(SUBSTITUTE(_xlfn.FILTERXML("&lt;t&gt;&lt;s&gt;"&amp;SUBSTITUTE(L145,",","&lt;/s&gt;&lt;s&gt;")&amp;"&lt;/s&gt;&lt;/t&gt;","//s"),"mm","")))/10))</f>
        <v>4</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MAX(VALUE(SUBSTITUTE(_xlfn.FILTERXML("&lt;t&gt;&lt;s&gt;"&amp;SUBSTITUTE(Q145,",","&lt;/s&gt;&lt;s&gt;")&amp;"&lt;/s&gt;&lt;/t&gt;","//s"),"mm","")))/10))</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 ""))</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7" t="str">
        <f>IF('Model output'!S144="","",'Model output'!S144)</f>
        <v>Present</v>
      </c>
      <c r="Y145" t="str">
        <f>IF(OR('Model output'!S144="",ISNUMBER(SEARCH("Absent",'Model output'!S144)),ISNUMBER(SEARCH("Not identified",'Model output'!S144)),AND(ISNUMBER(SEARCH("No",'Model output'!S144)),NOT(ISNUMBER(SEARCH("carcinoma",'Model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1" t="str">
        <f>IF(OR('Model output'!V144="", AND(ISERROR(SEARCH("Positive",'Model output'!V144)), ISNUMBER(SEARCH("Negative",'Model output'!V144))), AND(ISNUMBER(SEARCH("Uninvolved",'Model output'!V144)),NOT(ISNUMBER(SEARCH("margins involved",'Model output'!V144)))), ISNUMBER(SEARCH("Free",'Model output'!V144)), ISNUMBER(SEARCH("1 mm",'Model output'!V144)), ISNUMBER(SEARCH("0.1 CM",'Model output'!V144)), ISNUMBER(SEARCH("less than 0.2 mm",'Model output'!V144)), ISNUMBER(SEARCH("less than 0.5 mm",'Model output'!V144)), ISNUMBER(SEARCH("close to",'Model output'!V144)), ISNUMBER(SEARCH("abut",'Model output'!V144)), ISNUMBER(SEARCH("not mentioned",'Model output'!V144)), ISNUMBER(SEARCH("cannot be assessed",'Model output'!V144))), "negative", "positive")</f>
        <v>positive</v>
      </c>
      <c r="AE145" s="36"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AND(ISNUMBER(J145),J145&gt;=5),M145=""),AND(AND(ISNUMBER(J145),J145&gt;=5),AND(ISNUMBER(M145),M145&gt;=1)),AND(ISNUMBER(SERACH("papillary",N145)),OR(Y145="positive",Z145="positive"), ISNUMBER(SEARCH("BRAF",AB145)))),"intermediate","low"))</f>
        <v>high</v>
      </c>
      <c r="AF145" s="37" t="str">
        <f t="shared" si="30"/>
        <v>3a</v>
      </c>
      <c r="AG145" s="37" t="str">
        <f t="shared" si="31"/>
        <v>1b</v>
      </c>
      <c r="AH145" s="37" t="str">
        <f t="shared" si="34"/>
        <v>0</v>
      </c>
      <c r="AI145" s="43" t="str">
        <f t="shared" si="35"/>
        <v>I</v>
      </c>
      <c r="AJ145" s="40" t="s">
        <v>937</v>
      </c>
      <c r="AK145" s="42" t="s">
        <v>941</v>
      </c>
      <c r="AL145" s="42" t="s">
        <v>942</v>
      </c>
      <c r="AM145" s="42" t="s">
        <v>946</v>
      </c>
      <c r="AN145" s="42" t="s">
        <v>69</v>
      </c>
      <c r="AO145" s="23">
        <f t="shared" si="37"/>
        <v>1</v>
      </c>
      <c r="AP145" s="1">
        <f t="shared" si="38"/>
        <v>0</v>
      </c>
      <c r="AQ145" s="1">
        <f t="shared" si="39"/>
        <v>1</v>
      </c>
      <c r="AR145" s="1">
        <f t="shared" si="40"/>
        <v>1</v>
      </c>
      <c r="AS145" s="13">
        <f t="shared" si="36"/>
        <v>1</v>
      </c>
    </row>
    <row r="146" spans="1:45">
      <c r="A146" t="str">
        <f>'Model output'!A145</f>
        <v>TCGA-EL-A4K6</v>
      </c>
      <c r="B146" s="34">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1</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output'!H145="","negative",IF(OR(ISNUMBER(SEARCH("lymph node",'Model output'!H145)),ISNUMBER(SEARCH("gland",'Model output'!H145)),ISNUMBER(SEARCH("lobe",'Model output'!H145)),ISNUMBER(SEARCH("isthmus",'Model output'!H145)),ISNUMBER(SEARCH("mediastinum",'Model output'!H145)),ISNUMBER(SEARCH("Not mentioned",'Model output'!H145)), ISNUMBER(SEARCH("Not applicable",'Model output'!H145)), ISNUMBER(SEARCH("paratracheal",'Model output'!H145)),ISNUMBER(SEARCH("fibroadipose tissue",'Model output'!H145)),ISNUMBER(SEARCH("thyroid node",'Model output'!H145)),ISNUMBER(SEARCH("skeletal muscle",'Model output'!H145)),ISNUMBER(SEARCH("right",'Model output'!H145)),ISNUMBER(SEARCH("left",'Model output'!H145)),ISNUMBER(SEARCH("Not specified",'Model output'!H145))),"negative","positive"))</f>
        <v>negative</v>
      </c>
      <c r="I146">
        <f>IF(OR('Model output'!I145="",'Model output'!I145="Not answered",'Model output'!I145="Not mentioned"),"",IF(ISNUMBER('Model output'!I145),'Model output'!I145,1))</f>
        <v>39</v>
      </c>
      <c r="J146">
        <f>IF(OR('Model output'!J145="",'Model output'!J145="Not answered",'Model output'!J145="Not mentioned"),"",IF(AND(ISNUMBER('Model output'!J145),'Model output'!J145&lt;=I146),'Model output'!J145,IF(AND(ISNUMBER('Model output'!J145), 'Model output'!J145&gt;=DATE(2024,1,1)), MIN(DAY('Model output'!J145), MONTH('Model output'!J145), YEAR('Model output'!J145)), IF(ISNUMBER(SEARCH("0/",'Model output'!J145)),0,IF(ISNUMBER(SEARCH("/",'Model output'!J145)), VALUE(LEFT('Model output'!J145, SEARCH("/",'Model output'!J145)-1)),1)))))</f>
        <v>3</v>
      </c>
      <c r="K146" t="str" cm="1">
        <f t="array" ref="K146">IF(COUNT(FIND({0,1,2,3,4,5,6,7,8,9},'Model output'!K145))&gt;0,'Model output'!K145,"")</f>
        <v/>
      </c>
      <c r="L146" s="8" t="str">
        <f t="shared" si="29"/>
        <v/>
      </c>
      <c r="M146" t="str" cm="1">
        <f t="array" ref="M146">IF(L146="","",IF(ISNUMBER(SEARCH("cm",L146)),MAX(VALUE(SUBSTITUTE(_xlfn.FILTERXML("&lt;t&gt;&lt;s&gt;"&amp;SUBSTITUTE(L146,",","&lt;/s&gt;&lt;s&gt;")&amp;"&lt;/s&gt;&lt;/t&gt;","//s"),"cm",""))),MAX(VALUE(SUBSTITUTE(_xlfn.FILTERXML("&lt;t&gt;&lt;s&gt;"&amp;SUBSTITUTE(L146,",","&lt;/s&gt;&lt;s&gt;")&amp;"&lt;/s&gt;&lt;/t&gt;","//s"),"mm","")))/10))</f>
        <v/>
      </c>
      <c r="N146" t="str">
        <f>IF('Model output'!L145="","",'Model output'!L145)</f>
        <v>Papillary</v>
      </c>
      <c r="O146" t="str">
        <f>IF('Model output'!M145="","",'Model output'!M145)</f>
        <v>Follicular variant</v>
      </c>
      <c r="P146" t="str">
        <f>IF('Model output'!N145="","",'Model output'!N145)</f>
        <v>6.2 cm</v>
      </c>
      <c r="Q146" t="str">
        <f t="shared" si="33"/>
        <v>6.2cm</v>
      </c>
      <c r="R146" cm="1">
        <f t="array" ref="R146">IF(Q146="","",IF(ISNUMBER(SEARCH("cm",Q146)),MAX(VALUE(SUBSTITUTE(_xlfn.FILTERXML("&lt;t&gt;&lt;s&gt;"&amp;SUBSTITUTE(Q146,",","&lt;/s&gt;&lt;s&gt;")&amp;"&lt;/s&gt;&lt;/t&gt;","//s"),"cm",""))),MAX(VALUE(SUBSTITUTE(_xlfn.FILTERXML("&lt;t&gt;&lt;s&gt;"&amp;SUBSTITUTE(Q146,",","&lt;/s&gt;&lt;s&gt;")&amp;"&lt;/s&gt;&lt;/t&gt;","//s"),"mm","")))/10))</f>
        <v>6.2</v>
      </c>
      <c r="S146" t="str">
        <f>IF(OR('Model output'!P145="",ISNUMBER(SEARCH("Not identified", 'Model output'!P145)),ISNUMBER(SEARCH("Absent",'Model output'!P145)),AND(ISNUMBER(SEARCH("No",'Model output'!P145)),NOT(ISNUMBER(SEARCH("diagnostic",'Model output'!P145)))),ISNUMBER(SEARCH("Negative",'Model output'!P145))),"negative","positive")</f>
        <v>positive</v>
      </c>
      <c r="T146">
        <f>IF('Model output'!O145="","",'Model output'!O145)</f>
        <v>1</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 ""))</f>
        <v>Not mentioned</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7" t="str">
        <f>IF('Model output'!S145="","",'Model output'!S145)</f>
        <v>Present</v>
      </c>
      <c r="Y146" t="str">
        <f>IF(OR('Model output'!S145="",ISNUMBER(SEARCH("Absent",'Model output'!S145)),ISNUMBER(SEARCH("Not identified",'Model output'!S145)),AND(ISNUMBER(SEARCH("No",'Model output'!S145)),NOT(ISNUMBER(SEARCH("carcinoma",'Model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1" t="str">
        <f>IF(OR('Model output'!V145="", AND(ISERROR(SEARCH("Positive",'Model output'!V145)), ISNUMBER(SEARCH("Negative",'Model output'!V145))), AND(ISNUMBER(SEARCH("Uninvolved",'Model output'!V145)),NOT(ISNUMBER(SEARCH("margins involved",'Model output'!V145)))), ISNUMBER(SEARCH("Free",'Model output'!V145)), ISNUMBER(SEARCH("1 mm",'Model output'!V145)), ISNUMBER(SEARCH("0.1 CM",'Model output'!V145)), ISNUMBER(SEARCH("less than 0.2 mm",'Model output'!V145)), ISNUMBER(SEARCH("less than 0.5 mm",'Model output'!V145)), ISNUMBER(SEARCH("close to",'Model output'!V145)), ISNUMBER(SEARCH("abut",'Model output'!V145)), ISNUMBER(SEARCH("not mentioned",'Model output'!V145)), ISNUMBER(SEARCH("cannot be assessed",'Model output'!V145))), "negative", "positive")</f>
        <v>negative</v>
      </c>
      <c r="AE146" s="36"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AND(ISNUMBER(J146),J146&gt;=5),M146=""),AND(AND(ISNUMBER(J146),J146&gt;=5),AND(ISNUMBER(M146),M146&gt;=1)),AND(ISNUMBER(SERACH("papillary",N146)),OR(Y146="positive",Z146="positive"), ISNUMBER(SEARCH("BRAF",AB146)))),"intermediate","low"))</f>
        <v>intermediate</v>
      </c>
      <c r="AF146" s="37" t="str">
        <f t="shared" si="30"/>
        <v>3a</v>
      </c>
      <c r="AG146" s="37" t="str">
        <f t="shared" si="31"/>
        <v>1a</v>
      </c>
      <c r="AH146" s="37" t="str">
        <f t="shared" si="34"/>
        <v>0</v>
      </c>
      <c r="AI146" s="43" t="str">
        <f t="shared" si="35"/>
        <v>II</v>
      </c>
      <c r="AJ146" s="40" t="s">
        <v>939</v>
      </c>
      <c r="AK146" s="42" t="s">
        <v>947</v>
      </c>
      <c r="AL146" s="42" t="s">
        <v>634</v>
      </c>
      <c r="AM146" s="42" t="s">
        <v>946</v>
      </c>
      <c r="AN146" s="42" t="s">
        <v>944</v>
      </c>
      <c r="AO146" s="23">
        <f t="shared" ca="1" si="37"/>
        <v>1</v>
      </c>
      <c r="AP146" s="1">
        <f t="shared" si="38"/>
        <v>1</v>
      </c>
      <c r="AQ146" s="1">
        <f t="shared" si="39"/>
        <v>1</v>
      </c>
      <c r="AR146" s="1">
        <f t="shared" si="40"/>
        <v>1</v>
      </c>
      <c r="AS146" s="13">
        <f t="shared" si="36"/>
        <v>1</v>
      </c>
    </row>
    <row r="147" spans="1:45">
      <c r="A147" t="str">
        <f>'Model output'!A146</f>
        <v>TCGA-EL-A4K9</v>
      </c>
      <c r="B147" s="34">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output'!G146)),ISNUMBER(SEARCH("V ",'Model output'!G146)),ISNUMBER(SEARCH("five",'Model output'!G146)),ISNUMBER(SEARCH("5",'Model output'!G146))))), "lateral", "central"))</f>
        <v/>
      </c>
      <c r="H147" t="str">
        <f>IF('Model output'!H146="","negative",IF(OR(ISNUMBER(SEARCH("lymph node",'Model output'!H146)),ISNUMBER(SEARCH("gland",'Model output'!H146)),ISNUMBER(SEARCH("lobe",'Model output'!H146)),ISNUMBER(SEARCH("isthmus",'Model output'!H146)),ISNUMBER(SEARCH("mediastinum",'Model output'!H146)),ISNUMBER(SEARCH("Not mentioned",'Model output'!H146)), ISNUMBER(SEARCH("Not applicable",'Model output'!H146)), ISNUMBER(SEARCH("paratracheal",'Model output'!H146)),ISNUMBER(SEARCH("fibroadipose tissue",'Model output'!H146)),ISNUMBER(SEARCH("thyroid node",'Model output'!H146)),ISNUMBER(SEARCH("skeletal muscle",'Model output'!H146)),ISNUMBER(SEARCH("right",'Model output'!H146)),ISNUMBER(SEARCH("left",'Model output'!H146)),ISNUMBER(SEARCH("Not specified",'Model output'!H146))),"negative","positive"))</f>
        <v>negative</v>
      </c>
      <c r="I147">
        <f>IF(OR('Model output'!I146="",'Model output'!I146="Not answered",'Model output'!I146="Not mentioned"),"",IF(ISNUMBER('Model output'!I146),'Model output'!I146,1))</f>
        <v>0</v>
      </c>
      <c r="J147">
        <f>IF(OR('Model output'!J146="",'Model output'!J146="Not answered",'Model output'!J146="Not mentioned"),"",IF(AND(ISNUMBER('Model output'!J146),'Model output'!J146&lt;=I147),'Model output'!J146,IF(AND(ISNUMBER('Model output'!J146), 'Model output'!J146&gt;=DATE(2024,1,1)), MIN(DAY('Model output'!J146), MONTH('Model output'!J146), YEAR('Model output'!J146)), IF(ISNUMBER(SEARCH("0/",'Model output'!J146)),0,IF(ISNUMBER(SEARCH("/",'Model output'!J146)), VALUE(LEFT('Model output'!J146, SEARCH("/",'Model output'!J146)-1)),1)))))</f>
        <v>0</v>
      </c>
      <c r="K147" t="str" cm="1">
        <f t="array" ref="K147">IF(COUNT(FIND({0,1,2,3,4,5,6,7,8,9},'Model output'!K146))&gt;0,'Model output'!K146,"")</f>
        <v/>
      </c>
      <c r="L147" s="8" t="str">
        <f t="shared" si="29"/>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
      </c>
      <c r="P147" t="str">
        <f>IF('Model output'!N146="","",'Model output'!N146)</f>
        <v>1.5 cm</v>
      </c>
      <c r="Q147" t="str">
        <f t="shared" si="33"/>
        <v>1.5cm</v>
      </c>
      <c r="R147" cm="1">
        <f t="array" ref="R147">IF(Q147="","",IF(ISNUMBER(SEARCH("cm",Q147)),MAX(VALUE(SUBSTITUTE(_xlfn.FILTERXML("&lt;t&gt;&lt;s&gt;"&amp;SUBSTITUTE(Q147,",","&lt;/s&gt;&lt;s&gt;")&amp;"&lt;/s&gt;&lt;/t&gt;","//s"),"cm",""))),MAX(VALUE(SUBSTITUTE(_xlfn.FILTERXML("&lt;t&gt;&lt;s&gt;"&amp;SUBSTITUTE(Q147,",","&lt;/s&gt;&lt;s&gt;")&amp;"&lt;/s&gt;&lt;/t&gt;","//s"),"mm","")))/10))</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 ""))</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7" t="str">
        <f>IF('Model output'!S146="","",'Model output'!S146)</f>
        <v>Present</v>
      </c>
      <c r="Y147" t="str">
        <f>IF(OR('Model output'!S146="",ISNUMBER(SEARCH("Absent",'Model output'!S146)),ISNUMBER(SEARCH("Not identified",'Model output'!S146)),AND(ISNUMBER(SEARCH("No",'Model output'!S146)),NOT(ISNUMBER(SEARCH("carcinoma",'Model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1" t="str">
        <f>IF(OR('Model output'!V146="", AND(ISERROR(SEARCH("Positive",'Model output'!V146)), ISNUMBER(SEARCH("Negative",'Model output'!V146))), AND(ISNUMBER(SEARCH("Uninvolved",'Model output'!V146)),NOT(ISNUMBER(SEARCH("margins involved",'Model output'!V146)))), ISNUMBER(SEARCH("Free",'Model output'!V146)), ISNUMBER(SEARCH("1 mm",'Model output'!V146)), ISNUMBER(SEARCH("0.1 CM",'Model output'!V146)), ISNUMBER(SEARCH("less than 0.2 mm",'Model output'!V146)), ISNUMBER(SEARCH("less than 0.5 mm",'Model output'!V146)), ISNUMBER(SEARCH("close to",'Model output'!V146)), ISNUMBER(SEARCH("abut",'Model output'!V146)), ISNUMBER(SEARCH("not mentioned",'Model output'!V146)), ISNUMBER(SEARCH("cannot be assessed",'Model output'!V146))), "negative", "positive")</f>
        <v>negative</v>
      </c>
      <c r="AE147" s="36"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AND(ISNUMBER(J147),J147&gt;=5),M147=""),AND(AND(ISNUMBER(J147),J147&gt;=5),AND(ISNUMBER(M147),M147&gt;=1)),AND(ISNUMBER(SERACH("papillary",N147)),OR(Y147="positive",Z147="positive"), ISNUMBER(SEARCH("BRAF",AB147)))),"intermediate","low"))</f>
        <v>intermediate</v>
      </c>
      <c r="AF147" s="37" t="str">
        <f t="shared" si="30"/>
        <v>1b</v>
      </c>
      <c r="AG147" s="37" t="str">
        <f t="shared" si="31"/>
        <v>0</v>
      </c>
      <c r="AH147" s="37" t="str">
        <f t="shared" si="34"/>
        <v>0</v>
      </c>
      <c r="AI147" s="43" t="str">
        <f t="shared" si="35"/>
        <v>I</v>
      </c>
      <c r="AJ147" s="40" t="s">
        <v>939</v>
      </c>
      <c r="AK147" s="42" t="s">
        <v>942</v>
      </c>
      <c r="AL147" s="42" t="s">
        <v>946</v>
      </c>
      <c r="AM147" s="42" t="s">
        <v>946</v>
      </c>
      <c r="AN147" s="42" t="s">
        <v>69</v>
      </c>
      <c r="AO147" s="23">
        <f t="shared" ca="1" si="37"/>
        <v>1</v>
      </c>
      <c r="AP147" s="1">
        <f t="shared" si="38"/>
        <v>1</v>
      </c>
      <c r="AQ147" s="1">
        <f t="shared" si="39"/>
        <v>1</v>
      </c>
      <c r="AR147" s="1">
        <f t="shared" si="40"/>
        <v>1</v>
      </c>
      <c r="AS147" s="13">
        <f t="shared" si="36"/>
        <v>1</v>
      </c>
    </row>
    <row r="148" spans="1:45">
      <c r="A148" t="str">
        <f>'Model output'!A147</f>
        <v>TCGA-EL-A4KD</v>
      </c>
      <c r="B148" s="34">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1</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output'!G147)),ISNUMBER(SEARCH("V ",'Model output'!G147)),ISNUMBER(SEARCH("five",'Model output'!G147)),ISNUMBER(SEARCH("5",'Model output'!G147))))), "lateral", "central"))</f>
        <v>central</v>
      </c>
      <c r="H148" t="str">
        <f>IF('Model output'!H147="","negative",IF(OR(ISNUMBER(SEARCH("lymph node",'Model output'!H147)),ISNUMBER(SEARCH("gland",'Model output'!H147)),ISNUMBER(SEARCH("lobe",'Model output'!H147)),ISNUMBER(SEARCH("isthmus",'Model output'!H147)),ISNUMBER(SEARCH("mediastinum",'Model output'!H147)),ISNUMBER(SEARCH("Not mentioned",'Model output'!H147)), ISNUMBER(SEARCH("Not applicable",'Model output'!H147)), ISNUMBER(SEARCH("paratracheal",'Model output'!H147)),ISNUMBER(SEARCH("fibroadipose tissue",'Model output'!H147)),ISNUMBER(SEARCH("thyroid node",'Model output'!H147)),ISNUMBER(SEARCH("skeletal muscle",'Model output'!H147)),ISNUMBER(SEARCH("right",'Model output'!H147)),ISNUMBER(SEARCH("left",'Model output'!H147)),ISNUMBER(SEARCH("Not specified",'Model output'!H147))),"negative","positive"))</f>
        <v>negative</v>
      </c>
      <c r="I148">
        <f>IF(OR('Model output'!I147="",'Model output'!I147="Not answered",'Model output'!I147="Not mentioned"),"",IF(ISNUMBER('Model output'!I147),'Model output'!I147,1))</f>
        <v>17</v>
      </c>
      <c r="J148">
        <f>IF(OR('Model output'!J147="",'Model output'!J147="Not answered",'Model output'!J147="Not mentioned"),"",IF(AND(ISNUMBER('Model output'!J147),'Model output'!J147&lt;=I148),'Model output'!J147,IF(AND(ISNUMBER('Model output'!J147), 'Model output'!J147&gt;=DATE(2024,1,1)), MIN(DAY('Model output'!J147), MONTH('Model output'!J147), YEAR('Model output'!J147)), IF(ISNUMBER(SEARCH("0/",'Model output'!J147)),0,IF(ISNUMBER(SEARCH("/",'Model output'!J147)), VALUE(LEFT('Model output'!J147, SEARCH("/",'Model output'!J147)-1)),1)))))</f>
        <v>3</v>
      </c>
      <c r="K148" t="str" cm="1">
        <f t="array" ref="K148">IF(COUNT(FIND({0,1,2,3,4,5,6,7,8,9},'Model output'!K147))&gt;0,'Model output'!K147,"")</f>
        <v/>
      </c>
      <c r="L148" s="8" t="str">
        <f t="shared" si="29"/>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 Variant</v>
      </c>
      <c r="P148" t="str">
        <f>IF('Model output'!N147="","",'Model output'!N147)</f>
        <v>4.5 cm</v>
      </c>
      <c r="Q148" t="str">
        <f t="shared" si="33"/>
        <v>4.5cm</v>
      </c>
      <c r="R148" cm="1">
        <f t="array" ref="R148">IF(Q148="","",IF(ISNUMBER(SEARCH("cm",Q148)),MAX(VALUE(SUBSTITUTE(_xlfn.FILTERXML("&lt;t&gt;&lt;s&gt;"&amp;SUBSTITUTE(Q148,",","&lt;/s&gt;&lt;s&gt;")&amp;"&lt;/s&gt;&lt;/t&gt;","//s"),"cm",""))),MAX(VALUE(SUBSTITUTE(_xlfn.FILTERXML("&lt;t&gt;&lt;s&gt;"&amp;SUBSTITUTE(Q148,",","&lt;/s&gt;&lt;s&gt;")&amp;"&lt;/s&gt;&lt;/t&gt;","//s"),"mm","")))/10))</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 ""))</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7" t="str">
        <f>IF('Model output'!S147="","",'Model output'!S147)</f>
        <v>Focally present, extending into fibroadipose tissue</v>
      </c>
      <c r="Y148" t="str">
        <f>IF(OR('Model output'!S147="",ISNUMBER(SEARCH("Absent",'Model output'!S147)),ISNUMBER(SEARCH("Not identified",'Model output'!S147)),AND(ISNUMBER(SEARCH("No",'Model output'!S147)),NOT(ISNUMBER(SEARCH("carcinoma",'Model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1" t="str">
        <f>IF(OR('Model output'!V147="", AND(ISERROR(SEARCH("Positive",'Model output'!V147)), ISNUMBER(SEARCH("Negative",'Model output'!V147))), AND(ISNUMBER(SEARCH("Uninvolved",'Model output'!V147)),NOT(ISNUMBER(SEARCH("margins involved",'Model output'!V147)))), ISNUMBER(SEARCH("Free",'Model output'!V147)), ISNUMBER(SEARCH("1 mm",'Model output'!V147)), ISNUMBER(SEARCH("0.1 CM",'Model output'!V147)), ISNUMBER(SEARCH("less than 0.2 mm",'Model output'!V147)), ISNUMBER(SEARCH("less than 0.5 mm",'Model output'!V147)), ISNUMBER(SEARCH("close to",'Model output'!V147)), ISNUMBER(SEARCH("abut",'Model output'!V147)), ISNUMBER(SEARCH("not mentioned",'Model output'!V147)), ISNUMBER(SEARCH("cannot be assessed",'Model output'!V147))), "negative", "positive")</f>
        <v>negative</v>
      </c>
      <c r="AE148" s="36"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AND(ISNUMBER(J148),J148&gt;=5),M148=""),AND(AND(ISNUMBER(J148),J148&gt;=5),AND(ISNUMBER(M148),M148&gt;=1)),AND(ISNUMBER(SERACH("papillary",N148)),OR(Y148="positive",Z148="positive"), ISNUMBER(SEARCH("BRAF",AB148)))),"intermediate","low"))</f>
        <v>intermediate</v>
      </c>
      <c r="AF148" s="37" t="str">
        <f t="shared" si="30"/>
        <v>3a</v>
      </c>
      <c r="AG148" s="37" t="str">
        <f t="shared" si="31"/>
        <v>1a</v>
      </c>
      <c r="AH148" s="37" t="str">
        <f t="shared" si="34"/>
        <v>0</v>
      </c>
      <c r="AI148" s="43" t="str">
        <f t="shared" si="35"/>
        <v>I</v>
      </c>
      <c r="AJ148" s="40" t="s">
        <v>939</v>
      </c>
      <c r="AK148" s="42" t="s">
        <v>947</v>
      </c>
      <c r="AL148" s="42" t="s">
        <v>634</v>
      </c>
      <c r="AM148" s="42" t="s">
        <v>946</v>
      </c>
      <c r="AN148" s="42" t="s">
        <v>69</v>
      </c>
      <c r="AO148" s="23">
        <f t="shared" ca="1" si="37"/>
        <v>1</v>
      </c>
      <c r="AP148" s="1">
        <f t="shared" si="38"/>
        <v>1</v>
      </c>
      <c r="AQ148" s="1">
        <f t="shared" si="39"/>
        <v>1</v>
      </c>
      <c r="AR148" s="1">
        <f t="shared" si="40"/>
        <v>1</v>
      </c>
      <c r="AS148" s="13">
        <f t="shared" si="36"/>
        <v>1</v>
      </c>
    </row>
    <row r="149" spans="1:45">
      <c r="A149" t="str">
        <f>'Model output'!A148</f>
        <v>TCGA-EL-A4KG</v>
      </c>
      <c r="B149" s="34">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X</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output'!G148)),ISNUMBER(SEARCH("V ",'Model output'!G148)),ISNUMBER(SEARCH("five",'Model output'!G148)),ISNUMBER(SEARCH("5",'Model output'!G148))))), "lateral", "central"))</f>
        <v/>
      </c>
      <c r="H149" t="str">
        <f>IF('Model output'!H148="","negative",IF(OR(ISNUMBER(SEARCH("lymph node",'Model output'!H148)),ISNUMBER(SEARCH("gland",'Model output'!H148)),ISNUMBER(SEARCH("lobe",'Model output'!H148)),ISNUMBER(SEARCH("isthmus",'Model output'!H148)),ISNUMBER(SEARCH("mediastinum",'Model output'!H148)),ISNUMBER(SEARCH("Not mentioned",'Model output'!H148)), ISNUMBER(SEARCH("Not applicable",'Model output'!H148)), ISNUMBER(SEARCH("paratracheal",'Model output'!H148)),ISNUMBER(SEARCH("fibroadipose tissue",'Model output'!H148)),ISNUMBER(SEARCH("thyroid node",'Model output'!H148)),ISNUMBER(SEARCH("skeletal muscle",'Model output'!H148)),ISNUMBER(SEARCH("right",'Model output'!H148)),ISNUMBER(SEARCH("left",'Model output'!H148)),ISNUMBER(SEARCH("Not specified",'Model output'!H148))),"negative","positive"))</f>
        <v>negative</v>
      </c>
      <c r="I149">
        <f>IF(OR('Model output'!I148="",'Model output'!I148="Not answered",'Model output'!I148="Not mentioned"),"",IF(ISNUMBER('Model output'!I148),'Model output'!I148,1))</f>
        <v>1</v>
      </c>
      <c r="J149">
        <f>IF(OR('Model output'!J148="",'Model output'!J148="Not answered",'Model output'!J148="Not mentioned"),"",IF(AND(ISNUMBER('Model output'!J148),'Model output'!J148&lt;=I149),'Model output'!J148,IF(AND(ISNUMBER('Model output'!J148), 'Model output'!J148&gt;=DATE(2024,1,1)), MIN(DAY('Model output'!J148), MONTH('Model output'!J148), YEAR('Model output'!J148)), IF(ISNUMBER(SEARCH("0/",'Model output'!J148)),0,IF(ISNUMBER(SEARCH("/",'Model output'!J148)), VALUE(LEFT('Model output'!J148, SEARCH("/",'Model output'!J148)-1)),1)))))</f>
        <v>0</v>
      </c>
      <c r="K149" t="str" cm="1">
        <f t="array" ref="K149">IF(COUNT(FIND({0,1,2,3,4,5,6,7,8,9},'Model output'!K148))&gt;0,'Model output'!K148,"")</f>
        <v/>
      </c>
      <c r="L149" s="8" t="str">
        <f t="shared" si="29"/>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
      </c>
      <c r="P149" t="str">
        <f>IF('Model output'!N148="","",'Model output'!N148)</f>
        <v>2 cm</v>
      </c>
      <c r="Q149" t="str">
        <f t="shared" si="33"/>
        <v>2cm</v>
      </c>
      <c r="R149" cm="1">
        <f t="array" ref="R149">IF(Q149="","",IF(ISNUMBER(SEARCH("cm",Q149)),MAX(VALUE(SUBSTITUTE(_xlfn.FILTERXML("&lt;t&gt;&lt;s&gt;"&amp;SUBSTITUTE(Q149,",","&lt;/s&gt;&lt;s&gt;")&amp;"&lt;/s&gt;&lt;/t&gt;","//s"),"cm",""))),MAX(VALUE(SUBSTITUTE(_xlfn.FILTERXML("&lt;t&gt;&lt;s&gt;"&amp;SUBSTITUTE(Q149,",","&lt;/s&gt;&lt;s&gt;")&amp;"&lt;/s&gt;&lt;/t&gt;","//s"),"mm","")))/10))</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 ""))</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7"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1" t="str">
        <f>IF(OR('Model output'!V148="", AND(ISERROR(SEARCH("Positive",'Model output'!V148)), ISNUMBER(SEARCH("Negative",'Model output'!V148))), AND(ISNUMBER(SEARCH("Uninvolved",'Model output'!V148)),NOT(ISNUMBER(SEARCH("margins involved",'Model output'!V148)))), ISNUMBER(SEARCH("Free",'Model output'!V148)), ISNUMBER(SEARCH("1 mm",'Model output'!V148)), ISNUMBER(SEARCH("0.1 CM",'Model output'!V148)), ISNUMBER(SEARCH("less than 0.2 mm",'Model output'!V148)), ISNUMBER(SEARCH("less than 0.5 mm",'Model output'!V148)), ISNUMBER(SEARCH("close to",'Model output'!V148)), ISNUMBER(SEARCH("abut",'Model output'!V148)), ISNUMBER(SEARCH("not mentioned",'Model output'!V148)), ISNUMBER(SEARCH("cannot be assessed",'Model output'!V148))), "negative", "positive")</f>
        <v>negative</v>
      </c>
      <c r="AE149" s="36"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AND(ISNUMBER(J149),J149&gt;=5),M149=""),AND(AND(ISNUMBER(J149),J149&gt;=5),AND(ISNUMBER(M149),M149&gt;=1)),AND(ISNUMBER(SERACH("papillary",N149)),OR(Y149="positive",Z149="positive"), ISNUMBER(SEARCH("BRAF",AB149)))),"intermediate","low"))</f>
        <v>intermediate</v>
      </c>
      <c r="AF149" s="37" t="str">
        <f t="shared" si="30"/>
        <v>1b</v>
      </c>
      <c r="AG149" s="37" t="str">
        <f t="shared" si="31"/>
        <v>0</v>
      </c>
      <c r="AH149" s="37" t="str">
        <f t="shared" si="34"/>
        <v>0</v>
      </c>
      <c r="AI149" s="43" t="str">
        <f t="shared" si="35"/>
        <v>I</v>
      </c>
      <c r="AJ149" s="40" t="s">
        <v>939</v>
      </c>
      <c r="AK149" s="42" t="s">
        <v>942</v>
      </c>
      <c r="AL149" s="42" t="s">
        <v>943</v>
      </c>
      <c r="AM149" s="42" t="s">
        <v>946</v>
      </c>
      <c r="AN149" s="42" t="s">
        <v>69</v>
      </c>
      <c r="AO149" s="23">
        <f t="shared" ca="1" si="37"/>
        <v>1</v>
      </c>
      <c r="AP149" s="1">
        <f t="shared" si="38"/>
        <v>1</v>
      </c>
      <c r="AQ149" s="1">
        <f t="shared" si="39"/>
        <v>1</v>
      </c>
      <c r="AR149" s="1">
        <f t="shared" si="40"/>
        <v>1</v>
      </c>
      <c r="AS149" s="13">
        <f t="shared" si="36"/>
        <v>1</v>
      </c>
    </row>
    <row r="150" spans="1:45">
      <c r="A150" t="str">
        <f>'Model output'!A149</f>
        <v>TCGA-EL-A4KH</v>
      </c>
      <c r="B150" s="34">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0</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0</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output'!G149)),ISNUMBER(SEARCH("V ",'Model output'!G149)),ISNUMBER(SEARCH("five",'Model output'!G149)),ISNUMBER(SEARCH("5",'Model output'!G149))))), "lateral", "central"))</f>
        <v/>
      </c>
      <c r="H150" t="str">
        <f>IF('Model output'!H149="","negative",IF(OR(ISNUMBER(SEARCH("lymph node",'Model output'!H149)),ISNUMBER(SEARCH("gland",'Model output'!H149)),ISNUMBER(SEARCH("lobe",'Model output'!H149)),ISNUMBER(SEARCH("isthmus",'Model output'!H149)),ISNUMBER(SEARCH("mediastinum",'Model output'!H149)),ISNUMBER(SEARCH("Not mentioned",'Model output'!H149)), ISNUMBER(SEARCH("Not applicable",'Model output'!H149)), ISNUMBER(SEARCH("paratracheal",'Model output'!H149)),ISNUMBER(SEARCH("fibroadipose tissue",'Model output'!H149)),ISNUMBER(SEARCH("thyroid node",'Model output'!H149)),ISNUMBER(SEARCH("skeletal muscle",'Model output'!H149)),ISNUMBER(SEARCH("right",'Model output'!H149)),ISNUMBER(SEARCH("left",'Model output'!H149)),ISNUMBER(SEARCH("Not specified",'Model output'!H149))),"negative","positive"))</f>
        <v>negative</v>
      </c>
      <c r="I150">
        <f>IF(OR('Model output'!I149="",'Model output'!I149="Not answered",'Model output'!I149="Not mentioned"),"",IF(ISNUMBER('Model output'!I149),'Model output'!I149,1))</f>
        <v>0</v>
      </c>
      <c r="J150">
        <f>IF(OR('Model output'!J149="",'Model output'!J149="Not answered",'Model output'!J149="Not mentioned"),"",IF(AND(ISNUMBER('Model output'!J149),'Model output'!J149&lt;=I150),'Model output'!J149,IF(AND(ISNUMBER('Model output'!J149), 'Model output'!J149&gt;=DATE(2024,1,1)), MIN(DAY('Model output'!J149), MONTH('Model output'!J149), YEAR('Model output'!J149)), IF(ISNUMBER(SEARCH("0/",'Model output'!J149)),0,IF(ISNUMBER(SEARCH("/",'Model output'!J149)), VALUE(LEFT('Model output'!J149, SEARCH("/",'Model output'!J149)-1)),1)))))</f>
        <v>0</v>
      </c>
      <c r="K150" t="str" cm="1">
        <f t="array" ref="K150">IF(COUNT(FIND({0,1,2,3,4,5,6,7,8,9},'Model output'!K149))&gt;0,'Model output'!K149,"")</f>
        <v/>
      </c>
      <c r="L150" s="8" t="str">
        <f t="shared" si="29"/>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33"/>
        <v>2.1cm</v>
      </c>
      <c r="R150" cm="1">
        <f t="array" ref="R150">IF(Q150="","",IF(ISNUMBER(SEARCH("cm",Q150)),MAX(VALUE(SUBSTITUTE(_xlfn.FILTERXML("&lt;t&gt;&lt;s&gt;"&amp;SUBSTITUTE(Q150,",","&lt;/s&gt;&lt;s&gt;")&amp;"&lt;/s&gt;&lt;/t&gt;","//s"),"cm",""))),MAX(VALUE(SUBSTITUTE(_xlfn.FILTERXML("&lt;t&gt;&lt;s&gt;"&amp;SUBSTITUTE(Q150,",","&lt;/s&gt;&lt;s&gt;")&amp;"&lt;/s&gt;&lt;/t&gt;","//s"),"mm","")))/10))</f>
        <v>2.1</v>
      </c>
      <c r="S150" t="str">
        <f>IF(OR('Model output'!P149="",ISNUMBER(SEARCH("Not identified", 'Model output'!P149)),ISNUMBER(SEARCH("Absent",'Model output'!P149)),AND(ISNUMBER(SEARCH("No",'Model output'!P149)),NOT(ISNUMBER(SEARCH("diagnostic",'Model output'!P149)))),ISNUMBER(SEARCH("Negative",'Model output'!P149))),"negative","positive")</f>
        <v>negative</v>
      </c>
      <c r="T150">
        <f>IF('Model output'!O149="","",'Model output'!O149)</f>
        <v>1</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 ""))</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7" t="str">
        <f>IF('Model output'!S149="","",'Model output'!S149)</f>
        <v>Absent</v>
      </c>
      <c r="Y150" t="str">
        <f>IF(OR('Model output'!S149="",ISNUMBER(SEARCH("Absent",'Model output'!S149)),ISNUMBER(SEARCH("Not identified",'Model output'!S149)),AND(ISNUMBER(SEARCH("No",'Model output'!S149)),NOT(ISNUMBER(SEARCH("carcinoma",'Model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1" t="str">
        <f>IF(OR('Model output'!V149="", AND(ISERROR(SEARCH("Positive",'Model output'!V149)), ISNUMBER(SEARCH("Negative",'Model output'!V149))), AND(ISNUMBER(SEARCH("Uninvolved",'Model output'!V149)),NOT(ISNUMBER(SEARCH("margins involved",'Model output'!V149)))), ISNUMBER(SEARCH("Free",'Model output'!V149)), ISNUMBER(SEARCH("1 mm",'Model output'!V149)), ISNUMBER(SEARCH("0.1 CM",'Model output'!V149)), ISNUMBER(SEARCH("less than 0.2 mm",'Model output'!V149)), ISNUMBER(SEARCH("less than 0.5 mm",'Model output'!V149)), ISNUMBER(SEARCH("close to",'Model output'!V149)), ISNUMBER(SEARCH("abut",'Model output'!V149)), ISNUMBER(SEARCH("not mentioned",'Model output'!V149)), ISNUMBER(SEARCH("cannot be assessed",'Model output'!V149))), "negative", "positive")</f>
        <v>negative</v>
      </c>
      <c r="AE150" s="36"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AND(ISNUMBER(J150),J150&gt;=5),M150=""),AND(AND(ISNUMBER(J150),J150&gt;=5),AND(ISNUMBER(M150),M150&gt;=1)),AND(ISNUMBER(SERACH("papillary",N150)),OR(Y150="positive",Z150="positive"), ISNUMBER(SEARCH("BRAF",AB150)))),"intermediate","low"))</f>
        <v>low</v>
      </c>
      <c r="AF150" s="37" t="str">
        <f t="shared" si="30"/>
        <v>2</v>
      </c>
      <c r="AG150" s="37" t="str">
        <f t="shared" si="31"/>
        <v>0</v>
      </c>
      <c r="AH150" s="37" t="str">
        <f t="shared" si="34"/>
        <v>0</v>
      </c>
      <c r="AI150" s="43" t="str">
        <f t="shared" si="35"/>
        <v>I</v>
      </c>
      <c r="AJ150" s="40" t="s">
        <v>938</v>
      </c>
      <c r="AK150" s="42" t="s">
        <v>945</v>
      </c>
      <c r="AL150" s="42" t="s">
        <v>946</v>
      </c>
      <c r="AM150" s="42" t="s">
        <v>946</v>
      </c>
      <c r="AN150" s="42" t="s">
        <v>69</v>
      </c>
      <c r="AO150" s="23">
        <f t="shared" ca="1" si="37"/>
        <v>1</v>
      </c>
      <c r="AP150" s="1">
        <f t="shared" si="38"/>
        <v>1</v>
      </c>
      <c r="AQ150" s="1">
        <f t="shared" si="39"/>
        <v>1</v>
      </c>
      <c r="AR150" s="1">
        <f t="shared" si="40"/>
        <v>1</v>
      </c>
      <c r="AS150" s="13">
        <f t="shared" si="36"/>
        <v>1</v>
      </c>
    </row>
    <row r="151" spans="1:45">
      <c r="A151" t="str">
        <f>'Model output'!A150</f>
        <v>TCGA-EL-A4KI</v>
      </c>
      <c r="B151" s="34">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3</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output'!G150)),ISNUMBER(SEARCH("V ",'Model output'!G150)),ISNUMBER(SEARCH("five",'Model output'!G150)),ISNUMBER(SEARCH("5",'Model output'!G150))))), "lateral", "central"))</f>
        <v/>
      </c>
      <c r="H151" t="str">
        <f>IF('Model output'!H150="","negative",IF(OR(ISNUMBER(SEARCH("lymph node",'Model output'!H150)),ISNUMBER(SEARCH("gland",'Model output'!H150)),ISNUMBER(SEARCH("lobe",'Model output'!H150)),ISNUMBER(SEARCH("isthmus",'Model output'!H150)),ISNUMBER(SEARCH("mediastinum",'Model output'!H150)),ISNUMBER(SEARCH("Not mentioned",'Model output'!H150)), ISNUMBER(SEARCH("Not applicable",'Model output'!H150)), ISNUMBER(SEARCH("paratracheal",'Model output'!H150)),ISNUMBER(SEARCH("fibroadipose tissue",'Model output'!H150)),ISNUMBER(SEARCH("thyroid node",'Model output'!H150)),ISNUMBER(SEARCH("skeletal muscle",'Model output'!H150)),ISNUMBER(SEARCH("right",'Model output'!H150)),ISNUMBER(SEARCH("left",'Model output'!H150)),ISNUMBER(SEARCH("Not specified",'Model output'!H150))),"negative","positive"))</f>
        <v>negative</v>
      </c>
      <c r="I151">
        <f>IF(OR('Model output'!I150="",'Model output'!I150="Not answered",'Model output'!I150="Not mentioned"),"",IF(ISNUMBER('Model output'!I150),'Model output'!I150,1))</f>
        <v>1</v>
      </c>
      <c r="J151">
        <f>IF(OR('Model output'!J150="",'Model output'!J150="Not answered",'Model output'!J150="Not mentioned"),"",IF(AND(ISNUMBER('Model output'!J150),'Model output'!J150&lt;=I151),'Model output'!J150,IF(AND(ISNUMBER('Model output'!J150), 'Model output'!J150&gt;=DATE(2024,1,1)), MIN(DAY('Model output'!J150), MONTH('Model output'!J150), YEAR('Model output'!J150)), IF(ISNUMBER(SEARCH("0/",'Model output'!J150)),0,IF(ISNUMBER(SEARCH("/",'Model output'!J150)), VALUE(LEFT('Model output'!J150, SEARCH("/",'Model output'!J150)-1)),1)))))</f>
        <v>0</v>
      </c>
      <c r="K151" t="str" cm="1">
        <f t="array" ref="K151">IF(COUNT(FIND({0,1,2,3,4,5,6,7,8,9},'Model output'!K150))&gt;0,'Model output'!K150,"")</f>
        <v/>
      </c>
      <c r="L151" s="8" t="str">
        <f t="shared" si="29"/>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3"/>
        <v>3.4cm</v>
      </c>
      <c r="R151" cm="1">
        <f t="array" ref="R151">IF(Q151="","",IF(ISNUMBER(SEARCH("cm",Q151)),MAX(VALUE(SUBSTITUTE(_xlfn.FILTERXML("&lt;t&gt;&lt;s&gt;"&amp;SUBSTITUTE(Q151,",","&lt;/s&gt;&lt;s&gt;")&amp;"&lt;/s&gt;&lt;/t&gt;","//s"),"cm",""))),MAX(VALUE(SUBSTITUTE(_xlfn.FILTERXML("&lt;t&gt;&lt;s&gt;"&amp;SUBSTITUTE(Q151,",","&lt;/s&gt;&lt;s&gt;")&amp;"&lt;/s&gt;&lt;/t&gt;","//s"),"mm","")))/10))</f>
        <v>3.4</v>
      </c>
      <c r="S151" t="str">
        <f>IF(OR('Model output'!P150="",ISNUMBER(SEARCH("Not identified", 'Model output'!P150)),ISNUMBER(SEARCH("Absent",'Model output'!P150)),AND(ISNUMBER(SEARCH("No",'Model output'!P150)),NOT(ISNUMBER(SEARCH("diagnostic",'Model output'!P150)))),ISNUMBER(SEARCH("Negative",'Model output'!P150))),"negative","positive")</f>
        <v>positive</v>
      </c>
      <c r="T151">
        <f>IF('Model output'!O150="","",'Model output'!O150)</f>
        <v>1</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 ""))</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7" t="str">
        <f>IF('Model output'!S150="","",'Model output'!S150)</f>
        <v>favor into fibrous tissue</v>
      </c>
      <c r="Y151" t="str">
        <f>IF(OR('Model output'!S150="",ISNUMBER(SEARCH("Absent",'Model output'!S150)),ISNUMBER(SEARCH("Not identified",'Model output'!S150)),AND(ISNUMBER(SEARCH("No",'Model output'!S150)),NOT(ISNUMBER(SEARCH("carcinoma",'Model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1" t="str">
        <f>IF(OR('Model output'!V150="", AND(ISERROR(SEARCH("Positive",'Model output'!V150)), ISNUMBER(SEARCH("Negative",'Model output'!V150))), AND(ISNUMBER(SEARCH("Uninvolved",'Model output'!V150)),NOT(ISNUMBER(SEARCH("margins involved",'Model output'!V150)))), ISNUMBER(SEARCH("Free",'Model output'!V150)), ISNUMBER(SEARCH("1 mm",'Model output'!V150)), ISNUMBER(SEARCH("0.1 CM",'Model output'!V150)), ISNUMBER(SEARCH("less than 0.2 mm",'Model output'!V150)), ISNUMBER(SEARCH("less than 0.5 mm",'Model output'!V150)), ISNUMBER(SEARCH("close to",'Model output'!V150)), ISNUMBER(SEARCH("abut",'Model output'!V150)), ISNUMBER(SEARCH("not mentioned",'Model output'!V150)), ISNUMBER(SEARCH("cannot be assessed",'Model output'!V150))), "negative", "positive")</f>
        <v>negative</v>
      </c>
      <c r="AE151" s="36"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AND(ISNUMBER(J151),J151&gt;=5),M151=""),AND(AND(ISNUMBER(J151),J151&gt;=5),AND(ISNUMBER(M151),M151&gt;=1)),AND(ISNUMBER(SERACH("papillary",N151)),OR(Y151="positive",Z151="positive"), ISNUMBER(SEARCH("BRAF",AB151)))),"intermediate","low"))</f>
        <v>intermediate</v>
      </c>
      <c r="AF151" s="37" t="str">
        <f t="shared" si="30"/>
        <v>2</v>
      </c>
      <c r="AG151" s="37" t="str">
        <f t="shared" si="31"/>
        <v>0</v>
      </c>
      <c r="AH151" s="37" t="str">
        <f t="shared" si="34"/>
        <v>0</v>
      </c>
      <c r="AI151" s="43" t="str">
        <f t="shared" si="35"/>
        <v>I</v>
      </c>
      <c r="AJ151" s="40" t="s">
        <v>939</v>
      </c>
      <c r="AK151" s="42" t="s">
        <v>945</v>
      </c>
      <c r="AL151" s="42" t="s">
        <v>943</v>
      </c>
      <c r="AM151" s="42" t="s">
        <v>946</v>
      </c>
      <c r="AN151" s="42" t="s">
        <v>69</v>
      </c>
      <c r="AO151" s="23">
        <f t="shared" ca="1" si="37"/>
        <v>1</v>
      </c>
      <c r="AP151" s="1">
        <f t="shared" si="38"/>
        <v>1</v>
      </c>
      <c r="AQ151" s="1">
        <f t="shared" si="39"/>
        <v>1</v>
      </c>
      <c r="AR151" s="1">
        <f t="shared" si="40"/>
        <v>1</v>
      </c>
      <c r="AS151" s="13">
        <f t="shared" si="36"/>
        <v>1</v>
      </c>
    </row>
    <row r="152" spans="1:45">
      <c r="A152" t="str">
        <f>'Model output'!A151</f>
        <v>TCGA-EM-A1CU</v>
      </c>
      <c r="B152" s="34">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output'!G151)),ISNUMBER(SEARCH("V ",'Model output'!G151)),ISNUMBER(SEARCH("five",'Model output'!G151)),ISNUMBER(SEARCH("5",'Model output'!G151))))), "lateral", "central"))</f>
        <v/>
      </c>
      <c r="H152" t="str">
        <f>IF('Model output'!H151="","negative",IF(OR(ISNUMBER(SEARCH("lymph node",'Model output'!H151)),ISNUMBER(SEARCH("gland",'Model output'!H151)),ISNUMBER(SEARCH("lobe",'Model output'!H151)),ISNUMBER(SEARCH("isthmus",'Model output'!H151)),ISNUMBER(SEARCH("mediastinum",'Model output'!H151)),ISNUMBER(SEARCH("Not mentioned",'Model output'!H151)), ISNUMBER(SEARCH("Not applicable",'Model output'!H151)), ISNUMBER(SEARCH("paratracheal",'Model output'!H151)),ISNUMBER(SEARCH("fibroadipose tissue",'Model output'!H151)),ISNUMBER(SEARCH("thyroid node",'Model output'!H151)),ISNUMBER(SEARCH("skeletal muscle",'Model output'!H151)),ISNUMBER(SEARCH("right",'Model output'!H151)),ISNUMBER(SEARCH("left",'Model output'!H151)),ISNUMBER(SEARCH("Not specified",'Model output'!H151))),"negative","positive"))</f>
        <v>negative</v>
      </c>
      <c r="I152">
        <f>IF(OR('Model output'!I151="",'Model output'!I151="Not answered",'Model output'!I151="Not mentioned"),"",IF(ISNUMBER('Model output'!I151),'Model output'!I151,1))</f>
        <v>20</v>
      </c>
      <c r="J152">
        <f>IF(OR('Model output'!J151="",'Model output'!J151="Not answered",'Model output'!J151="Not mentioned"),"",IF(AND(ISNUMBER('Model output'!J151),'Model output'!J151&lt;=I152),'Model output'!J151,IF(AND(ISNUMBER('Model output'!J151), 'Model output'!J151&gt;=DATE(2024,1,1)), MIN(DAY('Model output'!J151), MONTH('Model output'!J151), YEAR('Model output'!J151)), IF(ISNUMBER(SEARCH("0/",'Model output'!J151)),0,IF(ISNUMBER(SEARCH("/",'Model output'!J151)), VALUE(LEFT('Model output'!J151, SEARCH("/",'Model output'!J151)-1)),1)))))</f>
        <v>1</v>
      </c>
      <c r="K152" t="str" cm="1">
        <f t="array" ref="K152">IF(COUNT(FIND({0,1,2,3,4,5,6,7,8,9},'Model output'!K151))&gt;0,'Model output'!K151,"")</f>
        <v/>
      </c>
      <c r="L152" s="8" t="str">
        <f t="shared" si="29"/>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classical type</v>
      </c>
      <c r="O152" t="str">
        <f>IF('Model output'!M151="","",'Model output'!M151)</f>
        <v/>
      </c>
      <c r="P152" t="str">
        <f>IF('Model output'!N151="","",'Model output'!N151)</f>
        <v>6.5 cm</v>
      </c>
      <c r="Q152" t="str">
        <f t="shared" si="33"/>
        <v>6.5cm</v>
      </c>
      <c r="R152" cm="1">
        <f t="array" ref="R152">IF(Q152="","",IF(ISNUMBER(SEARCH("cm",Q152)),MAX(VALUE(SUBSTITUTE(_xlfn.FILTERXML("&lt;t&gt;&lt;s&gt;"&amp;SUBSTITUTE(Q152,",","&lt;/s&gt;&lt;s&gt;")&amp;"&lt;/s&gt;&lt;/t&gt;","//s"),"cm",""))),MAX(VALUE(SUBSTITUTE(_xlfn.FILTERXML("&lt;t&gt;&lt;s&gt;"&amp;SUBSTITUTE(Q152,",","&lt;/s&gt;&lt;s&gt;")&amp;"&lt;/s&gt;&lt;/t&gt;","//s"),"mm","")))/10))</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 ""))</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7" t="str">
        <f>IF('Model output'!S151="","",'Model output'!S151)</f>
        <v>Absent</v>
      </c>
      <c r="Y152" t="str">
        <f>IF(OR('Model output'!S151="",ISNUMBER(SEARCH("Absent",'Model output'!S151)),ISNUMBER(SEARCH("Not identified",'Model output'!S151)),AND(ISNUMBER(SEARCH("No",'Model output'!S151)),NOT(ISNUMBER(SEARCH("carcinoma",'Model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1" t="str">
        <f>IF(OR('Model output'!V151="", AND(ISERROR(SEARCH("Positive",'Model output'!V151)), ISNUMBER(SEARCH("Negative",'Model output'!V151))), AND(ISNUMBER(SEARCH("Uninvolved",'Model output'!V151)),NOT(ISNUMBER(SEARCH("margins involved",'Model output'!V151)))), ISNUMBER(SEARCH("Free",'Model output'!V151)), ISNUMBER(SEARCH("1 mm",'Model output'!V151)), ISNUMBER(SEARCH("0.1 CM",'Model output'!V151)), ISNUMBER(SEARCH("less than 0.2 mm",'Model output'!V151)), ISNUMBER(SEARCH("less than 0.5 mm",'Model output'!V151)), ISNUMBER(SEARCH("close to",'Model output'!V151)), ISNUMBER(SEARCH("abut",'Model output'!V151)), ISNUMBER(SEARCH("not mentioned",'Model output'!V151)), ISNUMBER(SEARCH("cannot be assessed",'Model output'!V151))), "negative", "positive")</f>
        <v>negative</v>
      </c>
      <c r="AE152" s="36"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AND(ISNUMBER(J152),J152&gt;=5),M152=""),AND(AND(ISNUMBER(J152),J152&gt;=5),AND(ISNUMBER(M152),M152&gt;=1)),AND(ISNUMBER(SERACH("papillary",N152)),OR(Y152="positive",Z152="positive"), ISNUMBER(SEARCH("BRAF",AB152)))),"intermediate","low"))</f>
        <v>low</v>
      </c>
      <c r="AF152" s="37" t="str">
        <f t="shared" si="30"/>
        <v>3a</v>
      </c>
      <c r="AG152" s="37" t="str">
        <f t="shared" si="31"/>
        <v>1a</v>
      </c>
      <c r="AH152" s="37" t="str">
        <f t="shared" si="34"/>
        <v>0</v>
      </c>
      <c r="AI152" s="43" t="str">
        <f t="shared" si="35"/>
        <v>I</v>
      </c>
      <c r="AJ152" s="40" t="s">
        <v>938</v>
      </c>
      <c r="AK152" s="42" t="s">
        <v>947</v>
      </c>
      <c r="AL152" s="42" t="s">
        <v>634</v>
      </c>
      <c r="AM152" s="42" t="s">
        <v>946</v>
      </c>
      <c r="AN152" s="42" t="s">
        <v>69</v>
      </c>
      <c r="AO152" s="23">
        <f t="shared" ca="1" si="37"/>
        <v>1</v>
      </c>
      <c r="AP152" s="1">
        <f t="shared" si="38"/>
        <v>1</v>
      </c>
      <c r="AQ152" s="1">
        <f t="shared" si="39"/>
        <v>1</v>
      </c>
      <c r="AR152" s="1">
        <f t="shared" si="40"/>
        <v>1</v>
      </c>
      <c r="AS152" s="13">
        <f t="shared" si="36"/>
        <v>1</v>
      </c>
    </row>
    <row r="153" spans="1:45">
      <c r="A153" t="str">
        <f>'Model output'!A152</f>
        <v>TCGA-EM-A1CV</v>
      </c>
      <c r="B153" s="34">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output'!G152)),ISNUMBER(SEARCH("V ",'Model output'!G152)),ISNUMBER(SEARCH("five",'Model output'!G152)),ISNUMBER(SEARCH("5",'Model output'!G152))))), "lateral", "central"))</f>
        <v/>
      </c>
      <c r="H153" t="str">
        <f>IF('Model output'!H152="","negative",IF(OR(ISNUMBER(SEARCH("lymph node",'Model output'!H152)),ISNUMBER(SEARCH("gland",'Model output'!H152)),ISNUMBER(SEARCH("lobe",'Model output'!H152)),ISNUMBER(SEARCH("isthmus",'Model output'!H152)),ISNUMBER(SEARCH("mediastinum",'Model output'!H152)),ISNUMBER(SEARCH("Not mentioned",'Model output'!H152)), ISNUMBER(SEARCH("Not applicable",'Model output'!H152)), ISNUMBER(SEARCH("paratracheal",'Model output'!H152)),ISNUMBER(SEARCH("fibroadipose tissue",'Model output'!H152)),ISNUMBER(SEARCH("thyroid node",'Model output'!H152)),ISNUMBER(SEARCH("skeletal muscle",'Model output'!H152)),ISNUMBER(SEARCH("right",'Model output'!H152)),ISNUMBER(SEARCH("left",'Model output'!H152)),ISNUMBER(SEARCH("Not specified",'Model output'!H152))),"negative","positive"))</f>
        <v>negative</v>
      </c>
      <c r="I153">
        <f>IF(OR('Model output'!I152="",'Model output'!I152="Not answered",'Model output'!I152="Not mentioned"),"",IF(ISNUMBER('Model output'!I152),'Model output'!I152,1))</f>
        <v>3</v>
      </c>
      <c r="J153">
        <f>IF(OR('Model output'!J152="",'Model output'!J152="Not answered",'Model output'!J152="Not mentioned"),"",IF(AND(ISNUMBER('Model output'!J152),'Model output'!J152&lt;=I153),'Model output'!J152,IF(AND(ISNUMBER('Model output'!J152), 'Model output'!J152&gt;=DATE(2024,1,1)), MIN(DAY('Model output'!J152), MONTH('Model output'!J152), YEAR('Model output'!J152)), IF(ISNUMBER(SEARCH("0/",'Model output'!J152)),0,IF(ISNUMBER(SEARCH("/",'Model output'!J152)), VALUE(LEFT('Model output'!J152, SEARCH("/",'Model output'!J152)-1)),1)))))</f>
        <v>0</v>
      </c>
      <c r="K153" t="str" cm="1">
        <f t="array" ref="K153">IF(COUNT(FIND({0,1,2,3,4,5,6,7,8,9},'Model output'!K152))&gt;0,'Model output'!K152,"")</f>
        <v/>
      </c>
      <c r="L153" s="8" t="str">
        <f t="shared" si="29"/>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v>
      </c>
      <c r="O153" t="str">
        <f>IF('Model output'!M152="","",'Model output'!M152)</f>
        <v>Classical (usual) and Follicular variant</v>
      </c>
      <c r="P153" t="str">
        <f>IF('Model output'!N152="","",'Model output'!N152)</f>
        <v>1.1cm</v>
      </c>
      <c r="Q153" t="str">
        <f t="shared" si="33"/>
        <v>1.1cm</v>
      </c>
      <c r="R153" cm="1">
        <f t="array" ref="R153">IF(Q153="","",IF(ISNUMBER(SEARCH("cm",Q153)),MAX(VALUE(SUBSTITUTE(_xlfn.FILTERXML("&lt;t&gt;&lt;s&gt;"&amp;SUBSTITUTE(Q153,",","&lt;/s&gt;&lt;s&gt;")&amp;"&lt;/s&gt;&lt;/t&gt;","//s"),"cm",""))),MAX(VALUE(SUBSTITUTE(_xlfn.FILTERXML("&lt;t&gt;&lt;s&gt;"&amp;SUBSTITUTE(Q153,",","&lt;/s&gt;&lt;s&gt;")&amp;"&lt;/s&gt;&lt;/t&gt;","//s"),"mm","")))/10))</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 ""))</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7" t="str">
        <f>IF('Model output'!S152="","",'Model output'!S152)</f>
        <v>Not identified</v>
      </c>
      <c r="Y153" t="str">
        <f>IF(OR('Model output'!S152="",ISNUMBER(SEARCH("Absent",'Model output'!S152)),ISNUMBER(SEARCH("Not identified",'Model output'!S152)),AND(ISNUMBER(SEARCH("No",'Model output'!S152)),NOT(ISNUMBER(SEARCH("carcinoma",'Model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1" t="str">
        <f>IF(OR('Model output'!V152="", AND(ISERROR(SEARCH("Positive",'Model output'!V152)), ISNUMBER(SEARCH("Negative",'Model output'!V152))), AND(ISNUMBER(SEARCH("Uninvolved",'Model output'!V152)),NOT(ISNUMBER(SEARCH("margins involved",'Model output'!V152)))), ISNUMBER(SEARCH("Free",'Model output'!V152)), ISNUMBER(SEARCH("1 mm",'Model output'!V152)), ISNUMBER(SEARCH("0.1 CM",'Model output'!V152)), ISNUMBER(SEARCH("less than 0.2 mm",'Model output'!V152)), ISNUMBER(SEARCH("less than 0.5 mm",'Model output'!V152)), ISNUMBER(SEARCH("close to",'Model output'!V152)), ISNUMBER(SEARCH("abut",'Model output'!V152)), ISNUMBER(SEARCH("not mentioned",'Model output'!V152)), ISNUMBER(SEARCH("cannot be assessed",'Model output'!V152))), "negative", "positive")</f>
        <v>negative</v>
      </c>
      <c r="AE153" s="36"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AND(ISNUMBER(J153),J153&gt;=5),M153=""),AND(AND(ISNUMBER(J153),J153&gt;=5),AND(ISNUMBER(M153),M153&gt;=1)),AND(ISNUMBER(SERACH("papillary",N153)),OR(Y153="positive",Z153="positive"), ISNUMBER(SEARCH("BRAF",AB153)))),"intermediate","low"))</f>
        <v>low</v>
      </c>
      <c r="AF153" s="37" t="str">
        <f t="shared" si="30"/>
        <v>1b</v>
      </c>
      <c r="AG153" s="37" t="str">
        <f t="shared" si="31"/>
        <v>0</v>
      </c>
      <c r="AH153" s="37" t="str">
        <f t="shared" si="34"/>
        <v>0</v>
      </c>
      <c r="AI153" s="43" t="str">
        <f t="shared" si="35"/>
        <v>I</v>
      </c>
      <c r="AJ153" s="40" t="s">
        <v>938</v>
      </c>
      <c r="AK153" s="42" t="s">
        <v>942</v>
      </c>
      <c r="AL153" s="42" t="s">
        <v>943</v>
      </c>
      <c r="AM153" s="42" t="s">
        <v>946</v>
      </c>
      <c r="AN153" s="42" t="s">
        <v>69</v>
      </c>
      <c r="AO153" s="23">
        <f t="shared" ca="1" si="37"/>
        <v>1</v>
      </c>
      <c r="AP153" s="1">
        <f t="shared" si="38"/>
        <v>1</v>
      </c>
      <c r="AQ153" s="1">
        <f t="shared" si="39"/>
        <v>1</v>
      </c>
      <c r="AR153" s="1">
        <f t="shared" si="40"/>
        <v>1</v>
      </c>
      <c r="AS153" s="13">
        <f t="shared" si="36"/>
        <v>1</v>
      </c>
    </row>
    <row r="154" spans="1:45">
      <c r="A154" t="str">
        <f>'Model output'!A153</f>
        <v>TCGA-EM-A1CW</v>
      </c>
      <c r="B154" s="34">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output'!G153)),ISNUMBER(SEARCH("V ",'Model output'!G153)),ISNUMBER(SEARCH("five",'Model output'!G153)),ISNUMBER(SEARCH("5",'Model output'!G153))))), "lateral", "central"))</f>
        <v/>
      </c>
      <c r="H154" t="str">
        <f>IF('Model output'!H153="","negative",IF(OR(ISNUMBER(SEARCH("lymph node",'Model output'!H153)),ISNUMBER(SEARCH("gland",'Model output'!H153)),ISNUMBER(SEARCH("lobe",'Model output'!H153)),ISNUMBER(SEARCH("isthmus",'Model output'!H153)),ISNUMBER(SEARCH("mediastinum",'Model output'!H153)),ISNUMBER(SEARCH("Not mentioned",'Model output'!H153)), ISNUMBER(SEARCH("Not applicable",'Model output'!H153)), ISNUMBER(SEARCH("paratracheal",'Model output'!H153)),ISNUMBER(SEARCH("fibroadipose tissue",'Model output'!H153)),ISNUMBER(SEARCH("thyroid node",'Model output'!H153)),ISNUMBER(SEARCH("skeletal muscle",'Model output'!H153)),ISNUMBER(SEARCH("right",'Model output'!H153)),ISNUMBER(SEARCH("left",'Model output'!H153)),ISNUMBER(SEARCH("Not specified",'Model output'!H153))),"negative","positive"))</f>
        <v>negative</v>
      </c>
      <c r="I154">
        <f>IF(OR('Model output'!I153="",'Model output'!I153="Not answered",'Model output'!I153="Not mentioned"),"",IF(ISNUMBER('Model output'!I153),'Model output'!I153,1))</f>
        <v>1</v>
      </c>
      <c r="J154">
        <f>IF(OR('Model output'!J153="",'Model output'!J153="Not answered",'Model output'!J153="Not mentioned"),"",IF(AND(ISNUMBER('Model output'!J153),'Model output'!J153&lt;=I154),'Model output'!J153,IF(AND(ISNUMBER('Model output'!J153), 'Model output'!J153&gt;=DATE(2024,1,1)), MIN(DAY('Model output'!J153), MONTH('Model output'!J153), YEAR('Model output'!J153)), IF(ISNUMBER(SEARCH("0/",'Model output'!J153)),0,IF(ISNUMBER(SEARCH("/",'Model output'!J153)), VALUE(LEFT('Model output'!J153, SEARCH("/",'Model output'!J153)-1)),1)))))</f>
        <v>0</v>
      </c>
      <c r="K154" t="str" cm="1">
        <f t="array" ref="K154">IF(COUNT(FIND({0,1,2,3,4,5,6,7,8,9},'Model output'!K153))&gt;0,'Model output'!K153,"")</f>
        <v/>
      </c>
      <c r="L154" s="8" t="str">
        <f t="shared" si="29"/>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33"/>
        <v>4.5cm</v>
      </c>
      <c r="R154" cm="1">
        <f t="array" ref="R154">IF(Q154="","",IF(ISNUMBER(SEARCH("cm",Q154)),MAX(VALUE(SUBSTITUTE(_xlfn.FILTERXML("&lt;t&gt;&lt;s&gt;"&amp;SUBSTITUTE(Q154,",","&lt;/s&gt;&lt;s&gt;")&amp;"&lt;/s&gt;&lt;/t&gt;","//s"),"cm",""))),MAX(VALUE(SUBSTITUTE(_xlfn.FILTERXML("&lt;t&gt;&lt;s&gt;"&amp;SUBSTITUTE(Q154,",","&lt;/s&gt;&lt;s&gt;")&amp;"&lt;/s&gt;&lt;/t&gt;","//s"),"mm","")))/10))</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 ""))</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7" t="str">
        <f>IF('Model output'!S153="","",'Model output'!S153)</f>
        <v>Absent</v>
      </c>
      <c r="Y154" t="str">
        <f>IF(OR('Model output'!S153="",ISNUMBER(SEARCH("Absent",'Model output'!S153)),ISNUMBER(SEARCH("Not identified",'Model output'!S153)),AND(ISNUMBER(SEARCH("No",'Model output'!S153)),NOT(ISNUMBER(SEARCH("carcinoma",'Model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1" t="str">
        <f>IF(OR('Model output'!V153="", AND(ISERROR(SEARCH("Positive",'Model output'!V153)), ISNUMBER(SEARCH("Negative",'Model output'!V153))), AND(ISNUMBER(SEARCH("Uninvolved",'Model output'!V153)),NOT(ISNUMBER(SEARCH("margins involved",'Model output'!V153)))), ISNUMBER(SEARCH("Free",'Model output'!V153)), ISNUMBER(SEARCH("1 mm",'Model output'!V153)), ISNUMBER(SEARCH("0.1 CM",'Model output'!V153)), ISNUMBER(SEARCH("less than 0.2 mm",'Model output'!V153)), ISNUMBER(SEARCH("less than 0.5 mm",'Model output'!V153)), ISNUMBER(SEARCH("close to",'Model output'!V153)), ISNUMBER(SEARCH("abut",'Model output'!V153)), ISNUMBER(SEARCH("not mentioned",'Model output'!V153)), ISNUMBER(SEARCH("cannot be assessed",'Model output'!V153))), "negative", "positive")</f>
        <v>negative</v>
      </c>
      <c r="AE154" s="36"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AND(ISNUMBER(J154),J154&gt;=5),M154=""),AND(AND(ISNUMBER(J154),J154&gt;=5),AND(ISNUMBER(M154),M154&gt;=1)),AND(ISNUMBER(SERACH("papillary",N154)),OR(Y154="positive",Z154="positive"), ISNUMBER(SEARCH("BRAF",AB154)))),"intermediate","low"))</f>
        <v>low</v>
      </c>
      <c r="AF154" s="37" t="str">
        <f t="shared" si="30"/>
        <v>3a</v>
      </c>
      <c r="AG154" s="37" t="str">
        <f t="shared" si="31"/>
        <v>0</v>
      </c>
      <c r="AH154" s="37" t="str">
        <f t="shared" si="34"/>
        <v>0</v>
      </c>
      <c r="AI154" s="43" t="str">
        <f t="shared" si="35"/>
        <v>I</v>
      </c>
      <c r="AJ154" s="40" t="s">
        <v>938</v>
      </c>
      <c r="AK154" s="42" t="s">
        <v>947</v>
      </c>
      <c r="AL154" s="42" t="s">
        <v>943</v>
      </c>
      <c r="AM154" s="42" t="s">
        <v>946</v>
      </c>
      <c r="AN154" s="42" t="s">
        <v>69</v>
      </c>
      <c r="AO154" s="23">
        <f t="shared" ca="1" si="37"/>
        <v>1</v>
      </c>
      <c r="AP154" s="1">
        <f t="shared" si="38"/>
        <v>1</v>
      </c>
      <c r="AQ154" s="1">
        <f t="shared" si="39"/>
        <v>1</v>
      </c>
      <c r="AR154" s="1">
        <f t="shared" si="40"/>
        <v>1</v>
      </c>
      <c r="AS154" s="13">
        <f t="shared" si="36"/>
        <v>1</v>
      </c>
    </row>
    <row r="155" spans="1:45">
      <c r="A155" t="str">
        <f>'Model output'!A154</f>
        <v>TCGA-EM-A1YA</v>
      </c>
      <c r="B155" s="34">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output'!G154)),ISNUMBER(SEARCH("V ",'Model output'!G154)),ISNUMBER(SEARCH("five",'Model output'!G154)),ISNUMBER(SEARCH("5",'Model output'!G154))))), "lateral", "central"))</f>
        <v/>
      </c>
      <c r="H155" t="str">
        <f>IF('Model output'!H154="","negative",IF(OR(ISNUMBER(SEARCH("lymph node",'Model output'!H154)),ISNUMBER(SEARCH("gland",'Model output'!H154)),ISNUMBER(SEARCH("lobe",'Model output'!H154)),ISNUMBER(SEARCH("isthmus",'Model output'!H154)),ISNUMBER(SEARCH("mediastinum",'Model output'!H154)),ISNUMBER(SEARCH("Not mentioned",'Model output'!H154)), ISNUMBER(SEARCH("Not applicable",'Model output'!H154)), ISNUMBER(SEARCH("paratracheal",'Model output'!H154)),ISNUMBER(SEARCH("fibroadipose tissue",'Model output'!H154)),ISNUMBER(SEARCH("thyroid node",'Model output'!H154)),ISNUMBER(SEARCH("skeletal muscle",'Model output'!H154)),ISNUMBER(SEARCH("right",'Model output'!H154)),ISNUMBER(SEARCH("left",'Model output'!H154)),ISNUMBER(SEARCH("Not specified",'Model output'!H154))),"negative","positive"))</f>
        <v>negative</v>
      </c>
      <c r="I155" t="str">
        <f>IF(OR('Model output'!I154="",'Model output'!I154="Not answered",'Model output'!I154="Not mentioned"),"",IF(ISNUMBER('Model output'!I154),'Model output'!I154,1))</f>
        <v/>
      </c>
      <c r="J155" t="str">
        <f>IF(OR('Model output'!J154="",'Model output'!J154="Not answered",'Model output'!J154="Not mentioned"),"",IF(AND(ISNUMBER('Model output'!J154),'Model output'!J154&lt;=I155),'Model output'!J154,IF(AND(ISNUMBER('Model output'!J154), 'Model output'!J154&gt;=DATE(2024,1,1)), MIN(DAY('Model output'!J154), MONTH('Model output'!J154), YEAR('Model output'!J154)), IF(ISNUMBER(SEARCH("0/",'Model output'!J154)),0,IF(ISNUMBER(SEARCH("/",'Model output'!J154)), VALUE(LEFT('Model output'!J154, SEARCH("/",'Model output'!J154)-1)),1)))))</f>
        <v/>
      </c>
      <c r="K155" t="str" cm="1">
        <f t="array" ref="K155">IF(COUNT(FIND({0,1,2,3,4,5,6,7,8,9},'Model output'!K154))&gt;0,'Model output'!K154,"")</f>
        <v/>
      </c>
      <c r="L155" s="8" t="str">
        <f t="shared" si="29"/>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 type</v>
      </c>
      <c r="P155" t="str">
        <f>IF('Model output'!N154="","",'Model output'!N154)</f>
        <v>3.7 cm</v>
      </c>
      <c r="Q155" t="str">
        <f t="shared" si="33"/>
        <v>3.7cm</v>
      </c>
      <c r="R155" cm="1">
        <f t="array" ref="R155">IF(Q155="","",IF(ISNUMBER(SEARCH("cm",Q155)),MAX(VALUE(SUBSTITUTE(_xlfn.FILTERXML("&lt;t&gt;&lt;s&gt;"&amp;SUBSTITUTE(Q155,",","&lt;/s&gt;&lt;s&gt;")&amp;"&lt;/s&gt;&lt;/t&gt;","//s"),"cm",""))),MAX(VALUE(SUBSTITUTE(_xlfn.FILTERXML("&lt;t&gt;&lt;s&gt;"&amp;SUBSTITUTE(Q155,",","&lt;/s&gt;&lt;s&gt;")&amp;"&lt;/s&gt;&lt;/t&gt;","//s"),"mm","")))/10))</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 ""))</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7" t="str">
        <f>IF('Model output'!S154="","",'Model output'!S154)</f>
        <v>Absent</v>
      </c>
      <c r="Y155" t="str">
        <f>IF(OR('Model output'!S154="",ISNUMBER(SEARCH("Absent",'Model output'!S154)),ISNUMBER(SEARCH("Not identified",'Model output'!S154)),AND(ISNUMBER(SEARCH("No",'Model output'!S154)),NOT(ISNUMBER(SEARCH("carcinoma",'Model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1" t="str">
        <f>IF(OR('Model output'!V154="", AND(ISERROR(SEARCH("Positive",'Model output'!V154)), ISNUMBER(SEARCH("Negative",'Model output'!V154))), AND(ISNUMBER(SEARCH("Uninvolved",'Model output'!V154)),NOT(ISNUMBER(SEARCH("margins involved",'Model output'!V154)))), ISNUMBER(SEARCH("Free",'Model output'!V154)), ISNUMBER(SEARCH("1 mm",'Model output'!V154)), ISNUMBER(SEARCH("0.1 CM",'Model output'!V154)), ISNUMBER(SEARCH("less than 0.2 mm",'Model output'!V154)), ISNUMBER(SEARCH("less than 0.5 mm",'Model output'!V154)), ISNUMBER(SEARCH("close to",'Model output'!V154)), ISNUMBER(SEARCH("abut",'Model output'!V154)), ISNUMBER(SEARCH("not mentioned",'Model output'!V154)), ISNUMBER(SEARCH("cannot be assessed",'Model output'!V154))), "negative", "positive")</f>
        <v>negative</v>
      </c>
      <c r="AE155" s="36"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AND(ISNUMBER(J155),J155&gt;=5),M155=""),AND(AND(ISNUMBER(J155),J155&gt;=5),AND(ISNUMBER(M155),M155&gt;=1)),AND(ISNUMBER(SERACH("papillary",N155)),OR(Y155="positive",Z155="positive"), ISNUMBER(SEARCH("BRAF",AB155)))),"intermediate","low"))</f>
        <v>low</v>
      </c>
      <c r="AF155" s="37" t="str">
        <f t="shared" si="30"/>
        <v>2</v>
      </c>
      <c r="AG155" s="37" t="str">
        <f t="shared" si="31"/>
        <v>0</v>
      </c>
      <c r="AH155" s="37" t="str">
        <f t="shared" si="34"/>
        <v>0</v>
      </c>
      <c r="AI155" s="43" t="str">
        <f t="shared" si="35"/>
        <v>I</v>
      </c>
      <c r="AJ155" s="40" t="s">
        <v>938</v>
      </c>
      <c r="AK155" s="42" t="s">
        <v>945</v>
      </c>
      <c r="AL155" s="42" t="s">
        <v>946</v>
      </c>
      <c r="AM155" s="42" t="s">
        <v>946</v>
      </c>
      <c r="AN155" s="42" t="s">
        <v>69</v>
      </c>
      <c r="AO155" s="23">
        <f t="shared" ca="1" si="37"/>
        <v>1</v>
      </c>
      <c r="AP155" s="1">
        <f t="shared" si="38"/>
        <v>1</v>
      </c>
      <c r="AQ155" s="1">
        <f t="shared" si="39"/>
        <v>1</v>
      </c>
      <c r="AR155" s="1">
        <f t="shared" si="40"/>
        <v>1</v>
      </c>
      <c r="AS155" s="13">
        <f t="shared" si="36"/>
        <v>1</v>
      </c>
    </row>
    <row r="156" spans="1:45">
      <c r="A156" t="str">
        <f>'Model output'!A155</f>
        <v>TCGA-EM-A1YB</v>
      </c>
      <c r="B156" s="34">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output'!G155)),ISNUMBER(SEARCH("V ",'Model output'!G155)),ISNUMBER(SEARCH("five",'Model output'!G155)),ISNUMBER(SEARCH("5",'Model output'!G155))))), "lateral", "central"))</f>
        <v/>
      </c>
      <c r="H156" t="str">
        <f>IF('Model output'!H155="","negative",IF(OR(ISNUMBER(SEARCH("lymph node",'Model output'!H155)),ISNUMBER(SEARCH("gland",'Model output'!H155)),ISNUMBER(SEARCH("lobe",'Model output'!H155)),ISNUMBER(SEARCH("isthmus",'Model output'!H155)),ISNUMBER(SEARCH("mediastinum",'Model output'!H155)),ISNUMBER(SEARCH("Not mentioned",'Model output'!H155)), ISNUMBER(SEARCH("Not applicable",'Model output'!H155)), ISNUMBER(SEARCH("paratracheal",'Model output'!H155)),ISNUMBER(SEARCH("fibroadipose tissue",'Model output'!H155)),ISNUMBER(SEARCH("thyroid node",'Model output'!H155)),ISNUMBER(SEARCH("skeletal muscle",'Model output'!H155)),ISNUMBER(SEARCH("right",'Model output'!H155)),ISNUMBER(SEARCH("left",'Model output'!H155)),ISNUMBER(SEARCH("Not specified",'Model output'!H155))),"negative","positive"))</f>
        <v>negative</v>
      </c>
      <c r="I156">
        <f>IF(OR('Model output'!I155="",'Model output'!I155="Not answered",'Model output'!I155="Not mentioned"),"",IF(ISNUMBER('Model output'!I155),'Model output'!I155,1))</f>
        <v>0</v>
      </c>
      <c r="J156">
        <f>IF(OR('Model output'!J155="",'Model output'!J155="Not answered",'Model output'!J155="Not mentioned"),"",IF(AND(ISNUMBER('Model output'!J155),'Model output'!J155&lt;=I156),'Model output'!J155,IF(AND(ISNUMBER('Model output'!J155), 'Model output'!J155&gt;=DATE(2024,1,1)), MIN(DAY('Model output'!J155), MONTH('Model output'!J155), YEAR('Model output'!J155)), IF(ISNUMBER(SEARCH("0/",'Model output'!J155)),0,IF(ISNUMBER(SEARCH("/",'Model output'!J155)), VALUE(LEFT('Model output'!J155, SEARCH("/",'Model output'!J155)-1)),1)))))</f>
        <v>0</v>
      </c>
      <c r="K156" t="str" cm="1">
        <f t="array" ref="K156">IF(COUNT(FIND({0,1,2,3,4,5,6,7,8,9},'Model output'!K155))&gt;0,'Model output'!K155,"")</f>
        <v/>
      </c>
      <c r="L156" s="8" t="str">
        <f t="shared" si="29"/>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 or oxyphilic variant</v>
      </c>
      <c r="P156" t="str">
        <f>IF('Model output'!N155="","",'Model output'!N155)</f>
        <v>2.7 cm</v>
      </c>
      <c r="Q156" t="str">
        <f t="shared" si="33"/>
        <v>2.7cm</v>
      </c>
      <c r="R156" cm="1">
        <f t="array" ref="R156">IF(Q156="","",IF(ISNUMBER(SEARCH("cm",Q156)),MAX(VALUE(SUBSTITUTE(_xlfn.FILTERXML("&lt;t&gt;&lt;s&gt;"&amp;SUBSTITUTE(Q156,",","&lt;/s&gt;&lt;s&gt;")&amp;"&lt;/s&gt;&lt;/t&gt;","//s"),"cm",""))),MAX(VALUE(SUBSTITUTE(_xlfn.FILTERXML("&lt;t&gt;&lt;s&gt;"&amp;SUBSTITUTE(Q156,",","&lt;/s&gt;&lt;s&gt;")&amp;"&lt;/s&gt;&lt;/t&gt;","//s"),"mm","")))/10))</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 ""))</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7" t="str">
        <f>IF('Model output'!S155="","",'Model output'!S155)</f>
        <v>Not identified</v>
      </c>
      <c r="Y156" t="str">
        <f>IF(OR('Model output'!S155="",ISNUMBER(SEARCH("Absent",'Model output'!S155)),ISNUMBER(SEARCH("Not identified",'Model output'!S155)),AND(ISNUMBER(SEARCH("No",'Model output'!S155)),NOT(ISNUMBER(SEARCH("carcinoma",'Model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1" t="str">
        <f>IF(OR('Model output'!V155="", AND(ISERROR(SEARCH("Positive",'Model output'!V155)), ISNUMBER(SEARCH("Negative",'Model output'!V155))), AND(ISNUMBER(SEARCH("Uninvolved",'Model output'!V155)),NOT(ISNUMBER(SEARCH("margins involved",'Model output'!V155)))), ISNUMBER(SEARCH("Free",'Model output'!V155)), ISNUMBER(SEARCH("1 mm",'Model output'!V155)), ISNUMBER(SEARCH("0.1 CM",'Model output'!V155)), ISNUMBER(SEARCH("less than 0.2 mm",'Model output'!V155)), ISNUMBER(SEARCH("less than 0.5 mm",'Model output'!V155)), ISNUMBER(SEARCH("close to",'Model output'!V155)), ISNUMBER(SEARCH("abut",'Model output'!V155)), ISNUMBER(SEARCH("not mentioned",'Model output'!V155)), ISNUMBER(SEARCH("cannot be assessed",'Model output'!V155))), "negative", "positive")</f>
        <v>negative</v>
      </c>
      <c r="AE156" s="36"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AND(ISNUMBER(J156),J156&gt;=5),M156=""),AND(AND(ISNUMBER(J156),J156&gt;=5),AND(ISNUMBER(M156),M156&gt;=1)),AND(ISNUMBER(SERACH("papillary",N156)),OR(Y156="positive",Z156="positive"), ISNUMBER(SEARCH("BRAF",AB156)))),"intermediate","low"))</f>
        <v>low</v>
      </c>
      <c r="AF156" s="37" t="str">
        <f t="shared" si="30"/>
        <v>2</v>
      </c>
      <c r="AG156" s="37" t="str">
        <f t="shared" si="31"/>
        <v>0</v>
      </c>
      <c r="AH156" s="37" t="str">
        <f t="shared" si="34"/>
        <v>0</v>
      </c>
      <c r="AI156" s="43" t="str">
        <f t="shared" si="35"/>
        <v>I</v>
      </c>
      <c r="AJ156" s="40" t="s">
        <v>938</v>
      </c>
      <c r="AK156" s="42" t="s">
        <v>945</v>
      </c>
      <c r="AL156" s="42" t="s">
        <v>946</v>
      </c>
      <c r="AM156" s="42" t="s">
        <v>946</v>
      </c>
      <c r="AN156" s="42" t="s">
        <v>69</v>
      </c>
      <c r="AO156" s="23">
        <f t="shared" ca="1" si="37"/>
        <v>1</v>
      </c>
      <c r="AP156" s="1">
        <f t="shared" si="38"/>
        <v>1</v>
      </c>
      <c r="AQ156" s="1">
        <f t="shared" si="39"/>
        <v>1</v>
      </c>
      <c r="AR156" s="1">
        <f t="shared" si="40"/>
        <v>1</v>
      </c>
      <c r="AS156" s="13">
        <f t="shared" si="36"/>
        <v>1</v>
      </c>
    </row>
    <row r="157" spans="1:45">
      <c r="A157" t="str">
        <f>'Model output'!A156</f>
        <v>TCGA-EM-A22I</v>
      </c>
      <c r="B157" s="34">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0</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output'!G156)),ISNUMBER(SEARCH("V ",'Model output'!G156)),ISNUMBER(SEARCH("five",'Model output'!G156)),ISNUMBER(SEARCH("5",'Model output'!G156))))), "lateral", "central"))</f>
        <v/>
      </c>
      <c r="H157" t="str">
        <f>IF('Model output'!H156="","negative",IF(OR(ISNUMBER(SEARCH("lymph node",'Model output'!H156)),ISNUMBER(SEARCH("gland",'Model output'!H156)),ISNUMBER(SEARCH("lobe",'Model output'!H156)),ISNUMBER(SEARCH("isthmus",'Model output'!H156)),ISNUMBER(SEARCH("mediastinum",'Model output'!H156)),ISNUMBER(SEARCH("Not mentioned",'Model output'!H156)), ISNUMBER(SEARCH("Not applicable",'Model output'!H156)), ISNUMBER(SEARCH("paratracheal",'Model output'!H156)),ISNUMBER(SEARCH("fibroadipose tissue",'Model output'!H156)),ISNUMBER(SEARCH("thyroid node",'Model output'!H156)),ISNUMBER(SEARCH("skeletal muscle",'Model output'!H156)),ISNUMBER(SEARCH("right",'Model output'!H156)),ISNUMBER(SEARCH("left",'Model output'!H156)),ISNUMBER(SEARCH("Not specified",'Model output'!H156))),"negative","positive"))</f>
        <v>negative</v>
      </c>
      <c r="I157">
        <f>IF(OR('Model output'!I156="",'Model output'!I156="Not answered",'Model output'!I156="Not mentioned"),"",IF(ISNUMBER('Model output'!I156),'Model output'!I156,1))</f>
        <v>1</v>
      </c>
      <c r="J157">
        <f>IF(OR('Model output'!J156="",'Model output'!J156="Not answered",'Model output'!J156="Not mentioned"),"",IF(AND(ISNUMBER('Model output'!J156),'Model output'!J156&lt;=I157),'Model output'!J156,IF(AND(ISNUMBER('Model output'!J156), 'Model output'!J156&gt;=DATE(2024,1,1)), MIN(DAY('Model output'!J156), MONTH('Model output'!J156), YEAR('Model output'!J156)), IF(ISNUMBER(SEARCH("0/",'Model output'!J156)),0,IF(ISNUMBER(SEARCH("/",'Model output'!J156)), VALUE(LEFT('Model output'!J156, SEARCH("/",'Model output'!J156)-1)),1)))))</f>
        <v>0</v>
      </c>
      <c r="K157" t="str" cm="1">
        <f t="array" ref="K157">IF(COUNT(FIND({0,1,2,3,4,5,6,7,8,9},'Model output'!K156))&gt;0,'Model output'!K156,"")</f>
        <v/>
      </c>
      <c r="L157" s="8" t="str">
        <f t="shared" si="29"/>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33"/>
        <v>2.1cm</v>
      </c>
      <c r="R157" cm="1">
        <f t="array" ref="R157">IF(Q157="","",IF(ISNUMBER(SEARCH("cm",Q157)),MAX(VALUE(SUBSTITUTE(_xlfn.FILTERXML("&lt;t&gt;&lt;s&gt;"&amp;SUBSTITUTE(Q157,",","&lt;/s&gt;&lt;s&gt;")&amp;"&lt;/s&gt;&lt;/t&gt;","//s"),"cm",""))),MAX(VALUE(SUBSTITUTE(_xlfn.FILTERXML("&lt;t&gt;&lt;s&gt;"&amp;SUBSTITUTE(Q157,",","&lt;/s&gt;&lt;s&gt;")&amp;"&lt;/s&gt;&lt;/t&gt;","//s"),"mm","")))/10))</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 ""))</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7" t="str">
        <f>IF('Model output'!S156="","",'Model output'!S156)</f>
        <v>Present, minimal</v>
      </c>
      <c r="Y157" t="str">
        <f>IF(OR('Model output'!S156="",ISNUMBER(SEARCH("Absent",'Model output'!S156)),ISNUMBER(SEARCH("Not identified",'Model output'!S156)),AND(ISNUMBER(SEARCH("No",'Model output'!S156)),NOT(ISNUMBER(SEARCH("carcinoma",'Model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1" t="str">
        <f>IF(OR('Model output'!V156="", AND(ISERROR(SEARCH("Positive",'Model output'!V156)), ISNUMBER(SEARCH("Negative",'Model output'!V156))), AND(ISNUMBER(SEARCH("Uninvolved",'Model output'!V156)),NOT(ISNUMBER(SEARCH("margins involved",'Model output'!V156)))), ISNUMBER(SEARCH("Free",'Model output'!V156)), ISNUMBER(SEARCH("1 mm",'Model output'!V156)), ISNUMBER(SEARCH("0.1 CM",'Model output'!V156)), ISNUMBER(SEARCH("less than 0.2 mm",'Model output'!V156)), ISNUMBER(SEARCH("less than 0.5 mm",'Model output'!V156)), ISNUMBER(SEARCH("close to",'Model output'!V156)), ISNUMBER(SEARCH("abut",'Model output'!V156)), ISNUMBER(SEARCH("not mentioned",'Model output'!V156)), ISNUMBER(SEARCH("cannot be assessed",'Model output'!V156))), "negative", "positive")</f>
        <v>positive</v>
      </c>
      <c r="AE157" s="36"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AND(ISNUMBER(J157),J157&gt;=5),M157=""),AND(AND(ISNUMBER(J157),J157&gt;=5),AND(ISNUMBER(M157),M157&gt;=1)),AND(ISNUMBER(SERACH("papillary",N157)),OR(Y157="positive",Z157="positive"), ISNUMBER(SEARCH("BRAF",AB157)))),"intermediate","low"))</f>
        <v>high</v>
      </c>
      <c r="AF157" s="37" t="str">
        <f t="shared" si="30"/>
        <v>2</v>
      </c>
      <c r="AG157" s="37" t="str">
        <f t="shared" si="31"/>
        <v>0</v>
      </c>
      <c r="AH157" s="37" t="str">
        <f t="shared" si="34"/>
        <v>0</v>
      </c>
      <c r="AI157" s="43" t="str">
        <f t="shared" si="35"/>
        <v>I</v>
      </c>
      <c r="AJ157" s="40" t="s">
        <v>937</v>
      </c>
      <c r="AK157" s="42" t="s">
        <v>945</v>
      </c>
      <c r="AL157" s="42" t="s">
        <v>943</v>
      </c>
      <c r="AM157" s="42" t="s">
        <v>946</v>
      </c>
      <c r="AN157" s="42" t="s">
        <v>69</v>
      </c>
      <c r="AO157" s="23">
        <f t="shared" si="37"/>
        <v>1</v>
      </c>
      <c r="AP157" s="1">
        <f t="shared" si="38"/>
        <v>1</v>
      </c>
      <c r="AQ157" s="1">
        <f t="shared" si="39"/>
        <v>1</v>
      </c>
      <c r="AR157" s="1">
        <f t="shared" si="40"/>
        <v>1</v>
      </c>
      <c r="AS157" s="13">
        <f t="shared" si="36"/>
        <v>1</v>
      </c>
    </row>
    <row r="158" spans="1:45">
      <c r="A158" t="str">
        <f>'Model output'!A157</f>
        <v>TCGA-EM-A22J</v>
      </c>
      <c r="B158" s="34">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output'!G157)),ISNUMBER(SEARCH("V ",'Model output'!G157)),ISNUMBER(SEARCH("five",'Model output'!G157)),ISNUMBER(SEARCH("5",'Model output'!G157))))), "lateral", "central"))</f>
        <v/>
      </c>
      <c r="H158" t="str">
        <f>IF('Model output'!H157="","negative",IF(OR(ISNUMBER(SEARCH("lymph node",'Model output'!H157)),ISNUMBER(SEARCH("gland",'Model output'!H157)),ISNUMBER(SEARCH("lobe",'Model output'!H157)),ISNUMBER(SEARCH("isthmus",'Model output'!H157)),ISNUMBER(SEARCH("mediastinum",'Model output'!H157)),ISNUMBER(SEARCH("Not mentioned",'Model output'!H157)), ISNUMBER(SEARCH("Not applicable",'Model output'!H157)), ISNUMBER(SEARCH("paratracheal",'Model output'!H157)),ISNUMBER(SEARCH("fibroadipose tissue",'Model output'!H157)),ISNUMBER(SEARCH("thyroid node",'Model output'!H157)),ISNUMBER(SEARCH("skeletal muscle",'Model output'!H157)),ISNUMBER(SEARCH("right",'Model output'!H157)),ISNUMBER(SEARCH("left",'Model output'!H157)),ISNUMBER(SEARCH("Not specified",'Model output'!H157))),"negative","positive"))</f>
        <v>negative</v>
      </c>
      <c r="I158">
        <f>IF(OR('Model output'!I157="",'Model output'!I157="Not answered",'Model output'!I157="Not mentioned"),"",IF(ISNUMBER('Model output'!I157),'Model output'!I157,1))</f>
        <v>1</v>
      </c>
      <c r="J158">
        <f>IF(OR('Model output'!J157="",'Model output'!J157="Not answered",'Model output'!J157="Not mentioned"),"",IF(AND(ISNUMBER('Model output'!J157),'Model output'!J157&lt;=I158),'Model output'!J157,IF(AND(ISNUMBER('Model output'!J157), 'Model output'!J157&gt;=DATE(2024,1,1)), MIN(DAY('Model output'!J157), MONTH('Model output'!J157), YEAR('Model output'!J157)), IF(ISNUMBER(SEARCH("0/",'Model output'!J157)),0,IF(ISNUMBER(SEARCH("/",'Model output'!J157)), VALUE(LEFT('Model output'!J157, SEARCH("/",'Model output'!J157)-1)),1)))))</f>
        <v>0</v>
      </c>
      <c r="K158" t="str" cm="1">
        <f t="array" ref="K158">IF(COUNT(FIND({0,1,2,3,4,5,6,7,8,9},'Model output'!K157))&gt;0,'Model output'!K157,"")</f>
        <v/>
      </c>
      <c r="L158" s="8" t="str">
        <f t="shared" si="29"/>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follicular variant</v>
      </c>
      <c r="O158" t="str">
        <f>IF('Model output'!M157="","",'Model output'!M157)</f>
        <v>Papillary carcinoma, oncocytic or oxyphilic variant, Papillary carcinoma, solid variant</v>
      </c>
      <c r="P158" t="str">
        <f>IF('Model output'!N157="","",'Model output'!N157)</f>
        <v>2.5cm</v>
      </c>
      <c r="Q158" t="str">
        <f t="shared" si="33"/>
        <v>2.5cm</v>
      </c>
      <c r="R158" cm="1">
        <f t="array" ref="R158">IF(Q158="","",IF(ISNUMBER(SEARCH("cm",Q158)),MAX(VALUE(SUBSTITUTE(_xlfn.FILTERXML("&lt;t&gt;&lt;s&gt;"&amp;SUBSTITUTE(Q158,",","&lt;/s&gt;&lt;s&gt;")&amp;"&lt;/s&gt;&lt;/t&gt;","//s"),"cm",""))),MAX(VALUE(SUBSTITUTE(_xlfn.FILTERXML("&lt;t&gt;&lt;s&gt;"&amp;SUBSTITUTE(Q158,",","&lt;/s&gt;&lt;s&gt;")&amp;"&lt;/s&gt;&lt;/t&gt;","//s"),"mm","")))/10))</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 ""))</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7" t="str">
        <f>IF('Model output'!S157="","",'Model output'!S157)</f>
        <v>Not identified</v>
      </c>
      <c r="Y158" t="str">
        <f>IF(OR('Model output'!S157="",ISNUMBER(SEARCH("Absent",'Model output'!S157)),ISNUMBER(SEARCH("Not identified",'Model output'!S157)),AND(ISNUMBER(SEARCH("No",'Model output'!S157)),NOT(ISNUMBER(SEARCH("carcinoma",'Model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1" t="str">
        <f>IF(OR('Model output'!V157="", AND(ISERROR(SEARCH("Positive",'Model output'!V157)), ISNUMBER(SEARCH("Negative",'Model output'!V157))), AND(ISNUMBER(SEARCH("Uninvolved",'Model output'!V157)),NOT(ISNUMBER(SEARCH("margins involved",'Model output'!V157)))), ISNUMBER(SEARCH("Free",'Model output'!V157)), ISNUMBER(SEARCH("1 mm",'Model output'!V157)), ISNUMBER(SEARCH("0.1 CM",'Model output'!V157)), ISNUMBER(SEARCH("less than 0.2 mm",'Model output'!V157)), ISNUMBER(SEARCH("less than 0.5 mm",'Model output'!V157)), ISNUMBER(SEARCH("close to",'Model output'!V157)), ISNUMBER(SEARCH("abut",'Model output'!V157)), ISNUMBER(SEARCH("not mentioned",'Model output'!V157)), ISNUMBER(SEARCH("cannot be assessed",'Model output'!V157))), "negative", "positive")</f>
        <v>negative</v>
      </c>
      <c r="AE158" s="36"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AND(ISNUMBER(J158),J158&gt;=5),M158=""),AND(AND(ISNUMBER(J158),J158&gt;=5),AND(ISNUMBER(M158),M158&gt;=1)),AND(ISNUMBER(SERACH("papillary",N158)),OR(Y158="positive",Z158="positive"), ISNUMBER(SEARCH("BRAF",AB158)))),"intermediate","low"))</f>
        <v>intermediate</v>
      </c>
      <c r="AF158" s="37" t="str">
        <f t="shared" si="30"/>
        <v>2</v>
      </c>
      <c r="AG158" s="37" t="str">
        <f t="shared" si="31"/>
        <v>0</v>
      </c>
      <c r="AH158" s="37" t="str">
        <f t="shared" si="34"/>
        <v>0</v>
      </c>
      <c r="AI158" s="43" t="str">
        <f t="shared" si="35"/>
        <v>I</v>
      </c>
      <c r="AJ158" s="40" t="s">
        <v>939</v>
      </c>
      <c r="AK158" s="42" t="s">
        <v>945</v>
      </c>
      <c r="AL158" s="42" t="s">
        <v>943</v>
      </c>
      <c r="AM158" s="42" t="s">
        <v>946</v>
      </c>
      <c r="AN158" s="42" t="s">
        <v>69</v>
      </c>
      <c r="AO158" s="23">
        <f t="shared" ca="1" si="37"/>
        <v>1</v>
      </c>
      <c r="AP158" s="1">
        <f t="shared" si="38"/>
        <v>1</v>
      </c>
      <c r="AQ158" s="1">
        <f t="shared" si="39"/>
        <v>1</v>
      </c>
      <c r="AR158" s="1">
        <f t="shared" si="40"/>
        <v>1</v>
      </c>
      <c r="AS158" s="13">
        <f t="shared" si="36"/>
        <v>1</v>
      </c>
    </row>
    <row r="159" spans="1:45">
      <c r="A159" t="str">
        <f>'Model output'!A158</f>
        <v>TCGA-EM-A22K</v>
      </c>
      <c r="B159" s="34">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output'!G158)),ISNUMBER(SEARCH("V ",'Model output'!G158)),ISNUMBER(SEARCH("five",'Model output'!G158)),ISNUMBER(SEARCH("5",'Model output'!G158))))), "lateral", "central"))</f>
        <v/>
      </c>
      <c r="H159" t="str">
        <f>IF('Model output'!H158="","negative",IF(OR(ISNUMBER(SEARCH("lymph node",'Model output'!H158)),ISNUMBER(SEARCH("gland",'Model output'!H158)),ISNUMBER(SEARCH("lobe",'Model output'!H158)),ISNUMBER(SEARCH("isthmus",'Model output'!H158)),ISNUMBER(SEARCH("mediastinum",'Model output'!H158)),ISNUMBER(SEARCH("Not mentioned",'Model output'!H158)), ISNUMBER(SEARCH("Not applicable",'Model output'!H158)), ISNUMBER(SEARCH("paratracheal",'Model output'!H158)),ISNUMBER(SEARCH("fibroadipose tissue",'Model output'!H158)),ISNUMBER(SEARCH("thyroid node",'Model output'!H158)),ISNUMBER(SEARCH("skeletal muscle",'Model output'!H158)),ISNUMBER(SEARCH("right",'Model output'!H158)),ISNUMBER(SEARCH("left",'Model output'!H158)),ISNUMBER(SEARCH("Not specified",'Model output'!H158))),"negative","positive"))</f>
        <v>negative</v>
      </c>
      <c r="I159">
        <f>IF(OR('Model output'!I158="",'Model output'!I158="Not answered",'Model output'!I158="Not mentioned"),"",IF(ISNUMBER('Model output'!I158),'Model output'!I158,1))</f>
        <v>83</v>
      </c>
      <c r="J159">
        <f>IF(OR('Model output'!J158="",'Model output'!J158="Not answered",'Model output'!J158="Not mentioned"),"",IF(AND(ISNUMBER('Model output'!J158),'Model output'!J158&lt;=I159),'Model output'!J158,IF(AND(ISNUMBER('Model output'!J158), 'Model output'!J158&gt;=DATE(2024,1,1)), MIN(DAY('Model output'!J158), MONTH('Model output'!J158), YEAR('Model output'!J158)), IF(ISNUMBER(SEARCH("0/",'Model output'!J158)),0,IF(ISNUMBER(SEARCH("/",'Model output'!J158)), VALUE(LEFT('Model output'!J158, SEARCH("/",'Model output'!J158)-1)),1)))))</f>
        <v>10</v>
      </c>
      <c r="K159" t="str" cm="1">
        <f t="array" ref="K159">IF(COUNT(FIND({0,1,2,3,4,5,6,7,8,9},'Model output'!K158))&gt;0,'Model output'!K158,"")</f>
        <v/>
      </c>
      <c r="L159" s="8" t="str">
        <f t="shared" si="29"/>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classical (usual), columnar cell variant, follicular variant</v>
      </c>
      <c r="P159" t="str">
        <f>IF('Model output'!N158="","",'Model output'!N158)</f>
        <v>1.1 cm</v>
      </c>
      <c r="Q159" t="str">
        <f t="shared" si="33"/>
        <v>1.1cm</v>
      </c>
      <c r="R159" cm="1">
        <f t="array" ref="R159">IF(Q159="","",IF(ISNUMBER(SEARCH("cm",Q159)),MAX(VALUE(SUBSTITUTE(_xlfn.FILTERXML("&lt;t&gt;&lt;s&gt;"&amp;SUBSTITUTE(Q159,",","&lt;/s&gt;&lt;s&gt;")&amp;"&lt;/s&gt;&lt;/t&gt;","//s"),"cm",""))),MAX(VALUE(SUBSTITUTE(_xlfn.FILTERXML("&lt;t&gt;&lt;s&gt;"&amp;SUBSTITUTE(Q159,",","&lt;/s&gt;&lt;s&gt;")&amp;"&lt;/s&gt;&lt;/t&gt;","//s"),"mm","")))/10))</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 ""))</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7" t="str">
        <f>IF('Model output'!S158="","",'Model output'!S158)</f>
        <v>Not identified</v>
      </c>
      <c r="Y159" t="str">
        <f>IF(OR('Model output'!S158="",ISNUMBER(SEARCH("Absent",'Model output'!S158)),ISNUMBER(SEARCH("Not identified",'Model output'!S158)),AND(ISNUMBER(SEARCH("No",'Model output'!S158)),NOT(ISNUMBER(SEARCH("carcinoma",'Model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1" t="str">
        <f>IF(OR('Model output'!V158="", AND(ISERROR(SEARCH("Positive",'Model output'!V158)), ISNUMBER(SEARCH("Negative",'Model output'!V158))), AND(ISNUMBER(SEARCH("Uninvolved",'Model output'!V158)),NOT(ISNUMBER(SEARCH("margins involved",'Model output'!V158)))), ISNUMBER(SEARCH("Free",'Model output'!V158)), ISNUMBER(SEARCH("1 mm",'Model output'!V158)), ISNUMBER(SEARCH("0.1 CM",'Model output'!V158)), ISNUMBER(SEARCH("less than 0.2 mm",'Model output'!V158)), ISNUMBER(SEARCH("less than 0.5 mm",'Model output'!V158)), ISNUMBER(SEARCH("close to",'Model output'!V158)), ISNUMBER(SEARCH("abut",'Model output'!V158)), ISNUMBER(SEARCH("not mentioned",'Model output'!V158)), ISNUMBER(SEARCH("cannot be assessed",'Model output'!V158))), "negative", "positive")</f>
        <v>positive</v>
      </c>
      <c r="AE159" s="36"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AND(ISNUMBER(J159),J159&gt;=5),M159=""),AND(AND(ISNUMBER(J159),J159&gt;=5),AND(ISNUMBER(M159),M159&gt;=1)),AND(ISNUMBER(SERACH("papillary",N159)),OR(Y159="positive",Z159="positive"), ISNUMBER(SEARCH("BRAF",AB159)))),"intermediate","low"))</f>
        <v>high</v>
      </c>
      <c r="AF159" s="37" t="str">
        <f t="shared" si="30"/>
        <v>1b</v>
      </c>
      <c r="AG159" s="37" t="str">
        <f t="shared" si="31"/>
        <v>1a</v>
      </c>
      <c r="AH159" s="37" t="str">
        <f t="shared" si="34"/>
        <v>0</v>
      </c>
      <c r="AI159" s="43" t="str">
        <f t="shared" si="35"/>
        <v>I</v>
      </c>
      <c r="AJ159" s="40" t="s">
        <v>937</v>
      </c>
      <c r="AK159" s="42" t="s">
        <v>942</v>
      </c>
      <c r="AL159" s="42" t="s">
        <v>942</v>
      </c>
      <c r="AM159" s="42" t="s">
        <v>946</v>
      </c>
      <c r="AN159" s="42" t="s">
        <v>69</v>
      </c>
      <c r="AO159" s="23">
        <f t="shared" si="37"/>
        <v>1</v>
      </c>
      <c r="AP159" s="1">
        <f t="shared" si="38"/>
        <v>1</v>
      </c>
      <c r="AQ159" s="1">
        <f t="shared" si="39"/>
        <v>0</v>
      </c>
      <c r="AR159" s="1">
        <f t="shared" si="40"/>
        <v>1</v>
      </c>
      <c r="AS159" s="13">
        <f t="shared" si="36"/>
        <v>1</v>
      </c>
    </row>
    <row r="160" spans="1:45">
      <c r="A160" t="str">
        <f>'Model output'!A159</f>
        <v>TCGA-EM-A22L</v>
      </c>
      <c r="B160" s="34">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output'!G159)),ISNUMBER(SEARCH("V ",'Model output'!G159)),ISNUMBER(SEARCH("five",'Model output'!G159)),ISNUMBER(SEARCH("5",'Model output'!G159))))), "lateral", "central"))</f>
        <v/>
      </c>
      <c r="H160" t="str">
        <f>IF('Model output'!H159="","negative",IF(OR(ISNUMBER(SEARCH("lymph node",'Model output'!H159)),ISNUMBER(SEARCH("gland",'Model output'!H159)),ISNUMBER(SEARCH("lobe",'Model output'!H159)),ISNUMBER(SEARCH("isthmus",'Model output'!H159)),ISNUMBER(SEARCH("mediastinum",'Model output'!H159)),ISNUMBER(SEARCH("Not mentioned",'Model output'!H159)), ISNUMBER(SEARCH("Not applicable",'Model output'!H159)), ISNUMBER(SEARCH("paratracheal",'Model output'!H159)),ISNUMBER(SEARCH("fibroadipose tissue",'Model output'!H159)),ISNUMBER(SEARCH("thyroid node",'Model output'!H159)),ISNUMBER(SEARCH("skeletal muscle",'Model output'!H159)),ISNUMBER(SEARCH("right",'Model output'!H159)),ISNUMBER(SEARCH("left",'Model output'!H159)),ISNUMBER(SEARCH("Not specified",'Model output'!H159))),"negative","positive"))</f>
        <v>negative</v>
      </c>
      <c r="I160">
        <f>IF(OR('Model output'!I159="",'Model output'!I159="Not answered",'Model output'!I159="Not mentioned"),"",IF(ISNUMBER('Model output'!I159),'Model output'!I159,1))</f>
        <v>1</v>
      </c>
      <c r="J160">
        <f>IF(OR('Model output'!J159="",'Model output'!J159="Not answered",'Model output'!J159="Not mentioned"),"",IF(AND(ISNUMBER('Model output'!J159),'Model output'!J159&lt;=I160),'Model output'!J159,IF(AND(ISNUMBER('Model output'!J159), 'Model output'!J159&gt;=DATE(2024,1,1)), MIN(DAY('Model output'!J159), MONTH('Model output'!J159), YEAR('Model output'!J159)), IF(ISNUMBER(SEARCH("0/",'Model output'!J159)),0,IF(ISNUMBER(SEARCH("/",'Model output'!J159)), VALUE(LEFT('Model output'!J159, SEARCH("/",'Model output'!J159)-1)),1)))))</f>
        <v>0</v>
      </c>
      <c r="K160" t="str" cm="1">
        <f t="array" ref="K160">IF(COUNT(FIND({0,1,2,3,4,5,6,7,8,9},'Model output'!K159))&gt;0,'Model output'!K159,"")</f>
        <v/>
      </c>
      <c r="L160" s="8" t="str">
        <f t="shared" si="29"/>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
      </c>
      <c r="P160" t="str">
        <f>IF('Model output'!N159="","",'Model output'!N159)</f>
        <v>2.2cm</v>
      </c>
      <c r="Q160" t="str">
        <f t="shared" si="33"/>
        <v>2.2cm</v>
      </c>
      <c r="R160" cm="1">
        <f t="array" ref="R160">IF(Q160="","",IF(ISNUMBER(SEARCH("cm",Q160)),MAX(VALUE(SUBSTITUTE(_xlfn.FILTERXML("&lt;t&gt;&lt;s&gt;"&amp;SUBSTITUTE(Q160,",","&lt;/s&gt;&lt;s&gt;")&amp;"&lt;/s&gt;&lt;/t&gt;","//s"),"cm",""))),MAX(VALUE(SUBSTITUTE(_xlfn.FILTERXML("&lt;t&gt;&lt;s&gt;"&amp;SUBSTITUTE(Q160,",","&lt;/s&gt;&lt;s&gt;")&amp;"&lt;/s&gt;&lt;/t&gt;","//s"),"mm","")))/10))</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 ""))</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7" t="str">
        <f>IF('Model output'!S159="","",'Model output'!S159)</f>
        <v>Not identified</v>
      </c>
      <c r="Y160" t="str">
        <f>IF(OR('Model output'!S159="",ISNUMBER(SEARCH("Absent",'Model output'!S159)),ISNUMBER(SEARCH("Not identified",'Model output'!S159)),AND(ISNUMBER(SEARCH("No",'Model output'!S159)),NOT(ISNUMBER(SEARCH("carcinoma",'Model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1" t="str">
        <f>IF(OR('Model output'!V159="", AND(ISERROR(SEARCH("Positive",'Model output'!V159)), ISNUMBER(SEARCH("Negative",'Model output'!V159))), AND(ISNUMBER(SEARCH("Uninvolved",'Model output'!V159)),NOT(ISNUMBER(SEARCH("margins involved",'Model output'!V159)))), ISNUMBER(SEARCH("Free",'Model output'!V159)), ISNUMBER(SEARCH("1 mm",'Model output'!V159)), ISNUMBER(SEARCH("0.1 CM",'Model output'!V159)), ISNUMBER(SEARCH("less than 0.2 mm",'Model output'!V159)), ISNUMBER(SEARCH("less than 0.5 mm",'Model output'!V159)), ISNUMBER(SEARCH("close to",'Model output'!V159)), ISNUMBER(SEARCH("abut",'Model output'!V159)), ISNUMBER(SEARCH("not mentioned",'Model output'!V159)), ISNUMBER(SEARCH("cannot be assessed",'Model output'!V159))), "negative", "positive")</f>
        <v>negative</v>
      </c>
      <c r="AE160" s="36"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AND(ISNUMBER(J160),J160&gt;=5),M160=""),AND(AND(ISNUMBER(J160),J160&gt;=5),AND(ISNUMBER(M160),M160&gt;=1)),AND(ISNUMBER(SERACH("papillary",N160)),OR(Y160="positive",Z160="positive"), ISNUMBER(SEARCH("BRAF",AB160)))),"intermediate","low"))</f>
        <v>intermediate</v>
      </c>
      <c r="AF160" s="37" t="str">
        <f t="shared" si="30"/>
        <v>2</v>
      </c>
      <c r="AG160" s="37" t="str">
        <f t="shared" si="31"/>
        <v>0</v>
      </c>
      <c r="AH160" s="37" t="str">
        <f t="shared" si="34"/>
        <v>0</v>
      </c>
      <c r="AI160" s="43" t="str">
        <f t="shared" si="35"/>
        <v>I</v>
      </c>
      <c r="AJ160" s="40" t="s">
        <v>939</v>
      </c>
      <c r="AK160" s="42" t="s">
        <v>945</v>
      </c>
      <c r="AL160" s="42" t="s">
        <v>943</v>
      </c>
      <c r="AM160" s="42" t="s">
        <v>946</v>
      </c>
      <c r="AN160" s="42" t="s">
        <v>69</v>
      </c>
      <c r="AO160" s="23">
        <f t="shared" ca="1" si="37"/>
        <v>1</v>
      </c>
      <c r="AP160" s="1">
        <f t="shared" si="38"/>
        <v>1</v>
      </c>
      <c r="AQ160" s="1">
        <f t="shared" si="39"/>
        <v>1</v>
      </c>
      <c r="AR160" s="1">
        <f t="shared" si="40"/>
        <v>1</v>
      </c>
      <c r="AS160" s="13">
        <f t="shared" si="36"/>
        <v>1</v>
      </c>
    </row>
    <row r="161" spans="1:45">
      <c r="A161" t="str">
        <f>'Model output'!A160</f>
        <v>TCGA-EM-A22M</v>
      </c>
      <c r="B161" s="34">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output'!G160)),ISNUMBER(SEARCH("V ",'Model output'!G160)),ISNUMBER(SEARCH("five",'Model output'!G160)),ISNUMBER(SEARCH("5",'Model output'!G160))))), "lateral", "central"))</f>
        <v/>
      </c>
      <c r="H161" t="str">
        <f>IF('Model output'!H160="","negative",IF(OR(ISNUMBER(SEARCH("lymph node",'Model output'!H160)),ISNUMBER(SEARCH("gland",'Model output'!H160)),ISNUMBER(SEARCH("lobe",'Model output'!H160)),ISNUMBER(SEARCH("isthmus",'Model output'!H160)),ISNUMBER(SEARCH("mediastinum",'Model output'!H160)),ISNUMBER(SEARCH("Not mentioned",'Model output'!H160)), ISNUMBER(SEARCH("Not applicable",'Model output'!H160)), ISNUMBER(SEARCH("paratracheal",'Model output'!H160)),ISNUMBER(SEARCH("fibroadipose tissue",'Model output'!H160)),ISNUMBER(SEARCH("thyroid node",'Model output'!H160)),ISNUMBER(SEARCH("skeletal muscle",'Model output'!H160)),ISNUMBER(SEARCH("right",'Model output'!H160)),ISNUMBER(SEARCH("left",'Model output'!H160)),ISNUMBER(SEARCH("Not specified",'Model output'!H160))),"negative","positive"))</f>
        <v>negative</v>
      </c>
      <c r="I161">
        <f>IF(OR('Model output'!I160="",'Model output'!I160="Not answered",'Model output'!I160="Not mentioned"),"",IF(ISNUMBER('Model output'!I160),'Model output'!I160,1))</f>
        <v>3</v>
      </c>
      <c r="J161">
        <f>IF(OR('Model output'!J160="",'Model output'!J160="Not answered",'Model output'!J160="Not mentioned"),"",IF(AND(ISNUMBER('Model output'!J160),'Model output'!J160&lt;=I161),'Model output'!J160,IF(AND(ISNUMBER('Model output'!J160), 'Model output'!J160&gt;=DATE(2024,1,1)), MIN(DAY('Model output'!J160), MONTH('Model output'!J160), YEAR('Model output'!J160)), IF(ISNUMBER(SEARCH("0/",'Model output'!J160)),0,IF(ISNUMBER(SEARCH("/",'Model output'!J160)), VALUE(LEFT('Model output'!J160, SEARCH("/",'Model output'!J160)-1)),1)))))</f>
        <v>0</v>
      </c>
      <c r="K161" t="str" cm="1">
        <f t="array" ref="K161">IF(COUNT(FIND({0,1,2,3,4,5,6,7,8,9},'Model output'!K160))&gt;0,'Model output'!K160,"")</f>
        <v/>
      </c>
      <c r="L161" s="8" t="str">
        <f t="shared" si="29"/>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classical (usual)</v>
      </c>
      <c r="P161" t="str">
        <f>IF('Model output'!N160="","",'Model output'!N160)</f>
        <v>1.7 cm</v>
      </c>
      <c r="Q161" t="str">
        <f t="shared" si="33"/>
        <v>1.7cm</v>
      </c>
      <c r="R161" cm="1">
        <f t="array" ref="R161">IF(Q161="","",IF(ISNUMBER(SEARCH("cm",Q161)),MAX(VALUE(SUBSTITUTE(_xlfn.FILTERXML("&lt;t&gt;&lt;s&gt;"&amp;SUBSTITUTE(Q161,",","&lt;/s&gt;&lt;s&gt;")&amp;"&lt;/s&gt;&lt;/t&gt;","//s"),"cm",""))),MAX(VALUE(SUBSTITUTE(_xlfn.FILTERXML("&lt;t&gt;&lt;s&gt;"&amp;SUBSTITUTE(Q161,",","&lt;/s&gt;&lt;s&gt;")&amp;"&lt;/s&gt;&lt;/t&gt;","//s"),"mm","")))/10))</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 ""))</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7" t="str">
        <f>IF('Model output'!S160="","",'Model output'!S160)</f>
        <v>Not identified</v>
      </c>
      <c r="Y161" t="str">
        <f>IF(OR('Model output'!S160="",ISNUMBER(SEARCH("Absent",'Model output'!S160)),ISNUMBER(SEARCH("Not identified",'Model output'!S160)),AND(ISNUMBER(SEARCH("No",'Model output'!S160)),NOT(ISNUMBER(SEARCH("carcinoma",'Model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1" t="str">
        <f>IF(OR('Model output'!V160="", AND(ISERROR(SEARCH("Positive",'Model output'!V160)), ISNUMBER(SEARCH("Negative",'Model output'!V160))), AND(ISNUMBER(SEARCH("Uninvolved",'Model output'!V160)),NOT(ISNUMBER(SEARCH("margins involved",'Model output'!V160)))), ISNUMBER(SEARCH("Free",'Model output'!V160)), ISNUMBER(SEARCH("1 mm",'Model output'!V160)), ISNUMBER(SEARCH("0.1 CM",'Model output'!V160)), ISNUMBER(SEARCH("less than 0.2 mm",'Model output'!V160)), ISNUMBER(SEARCH("less than 0.5 mm",'Model output'!V160)), ISNUMBER(SEARCH("close to",'Model output'!V160)), ISNUMBER(SEARCH("abut",'Model output'!V160)), ISNUMBER(SEARCH("not mentioned",'Model output'!V160)), ISNUMBER(SEARCH("cannot be assessed",'Model output'!V160))), "negative", "positive")</f>
        <v>negative</v>
      </c>
      <c r="AE161" s="36"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AND(ISNUMBER(J161),J161&gt;=5),M161=""),AND(AND(ISNUMBER(J161),J161&gt;=5),AND(ISNUMBER(M161),M161&gt;=1)),AND(ISNUMBER(SERACH("papillary",N161)),OR(Y161="positive",Z161="positive"), ISNUMBER(SEARCH("BRAF",AB161)))),"intermediate","low"))</f>
        <v>low</v>
      </c>
      <c r="AF161" s="37" t="str">
        <f t="shared" si="30"/>
        <v>1b</v>
      </c>
      <c r="AG161" s="37" t="str">
        <f t="shared" si="31"/>
        <v>0</v>
      </c>
      <c r="AH161" s="37" t="str">
        <f t="shared" si="34"/>
        <v>0</v>
      </c>
      <c r="AI161" s="43" t="str">
        <f t="shared" si="35"/>
        <v>I</v>
      </c>
      <c r="AJ161" s="40" t="s">
        <v>939</v>
      </c>
      <c r="AK161" s="42" t="s">
        <v>942</v>
      </c>
      <c r="AL161" s="42" t="s">
        <v>943</v>
      </c>
      <c r="AM161" s="42" t="s">
        <v>946</v>
      </c>
      <c r="AN161" s="42" t="s">
        <v>69</v>
      </c>
      <c r="AO161" s="23">
        <f t="shared" ca="1" si="37"/>
        <v>0</v>
      </c>
      <c r="AP161" s="1">
        <f t="shared" si="38"/>
        <v>1</v>
      </c>
      <c r="AQ161" s="1">
        <f t="shared" si="39"/>
        <v>1</v>
      </c>
      <c r="AR161" s="1">
        <f t="shared" si="40"/>
        <v>1</v>
      </c>
      <c r="AS161" s="13">
        <f t="shared" si="36"/>
        <v>1</v>
      </c>
    </row>
    <row r="162" spans="1:45">
      <c r="A162" t="str">
        <f>'Model output'!A161</f>
        <v>TCGA-EM-A22N</v>
      </c>
      <c r="B162" s="34">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output'!G161)),ISNUMBER(SEARCH("V ",'Model output'!G161)),ISNUMBER(SEARCH("five",'Model output'!G161)),ISNUMBER(SEARCH("5",'Model output'!G161))))), "lateral", "central"))</f>
        <v/>
      </c>
      <c r="H162" t="str">
        <f>IF('Model output'!H161="","negative",IF(OR(ISNUMBER(SEARCH("lymph node",'Model output'!H161)),ISNUMBER(SEARCH("gland",'Model output'!H161)),ISNUMBER(SEARCH("lobe",'Model output'!H161)),ISNUMBER(SEARCH("isthmus",'Model output'!H161)),ISNUMBER(SEARCH("mediastinum",'Model output'!H161)),ISNUMBER(SEARCH("Not mentioned",'Model output'!H161)), ISNUMBER(SEARCH("Not applicable",'Model output'!H161)), ISNUMBER(SEARCH("paratracheal",'Model output'!H161)),ISNUMBER(SEARCH("fibroadipose tissue",'Model output'!H161)),ISNUMBER(SEARCH("thyroid node",'Model output'!H161)),ISNUMBER(SEARCH("skeletal muscle",'Model output'!H161)),ISNUMBER(SEARCH("right",'Model output'!H161)),ISNUMBER(SEARCH("left",'Model output'!H161)),ISNUMBER(SEARCH("Not specified",'Model output'!H161))),"negative","positive"))</f>
        <v>negative</v>
      </c>
      <c r="I162">
        <f>IF(OR('Model output'!I161="",'Model output'!I161="Not answered",'Model output'!I161="Not mentioned"),"",IF(ISNUMBER('Model output'!I161),'Model output'!I161,1))</f>
        <v>2</v>
      </c>
      <c r="J162">
        <f>IF(OR('Model output'!J161="",'Model output'!J161="Not answered",'Model output'!J161="Not mentioned"),"",IF(AND(ISNUMBER('Model output'!J161),'Model output'!J161&lt;=I162),'Model output'!J161,IF(AND(ISNUMBER('Model output'!J161), 'Model output'!J161&gt;=DATE(2024,1,1)), MIN(DAY('Model output'!J161), MONTH('Model output'!J161), YEAR('Model output'!J161)), IF(ISNUMBER(SEARCH("0/",'Model output'!J161)),0,IF(ISNUMBER(SEARCH("/",'Model output'!J161)), VALUE(LEFT('Model output'!J161, SEARCH("/",'Model output'!J161)-1)),1)))))</f>
        <v>0</v>
      </c>
      <c r="K162" t="str" cm="1">
        <f t="array" ref="K162">IF(COUNT(FIND({0,1,2,3,4,5,6,7,8,9},'Model output'!K161))&gt;0,'Model output'!K161,"")</f>
        <v/>
      </c>
      <c r="L162" s="8" t="str">
        <f t="shared" si="29"/>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v>
      </c>
      <c r="O162" t="str">
        <f>IF('Model output'!M161="","",'Model output'!M161)</f>
        <v>Oncocytic or oxyphilic variant</v>
      </c>
      <c r="P162" t="str">
        <f>IF('Model output'!N161="","",'Model output'!N161)</f>
        <v>2.0cm</v>
      </c>
      <c r="Q162" t="str">
        <f t="shared" si="33"/>
        <v>2.0cm</v>
      </c>
      <c r="R162" cm="1">
        <f t="array" ref="R162">IF(Q162="","",IF(ISNUMBER(SEARCH("cm",Q162)),MAX(VALUE(SUBSTITUTE(_xlfn.FILTERXML("&lt;t&gt;&lt;s&gt;"&amp;SUBSTITUTE(Q162,",","&lt;/s&gt;&lt;s&gt;")&amp;"&lt;/s&gt;&lt;/t&gt;","//s"),"cm",""))),MAX(VALUE(SUBSTITUTE(_xlfn.FILTERXML("&lt;t&gt;&lt;s&gt;"&amp;SUBSTITUTE(Q162,",","&lt;/s&gt;&lt;s&gt;")&amp;"&lt;/s&gt;&lt;/t&gt;","//s"),"mm","")))/10))</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 ""))</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7" t="str">
        <f>IF('Model output'!S161="","",'Model output'!S161)</f>
        <v>Not identified</v>
      </c>
      <c r="Y162" t="str">
        <f>IF(OR('Model output'!S161="",ISNUMBER(SEARCH("Absent",'Model output'!S161)),ISNUMBER(SEARCH("Not identified",'Model output'!S161)),AND(ISNUMBER(SEARCH("No",'Model output'!S161)),NOT(ISNUMBER(SEARCH("carcinoma",'Model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1" t="str">
        <f>IF(OR('Model output'!V161="", AND(ISERROR(SEARCH("Positive",'Model output'!V161)), ISNUMBER(SEARCH("Negative",'Model output'!V161))), AND(ISNUMBER(SEARCH("Uninvolved",'Model output'!V161)),NOT(ISNUMBER(SEARCH("margins involved",'Model output'!V161)))), ISNUMBER(SEARCH("Free",'Model output'!V161)), ISNUMBER(SEARCH("1 mm",'Model output'!V161)), ISNUMBER(SEARCH("0.1 CM",'Model output'!V161)), ISNUMBER(SEARCH("less than 0.2 mm",'Model output'!V161)), ISNUMBER(SEARCH("less than 0.5 mm",'Model output'!V161)), ISNUMBER(SEARCH("close to",'Model output'!V161)), ISNUMBER(SEARCH("abut",'Model output'!V161)), ISNUMBER(SEARCH("not mentioned",'Model output'!V161)), ISNUMBER(SEARCH("cannot be assessed",'Model output'!V161))), "negative", "positive")</f>
        <v>negative</v>
      </c>
      <c r="AE162" s="36"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AND(ISNUMBER(J162),J162&gt;=5),M162=""),AND(AND(ISNUMBER(J162),J162&gt;=5),AND(ISNUMBER(M162),M162&gt;=1)),AND(ISNUMBER(SERACH("papillary",N162)),OR(Y162="positive",Z162="positive"), ISNUMBER(SEARCH("BRAF",AB162)))),"intermediate","low"))</f>
        <v>low</v>
      </c>
      <c r="AF162" s="37" t="str">
        <f t="shared" si="30"/>
        <v>1b</v>
      </c>
      <c r="AG162" s="37" t="str">
        <f t="shared" si="31"/>
        <v>0</v>
      </c>
      <c r="AH162" s="37" t="str">
        <f t="shared" si="34"/>
        <v>0</v>
      </c>
      <c r="AI162" s="43" t="str">
        <f t="shared" si="35"/>
        <v>I</v>
      </c>
      <c r="AJ162" s="40" t="s">
        <v>938</v>
      </c>
      <c r="AK162" s="42" t="s">
        <v>942</v>
      </c>
      <c r="AL162" s="42" t="s">
        <v>943</v>
      </c>
      <c r="AM162" s="42" t="s">
        <v>946</v>
      </c>
      <c r="AN162" s="42" t="s">
        <v>69</v>
      </c>
      <c r="AO162" s="23">
        <f t="shared" ca="1" si="37"/>
        <v>1</v>
      </c>
      <c r="AP162" s="1">
        <f t="shared" si="38"/>
        <v>1</v>
      </c>
      <c r="AQ162" s="1">
        <f t="shared" si="39"/>
        <v>1</v>
      </c>
      <c r="AR162" s="1">
        <f t="shared" si="40"/>
        <v>1</v>
      </c>
      <c r="AS162" s="13">
        <f t="shared" si="36"/>
        <v>1</v>
      </c>
    </row>
    <row r="163" spans="1:45">
      <c r="A163" t="str">
        <f>'Model output'!A162</f>
        <v>TCGA-EM-A22O</v>
      </c>
      <c r="B163" s="34">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output'!H162="","negative",IF(OR(ISNUMBER(SEARCH("lymph node",'Model output'!H162)),ISNUMBER(SEARCH("gland",'Model output'!H162)),ISNUMBER(SEARCH("lobe",'Model output'!H162)),ISNUMBER(SEARCH("isthmus",'Model output'!H162)),ISNUMBER(SEARCH("mediastinum",'Model output'!H162)),ISNUMBER(SEARCH("Not mentioned",'Model output'!H162)), ISNUMBER(SEARCH("Not applicable",'Model output'!H162)), ISNUMBER(SEARCH("paratracheal",'Model output'!H162)),ISNUMBER(SEARCH("fibroadipose tissue",'Model output'!H162)),ISNUMBER(SEARCH("thyroid node",'Model output'!H162)),ISNUMBER(SEARCH("skeletal muscle",'Model output'!H162)),ISNUMBER(SEARCH("right",'Model output'!H162)),ISNUMBER(SEARCH("left",'Model output'!H162)),ISNUMBER(SEARCH("Not specified",'Model output'!H162))),"negative","positive"))</f>
        <v>negative</v>
      </c>
      <c r="I163">
        <f>IF(OR('Model output'!I162="",'Model output'!I162="Not answered",'Model output'!I162="Not mentioned"),"",IF(ISNUMBER('Model output'!I162),'Model output'!I162,1))</f>
        <v>1</v>
      </c>
      <c r="J163">
        <f>IF(OR('Model output'!J162="",'Model output'!J162="Not answered",'Model output'!J162="Not mentioned"),"",IF(AND(ISNUMBER('Model output'!J162),'Model output'!J162&lt;=I163),'Model output'!J162,IF(AND(ISNUMBER('Model output'!J162), 'Model output'!J162&gt;=DATE(2024,1,1)), MIN(DAY('Model output'!J162), MONTH('Model output'!J162), YEAR('Model output'!J162)), IF(ISNUMBER(SEARCH("0/",'Model output'!J162)),0,IF(ISNUMBER(SEARCH("/",'Model output'!J162)), VALUE(LEFT('Model output'!J162, SEARCH("/",'Model output'!J162)-1)),1)))))</f>
        <v>1</v>
      </c>
      <c r="K163" t="str" cm="1">
        <f t="array" ref="K163">IF(COUNT(FIND({0,1,2,3,4,5,6,7,8,9},'Model output'!K162))&gt;0,'Model output'!K162,"")</f>
        <v/>
      </c>
      <c r="L163" s="8" t="str">
        <f t="shared" si="29"/>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 carcinoma</v>
      </c>
      <c r="O163" t="str">
        <f>IF('Model output'!M162="","",'Model output'!M162)</f>
        <v>Angioinvasive and widely invasive classical variant with focal dedifferentiation (5%) and tall cell change (10%)</v>
      </c>
      <c r="P163" t="str">
        <f>IF('Model output'!N162="","",'Model output'!N162)</f>
        <v>6.6 cm</v>
      </c>
      <c r="Q163" t="str">
        <f t="shared" si="33"/>
        <v>6.6cm</v>
      </c>
      <c r="R163" cm="1">
        <f t="array" ref="R163">IF(Q163="","",IF(ISNUMBER(SEARCH("cm",Q163)),MAX(VALUE(SUBSTITUTE(_xlfn.FILTERXML("&lt;t&gt;&lt;s&gt;"&amp;SUBSTITUTE(Q163,",","&lt;/s&gt;&lt;s&gt;")&amp;"&lt;/s&gt;&lt;/t&gt;","//s"),"cm",""))),MAX(VALUE(SUBSTITUTE(_xlfn.FILTERXML("&lt;t&gt;&lt;s&gt;"&amp;SUBSTITUTE(Q163,",","&lt;/s&gt;&lt;s&gt;")&amp;"&lt;/s&gt;&lt;/t&gt;","//s"),"mm","")))/10))</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 ""))</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7" t="str">
        <f>IF('Model output'!S162="","",'Model output'!S162)</f>
        <v>Present, extensive</v>
      </c>
      <c r="Y163" t="str">
        <f>IF(OR('Model output'!S162="",ISNUMBER(SEARCH("Absent",'Model output'!S162)),ISNUMBER(SEARCH("Not identified",'Model output'!S162)),AND(ISNUMBER(SEARCH("No",'Model output'!S162)),NOT(ISNUMBER(SEARCH("carcinoma",'Model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1" t="str">
        <f>IF(OR('Model output'!V162="", AND(ISERROR(SEARCH("Positive",'Model output'!V162)), ISNUMBER(SEARCH("Negative",'Model output'!V162))), AND(ISNUMBER(SEARCH("Uninvolved",'Model output'!V162)),NOT(ISNUMBER(SEARCH("margins involved",'Model output'!V162)))), ISNUMBER(SEARCH("Free",'Model output'!V162)), ISNUMBER(SEARCH("1 mm",'Model output'!V162)), ISNUMBER(SEARCH("0.1 CM",'Model output'!V162)), ISNUMBER(SEARCH("less than 0.2 mm",'Model output'!V162)), ISNUMBER(SEARCH("less than 0.5 mm",'Model output'!V162)), ISNUMBER(SEARCH("close to",'Model output'!V162)), ISNUMBER(SEARCH("abut",'Model output'!V162)), ISNUMBER(SEARCH("not mentioned",'Model output'!V162)), ISNUMBER(SEARCH("cannot be assessed",'Model output'!V162))), "negative", "positive")</f>
        <v>positive</v>
      </c>
      <c r="AE163" s="36"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AND(ISNUMBER(J163),J163&gt;=5),M163=""),AND(AND(ISNUMBER(J163),J163&gt;=5),AND(ISNUMBER(M163),M163&gt;=1)),AND(ISNUMBER(SERACH("papillary",N163)),OR(Y163="positive",Z163="positive"), ISNUMBER(SEARCH("BRAF",AB163)))),"intermediate","low"))</f>
        <v>high</v>
      </c>
      <c r="AF163" s="37" t="str">
        <f t="shared" si="30"/>
        <v>3b</v>
      </c>
      <c r="AG163" s="37" t="str">
        <f t="shared" si="31"/>
        <v>1a</v>
      </c>
      <c r="AH163" s="37" t="str">
        <f t="shared" si="34"/>
        <v>0</v>
      </c>
      <c r="AI163" s="43" t="str">
        <f t="shared" si="35"/>
        <v>II</v>
      </c>
      <c r="AJ163" s="40" t="s">
        <v>937</v>
      </c>
      <c r="AK163" s="42" t="s">
        <v>948</v>
      </c>
      <c r="AL163" s="42" t="s">
        <v>634</v>
      </c>
      <c r="AM163" s="42" t="s">
        <v>946</v>
      </c>
      <c r="AN163" s="42" t="s">
        <v>949</v>
      </c>
      <c r="AO163" s="23">
        <f t="shared" si="37"/>
        <v>1</v>
      </c>
      <c r="AP163" s="1">
        <f t="shared" si="38"/>
        <v>0</v>
      </c>
      <c r="AQ163" s="1">
        <f t="shared" si="39"/>
        <v>1</v>
      </c>
      <c r="AR163" s="1">
        <f t="shared" si="40"/>
        <v>1</v>
      </c>
      <c r="AS163" s="13">
        <f t="shared" si="36"/>
        <v>0</v>
      </c>
    </row>
    <row r="164" spans="1:45">
      <c r="A164" t="str">
        <f>'Model output'!A163</f>
        <v>TCGA-EM-A22P</v>
      </c>
      <c r="B164" s="34">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output'!G163)),ISNUMBER(SEARCH("V ",'Model output'!G163)),ISNUMBER(SEARCH("five",'Model output'!G163)),ISNUMBER(SEARCH("5",'Model output'!G163))))), "lateral", "central"))</f>
        <v/>
      </c>
      <c r="H164" t="str">
        <f>IF('Model output'!H163="","negative",IF(OR(ISNUMBER(SEARCH("lymph node",'Model output'!H163)),ISNUMBER(SEARCH("gland",'Model output'!H163)),ISNUMBER(SEARCH("lobe",'Model output'!H163)),ISNUMBER(SEARCH("isthmus",'Model output'!H163)),ISNUMBER(SEARCH("mediastinum",'Model output'!H163)),ISNUMBER(SEARCH("Not mentioned",'Model output'!H163)), ISNUMBER(SEARCH("Not applicable",'Model output'!H163)), ISNUMBER(SEARCH("paratracheal",'Model output'!H163)),ISNUMBER(SEARCH("fibroadipose tissue",'Model output'!H163)),ISNUMBER(SEARCH("thyroid node",'Model output'!H163)),ISNUMBER(SEARCH("skeletal muscle",'Model output'!H163)),ISNUMBER(SEARCH("right",'Model output'!H163)),ISNUMBER(SEARCH("left",'Model output'!H163)),ISNUMBER(SEARCH("Not specified",'Model output'!H163))),"negative","positive"))</f>
        <v>negative</v>
      </c>
      <c r="I164">
        <f>IF(OR('Model output'!I163="",'Model output'!I163="Not answered",'Model output'!I163="Not mentioned"),"",IF(ISNUMBER('Model output'!I163),'Model output'!I163,1))</f>
        <v>28</v>
      </c>
      <c r="J164">
        <f>IF(OR('Model output'!J163="",'Model output'!J163="Not answered",'Model output'!J163="Not mentioned"),"",IF(AND(ISNUMBER('Model output'!J163),'Model output'!J163&lt;=I164),'Model output'!J163,IF(AND(ISNUMBER('Model output'!J163), 'Model output'!J163&gt;=DATE(2024,1,1)), MIN(DAY('Model output'!J163), MONTH('Model output'!J163), YEAR('Model output'!J163)), IF(ISNUMBER(SEARCH("0/",'Model output'!J163)),0,IF(ISNUMBER(SEARCH("/",'Model output'!J163)), VALUE(LEFT('Model output'!J163, SEARCH("/",'Model output'!J163)-1)),1)))))</f>
        <v>14</v>
      </c>
      <c r="K164" t="str" cm="1">
        <f t="array" ref="K164">IF(COUNT(FIND({0,1,2,3,4,5,6,7,8,9},'Model output'!K163))&gt;0,'Model output'!K163,"")</f>
        <v/>
      </c>
      <c r="L164" s="8" t="str">
        <f t="shared" si="29"/>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v>
      </c>
      <c r="O164" t="str">
        <f>IF('Model output'!M163="","",'Model output'!M163)</f>
        <v>classical (usual)</v>
      </c>
      <c r="P164" t="str">
        <f>IF('Model output'!N163="","",'Model output'!N163)</f>
        <v>1.2cm</v>
      </c>
      <c r="Q164" t="str">
        <f t="shared" si="33"/>
        <v>1.2cm</v>
      </c>
      <c r="R164" cm="1">
        <f t="array" ref="R164">IF(Q164="","",IF(ISNUMBER(SEARCH("cm",Q164)),MAX(VALUE(SUBSTITUTE(_xlfn.FILTERXML("&lt;t&gt;&lt;s&gt;"&amp;SUBSTITUTE(Q164,",","&lt;/s&gt;&lt;s&gt;")&amp;"&lt;/s&gt;&lt;/t&gt;","//s"),"cm",""))),MAX(VALUE(SUBSTITUTE(_xlfn.FILTERXML("&lt;t&gt;&lt;s&gt;"&amp;SUBSTITUTE(Q164,",","&lt;/s&gt;&lt;s&gt;")&amp;"&lt;/s&gt;&lt;/t&gt;","//s"),"mm","")))/10))</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 ""))</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7" t="str">
        <f>IF('Model output'!S163="","",'Model output'!S163)</f>
        <v>Cannot be assessed</v>
      </c>
      <c r="Y164" t="str">
        <f>IF(OR('Model output'!S163="",ISNUMBER(SEARCH("Absent",'Model output'!S163)),ISNUMBER(SEARCH("Not identified",'Model output'!S163)),AND(ISNUMBER(SEARCH("No",'Model output'!S163)),NOT(ISNUMBER(SEARCH("carcinoma",'Model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1" t="str">
        <f>IF(OR('Model output'!V163="", AND(ISERROR(SEARCH("Positive",'Model output'!V163)), ISNUMBER(SEARCH("Negative",'Model output'!V163))), AND(ISNUMBER(SEARCH("Uninvolved",'Model output'!V163)),NOT(ISNUMBER(SEARCH("margins involved",'Model output'!V163)))), ISNUMBER(SEARCH("Free",'Model output'!V163)), ISNUMBER(SEARCH("1 mm",'Model output'!V163)), ISNUMBER(SEARCH("0.1 CM",'Model output'!V163)), ISNUMBER(SEARCH("less than 0.2 mm",'Model output'!V163)), ISNUMBER(SEARCH("less than 0.5 mm",'Model output'!V163)), ISNUMBER(SEARCH("close to",'Model output'!V163)), ISNUMBER(SEARCH("abut",'Model output'!V163)), ISNUMBER(SEARCH("not mentioned",'Model output'!V163)), ISNUMBER(SEARCH("cannot be assessed",'Model output'!V163))), "negative", "positive")</f>
        <v>positive</v>
      </c>
      <c r="AE164" s="36"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AND(ISNUMBER(J164),J164&gt;=5),M164=""),AND(AND(ISNUMBER(J164),J164&gt;=5),AND(ISNUMBER(M164),M164&gt;=1)),AND(ISNUMBER(SERACH("papillary",N164)),OR(Y164="positive",Z164="positive"), ISNUMBER(SEARCH("BRAF",AB164)))),"intermediate","low"))</f>
        <v>high</v>
      </c>
      <c r="AF164" s="37" t="str">
        <f t="shared" si="30"/>
        <v>1b</v>
      </c>
      <c r="AG164" s="37" t="str">
        <f t="shared" si="31"/>
        <v>1a</v>
      </c>
      <c r="AH164" s="37" t="str">
        <f t="shared" si="34"/>
        <v>0</v>
      </c>
      <c r="AI164" s="43" t="str">
        <f t="shared" si="35"/>
        <v>II</v>
      </c>
      <c r="AJ164" s="40" t="s">
        <v>937</v>
      </c>
      <c r="AK164" s="42" t="s">
        <v>942</v>
      </c>
      <c r="AL164" s="42" t="s">
        <v>942</v>
      </c>
      <c r="AM164" s="42" t="s">
        <v>946</v>
      </c>
      <c r="AN164" s="42" t="s">
        <v>944</v>
      </c>
      <c r="AO164" s="23">
        <f t="shared" ref="AO164:AO191" si="41">IF(AE164=AJ164,1,0)</f>
        <v>1</v>
      </c>
      <c r="AP164" s="1">
        <f t="shared" ref="AP164:AP191" si="42">IF(AF164=AK164, 1, IF(AND(AF164="x", AK164="0"), 1, IF(AND(AF164="0", AK164="x"), 1, 0)))</f>
        <v>1</v>
      </c>
      <c r="AQ164" s="1">
        <f t="shared" ref="AQ164:AQ191" si="43">IF(AG164=AL164, 1, IF(AND(AG164="x", AL164="0"), 1, IF(AND(AG164="0", AL164="x"), 1, 0)))</f>
        <v>0</v>
      </c>
      <c r="AR164" s="1">
        <f t="shared" ref="AR164:AR191" si="44">IF(AH164=AM164, 1, IF(AND(AH164="x", AM164="0"), 1, IF(AND(AH164="0", AM164="x"), 1, 0)))</f>
        <v>1</v>
      </c>
      <c r="AS164" s="13">
        <f t="shared" si="36"/>
        <v>1</v>
      </c>
    </row>
    <row r="165" spans="1:45">
      <c r="A165" t="str">
        <f>'Model output'!A164</f>
        <v>TCGA-EM-A22Q</v>
      </c>
      <c r="B165" s="34">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output'!G164)),ISNUMBER(SEARCH("V ",'Model output'!G164)),ISNUMBER(SEARCH("five",'Model output'!G164)),ISNUMBER(SEARCH("5",'Model output'!G164))))), "lateral", "central"))</f>
        <v/>
      </c>
      <c r="H165" t="str">
        <f>IF('Model output'!H164="","negative",IF(OR(ISNUMBER(SEARCH("lymph node",'Model output'!H164)),ISNUMBER(SEARCH("gland",'Model output'!H164)),ISNUMBER(SEARCH("lobe",'Model output'!H164)),ISNUMBER(SEARCH("isthmus",'Model output'!H164)),ISNUMBER(SEARCH("mediastinum",'Model output'!H164)),ISNUMBER(SEARCH("Not mentioned",'Model output'!H164)), ISNUMBER(SEARCH("Not applicable",'Model output'!H164)), ISNUMBER(SEARCH("paratracheal",'Model output'!H164)),ISNUMBER(SEARCH("fibroadipose tissue",'Model output'!H164)),ISNUMBER(SEARCH("thyroid node",'Model output'!H164)),ISNUMBER(SEARCH("skeletal muscle",'Model output'!H164)),ISNUMBER(SEARCH("right",'Model output'!H164)),ISNUMBER(SEARCH("left",'Model output'!H164)),ISNUMBER(SEARCH("Not specified",'Model output'!H164))),"negative","positive"))</f>
        <v>negative</v>
      </c>
      <c r="I165">
        <f>IF(OR('Model output'!I164="",'Model output'!I164="Not answered",'Model output'!I164="Not mentioned"),"",IF(ISNUMBER('Model output'!I164),'Model output'!I164,1))</f>
        <v>9</v>
      </c>
      <c r="J165">
        <f>IF(OR('Model output'!J164="",'Model output'!J164="Not answered",'Model output'!J164="Not mentioned"),"",IF(AND(ISNUMBER('Model output'!J164),'Model output'!J164&lt;=I165),'Model output'!J164,IF(AND(ISNUMBER('Model output'!J164), 'Model output'!J164&gt;=DATE(2024,1,1)), MIN(DAY('Model output'!J164), MONTH('Model output'!J164), YEAR('Model output'!J164)), IF(ISNUMBER(SEARCH("0/",'Model output'!J164)),0,IF(ISNUMBER(SEARCH("/",'Model output'!J164)), VALUE(LEFT('Model output'!J164, SEARCH("/",'Model output'!J164)-1)),1)))))</f>
        <v>0</v>
      </c>
      <c r="K165" t="str" cm="1">
        <f t="array" ref="K165">IF(COUNT(FIND({0,1,2,3,4,5,6,7,8,9},'Model output'!K164))&gt;0,'Model output'!K164,"")</f>
        <v/>
      </c>
      <c r="L165" s="8" t="str">
        <f t="shared" si="29"/>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
      </c>
      <c r="P165" t="str">
        <f>IF('Model output'!N164="","",'Model output'!N164)</f>
        <v>5.4 cm</v>
      </c>
      <c r="Q165" t="str">
        <f t="shared" si="33"/>
        <v>5.4cm</v>
      </c>
      <c r="R165" cm="1">
        <f t="array" ref="R165">IF(Q165="","",IF(ISNUMBER(SEARCH("cm",Q165)),MAX(VALUE(SUBSTITUTE(_xlfn.FILTERXML("&lt;t&gt;&lt;s&gt;"&amp;SUBSTITUTE(Q165,",","&lt;/s&gt;&lt;s&gt;")&amp;"&lt;/s&gt;&lt;/t&gt;","//s"),"cm",""))),MAX(VALUE(SUBSTITUTE(_xlfn.FILTERXML("&lt;t&gt;&lt;s&gt;"&amp;SUBSTITUTE(Q165,",","&lt;/s&gt;&lt;s&gt;")&amp;"&lt;/s&gt;&lt;/t&gt;","//s"),"mm","")))/10))</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 ""))</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7" t="str">
        <f>IF('Model output'!S164="","",'Model output'!S164)</f>
        <v>Not identified</v>
      </c>
      <c r="Y165" t="str">
        <f>IF(OR('Model output'!S164="",ISNUMBER(SEARCH("Absent",'Model output'!S164)),ISNUMBER(SEARCH("Not identified",'Model output'!S164)),AND(ISNUMBER(SEARCH("No",'Model output'!S164)),NOT(ISNUMBER(SEARCH("carcinoma",'Model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1" t="str">
        <f>IF(OR('Model output'!V164="", AND(ISERROR(SEARCH("Positive",'Model output'!V164)), ISNUMBER(SEARCH("Negative",'Model output'!V164))), AND(ISNUMBER(SEARCH("Uninvolved",'Model output'!V164)),NOT(ISNUMBER(SEARCH("margins involved",'Model output'!V164)))), ISNUMBER(SEARCH("Free",'Model output'!V164)), ISNUMBER(SEARCH("1 mm",'Model output'!V164)), ISNUMBER(SEARCH("0.1 CM",'Model output'!V164)), ISNUMBER(SEARCH("less than 0.2 mm",'Model output'!V164)), ISNUMBER(SEARCH("less than 0.5 mm",'Model output'!V164)), ISNUMBER(SEARCH("close to",'Model output'!V164)), ISNUMBER(SEARCH("abut",'Model output'!V164)), ISNUMBER(SEARCH("not mentioned",'Model output'!V164)), ISNUMBER(SEARCH("cannot be assessed",'Model output'!V164))), "negative", "positive")</f>
        <v>negative</v>
      </c>
      <c r="AE165" s="36"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AND(ISNUMBER(J165),J165&gt;=5),M165=""),AND(AND(ISNUMBER(J165),J165&gt;=5),AND(ISNUMBER(M165),M165&gt;=1)),AND(ISNUMBER(SERACH("papillary",N165)),OR(Y165="positive",Z165="positive"), ISNUMBER(SEARCH("BRAF",AB165)))),"intermediate","low"))</f>
        <v>low</v>
      </c>
      <c r="AF165" s="37" t="str">
        <f t="shared" si="30"/>
        <v>3a</v>
      </c>
      <c r="AG165" s="37" t="str">
        <f t="shared" si="31"/>
        <v>0</v>
      </c>
      <c r="AH165" s="37" t="str">
        <f t="shared" si="34"/>
        <v>0</v>
      </c>
      <c r="AI165" s="43" t="str">
        <f t="shared" si="35"/>
        <v>I</v>
      </c>
      <c r="AJ165" s="40" t="s">
        <v>938</v>
      </c>
      <c r="AK165" s="42" t="s">
        <v>947</v>
      </c>
      <c r="AL165" s="42" t="s">
        <v>943</v>
      </c>
      <c r="AM165" s="42" t="s">
        <v>946</v>
      </c>
      <c r="AN165" s="42" t="s">
        <v>69</v>
      </c>
      <c r="AO165" s="23">
        <f t="shared" ca="1" si="41"/>
        <v>1</v>
      </c>
      <c r="AP165" s="1">
        <f t="shared" si="42"/>
        <v>1</v>
      </c>
      <c r="AQ165" s="1">
        <f t="shared" si="43"/>
        <v>1</v>
      </c>
      <c r="AR165" s="1">
        <f t="shared" si="44"/>
        <v>1</v>
      </c>
      <c r="AS165" s="13">
        <f t="shared" si="36"/>
        <v>1</v>
      </c>
    </row>
    <row r="166" spans="1:45">
      <c r="A166" t="str">
        <f>'Model output'!A165</f>
        <v>TCGA-EM-A2CJ</v>
      </c>
      <c r="B166" s="34">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output'!G165)),ISNUMBER(SEARCH("V ",'Model output'!G165)),ISNUMBER(SEARCH("five",'Model output'!G165)),ISNUMBER(SEARCH("5",'Model output'!G165))))), "lateral", "central"))</f>
        <v/>
      </c>
      <c r="H166" t="str">
        <f>IF('Model output'!H165="","negative",IF(OR(ISNUMBER(SEARCH("lymph node",'Model output'!H165)),ISNUMBER(SEARCH("gland",'Model output'!H165)),ISNUMBER(SEARCH("lobe",'Model output'!H165)),ISNUMBER(SEARCH("isthmus",'Model output'!H165)),ISNUMBER(SEARCH("mediastinum",'Model output'!H165)),ISNUMBER(SEARCH("Not mentioned",'Model output'!H165)), ISNUMBER(SEARCH("Not applicable",'Model output'!H165)), ISNUMBER(SEARCH("paratracheal",'Model output'!H165)),ISNUMBER(SEARCH("fibroadipose tissue",'Model output'!H165)),ISNUMBER(SEARCH("thyroid node",'Model output'!H165)),ISNUMBER(SEARCH("skeletal muscle",'Model output'!H165)),ISNUMBER(SEARCH("right",'Model output'!H165)),ISNUMBER(SEARCH("left",'Model output'!H165)),ISNUMBER(SEARCH("Not specified",'Model output'!H165))),"negative","positive"))</f>
        <v>negative</v>
      </c>
      <c r="I166">
        <f>IF(OR('Model output'!I165="",'Model output'!I165="Not answered",'Model output'!I165="Not mentioned"),"",IF(ISNUMBER('Model output'!I165),'Model output'!I165,1))</f>
        <v>0</v>
      </c>
      <c r="J166">
        <f>IF(OR('Model output'!J165="",'Model output'!J165="Not answered",'Model output'!J165="Not mentioned"),"",IF(AND(ISNUMBER('Model output'!J165),'Model output'!J165&lt;=I166),'Model output'!J165,IF(AND(ISNUMBER('Model output'!J165), 'Model output'!J165&gt;=DATE(2024,1,1)), MIN(DAY('Model output'!J165), MONTH('Model output'!J165), YEAR('Model output'!J165)), IF(ISNUMBER(SEARCH("0/",'Model output'!J165)),0,IF(ISNUMBER(SEARCH("/",'Model output'!J165)), VALUE(LEFT('Model output'!J165, SEARCH("/",'Model output'!J165)-1)),1)))))</f>
        <v>0</v>
      </c>
      <c r="K166" t="str" cm="1">
        <f t="array" ref="K166">IF(COUNT(FIND({0,1,2,3,4,5,6,7,8,9},'Model output'!K165))&gt;0,'Model output'!K165,"")</f>
        <v/>
      </c>
      <c r="L166" s="8" t="str">
        <f t="shared" si="29"/>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
      </c>
      <c r="P166" t="str">
        <f>IF('Model output'!N165="","",'Model output'!N165)</f>
        <v>1.2cm</v>
      </c>
      <c r="Q166" t="str">
        <f t="shared" si="33"/>
        <v>1.2cm</v>
      </c>
      <c r="R166" cm="1">
        <f t="array" ref="R166">IF(Q166="","",IF(ISNUMBER(SEARCH("cm",Q166)),MAX(VALUE(SUBSTITUTE(_xlfn.FILTERXML("&lt;t&gt;&lt;s&gt;"&amp;SUBSTITUTE(Q166,",","&lt;/s&gt;&lt;s&gt;")&amp;"&lt;/s&gt;&lt;/t&gt;","//s"),"cm",""))),MAX(VALUE(SUBSTITUTE(_xlfn.FILTERXML("&lt;t&gt;&lt;s&gt;"&amp;SUBSTITUTE(Q166,",","&lt;/s&gt;&lt;s&gt;")&amp;"&lt;/s&gt;&lt;/t&gt;","//s"),"mm","")))/10))</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 ""))</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7" t="str">
        <f>IF('Model output'!S165="","",'Model output'!S165)</f>
        <v>Not identified</v>
      </c>
      <c r="Y166" t="str">
        <f>IF(OR('Model output'!S165="",ISNUMBER(SEARCH("Absent",'Model output'!S165)),ISNUMBER(SEARCH("Not identified",'Model output'!S165)),AND(ISNUMBER(SEARCH("No",'Model output'!S165)),NOT(ISNUMBER(SEARCH("carcinoma",'Model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1" t="str">
        <f>IF(OR('Model output'!V165="", AND(ISERROR(SEARCH("Positive",'Model output'!V165)), ISNUMBER(SEARCH("Negative",'Model output'!V165))), AND(ISNUMBER(SEARCH("Uninvolved",'Model output'!V165)),NOT(ISNUMBER(SEARCH("margins involved",'Model output'!V165)))), ISNUMBER(SEARCH("Free",'Model output'!V165)), ISNUMBER(SEARCH("1 mm",'Model output'!V165)), ISNUMBER(SEARCH("0.1 CM",'Model output'!V165)), ISNUMBER(SEARCH("less than 0.2 mm",'Model output'!V165)), ISNUMBER(SEARCH("less than 0.5 mm",'Model output'!V165)), ISNUMBER(SEARCH("close to",'Model output'!V165)), ISNUMBER(SEARCH("abut",'Model output'!V165)), ISNUMBER(SEARCH("not mentioned",'Model output'!V165)), ISNUMBER(SEARCH("cannot be assessed",'Model output'!V165))), "negative", "positive")</f>
        <v>negative</v>
      </c>
      <c r="AE166" s="36"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AND(ISNUMBER(J166),J166&gt;=5),M166=""),AND(AND(ISNUMBER(J166),J166&gt;=5),AND(ISNUMBER(M166),M166&gt;=1)),AND(ISNUMBER(SERACH("papillary",N166)),OR(Y166="positive",Z166="positive"), ISNUMBER(SEARCH("BRAF",AB166)))),"intermediate","low"))</f>
        <v>low</v>
      </c>
      <c r="AF166" s="37" t="str">
        <f t="shared" si="30"/>
        <v>1b</v>
      </c>
      <c r="AG166" s="37" t="str">
        <f t="shared" si="31"/>
        <v>0</v>
      </c>
      <c r="AH166" s="37" t="str">
        <f t="shared" si="34"/>
        <v>0</v>
      </c>
      <c r="AI166" s="43" t="str">
        <f t="shared" si="35"/>
        <v>I</v>
      </c>
      <c r="AJ166" s="40" t="s">
        <v>938</v>
      </c>
      <c r="AK166" s="42" t="s">
        <v>942</v>
      </c>
      <c r="AL166" s="42" t="s">
        <v>946</v>
      </c>
      <c r="AM166" s="42" t="s">
        <v>946</v>
      </c>
      <c r="AN166" s="42" t="s">
        <v>69</v>
      </c>
      <c r="AO166" s="23">
        <f t="shared" ca="1" si="41"/>
        <v>1</v>
      </c>
      <c r="AP166" s="1">
        <f t="shared" si="42"/>
        <v>1</v>
      </c>
      <c r="AQ166" s="1">
        <f t="shared" si="43"/>
        <v>1</v>
      </c>
      <c r="AR166" s="1">
        <f t="shared" si="44"/>
        <v>1</v>
      </c>
      <c r="AS166" s="13">
        <f t="shared" si="36"/>
        <v>1</v>
      </c>
    </row>
    <row r="167" spans="1:45">
      <c r="A167" t="str">
        <f>'Model output'!A166</f>
        <v>TCGA-EM-A2CK</v>
      </c>
      <c r="B167" s="34">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output'!H166="","negative",IF(OR(ISNUMBER(SEARCH("lymph node",'Model output'!H166)),ISNUMBER(SEARCH("gland",'Model output'!H166)),ISNUMBER(SEARCH("lobe",'Model output'!H166)),ISNUMBER(SEARCH("isthmus",'Model output'!H166)),ISNUMBER(SEARCH("mediastinum",'Model output'!H166)),ISNUMBER(SEARCH("Not mentioned",'Model output'!H166)), ISNUMBER(SEARCH("Not applicable",'Model output'!H166)), ISNUMBER(SEARCH("paratracheal",'Model output'!H166)),ISNUMBER(SEARCH("fibroadipose tissue",'Model output'!H166)),ISNUMBER(SEARCH("thyroid node",'Model output'!H166)),ISNUMBER(SEARCH("skeletal muscle",'Model output'!H166)),ISNUMBER(SEARCH("right",'Model output'!H166)),ISNUMBER(SEARCH("left",'Model output'!H166)),ISNUMBER(SEARCH("Not specified",'Model output'!H166))),"negative","positive"))</f>
        <v>negative</v>
      </c>
      <c r="I167">
        <f>IF(OR('Model output'!I166="",'Model output'!I166="Not answered",'Model output'!I166="Not mentioned"),"",IF(ISNUMBER('Model output'!I166),'Model output'!I166,1))</f>
        <v>25</v>
      </c>
      <c r="J167">
        <f>IF(OR('Model output'!J166="",'Model output'!J166="Not answered",'Model output'!J166="Not mentioned"),"",IF(AND(ISNUMBER('Model output'!J166),'Model output'!J166&lt;=I167),'Model output'!J166,IF(AND(ISNUMBER('Model output'!J166), 'Model output'!J166&gt;=DATE(2024,1,1)), MIN(DAY('Model output'!J166), MONTH('Model output'!J166), YEAR('Model output'!J166)), IF(ISNUMBER(SEARCH("0/",'Model output'!J166)),0,IF(ISNUMBER(SEARCH("/",'Model output'!J166)), VALUE(LEFT('Model output'!J166, SEARCH("/",'Model output'!J166)-1)),1)))))</f>
        <v>6</v>
      </c>
      <c r="K167" t="str" cm="1">
        <f t="array" ref="K167">IF(COUNT(FIND({0,1,2,3,4,5,6,7,8,9},'Model output'!K166))&gt;0,'Model output'!K166,"")</f>
        <v/>
      </c>
      <c r="L167" s="8" t="str">
        <f t="shared" si="29"/>
        <v/>
      </c>
      <c r="M167" t="str" cm="1">
        <f t="array" ref="M167">IF(L167="","",IF(ISNUMBER(SEARCH("cm",L167)),MAX(VALUE(SUBSTITUTE(_xlfn.FILTERXML("&lt;t&gt;&lt;s&gt;"&amp;SUBSTITUTE(L167,",","&lt;/s&gt;&lt;s&gt;")&amp;"&lt;/s&gt;&lt;/t&gt;","//s"),"cm",""))),MAX(VALUE(SUBSTITUTE(_xlfn.FILTERXML("&lt;t&gt;&lt;s&gt;"&amp;SUBSTITUTE(L167,",","&lt;/s&gt;&lt;s&gt;")&amp;"&lt;/s&gt;&lt;/t&gt;","//s"),"mm","")))/10))</f>
        <v/>
      </c>
      <c r="N167" t="str">
        <f>IF('Model output'!L166="","",'Model output'!L166)</f>
        <v>Papillary carcinoma, classical variant</v>
      </c>
      <c r="O167" t="str">
        <f>IF('Model output'!M166="","",'Model output'!M166)</f>
        <v>Not mentioned</v>
      </c>
      <c r="P167" t="str">
        <f>IF('Model output'!N166="","",'Model output'!N166)</f>
        <v>2.3cm</v>
      </c>
      <c r="Q167" t="str">
        <f t="shared" si="33"/>
        <v>2.3cm</v>
      </c>
      <c r="R167" cm="1">
        <f t="array" ref="R167">IF(Q167="","",IF(ISNUMBER(SEARCH("cm",Q167)),MAX(VALUE(SUBSTITUTE(_xlfn.FILTERXML("&lt;t&gt;&lt;s&gt;"&amp;SUBSTITUTE(Q167,",","&lt;/s&gt;&lt;s&gt;")&amp;"&lt;/s&gt;&lt;/t&gt;","//s"),"cm",""))),MAX(VALUE(SUBSTITUTE(_xlfn.FILTERXML("&lt;t&gt;&lt;s&gt;"&amp;SUBSTITUTE(Q167,",","&lt;/s&gt;&lt;s&gt;")&amp;"&lt;/s&gt;&lt;/t&gt;","//s"),"mm","")))/10))</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 ""))</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7" t="str">
        <f>IF('Model output'!S166="","",'Model output'!S166)</f>
        <v>Not identified</v>
      </c>
      <c r="Y167" t="str">
        <f>IF(OR('Model output'!S166="",ISNUMBER(SEARCH("Absent",'Model output'!S166)),ISNUMBER(SEARCH("Not identified",'Model output'!S166)),AND(ISNUMBER(SEARCH("No",'Model output'!S166)),NOT(ISNUMBER(SEARCH("carcinoma",'Model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1" t="str">
        <f>IF(OR('Model output'!V166="", AND(ISERROR(SEARCH("Positive",'Model output'!V166)), ISNUMBER(SEARCH("Negative",'Model output'!V166))), AND(ISNUMBER(SEARCH("Uninvolved",'Model output'!V166)),NOT(ISNUMBER(SEARCH("margins involved",'Model output'!V166)))), ISNUMBER(SEARCH("Free",'Model output'!V166)), ISNUMBER(SEARCH("1 mm",'Model output'!V166)), ISNUMBER(SEARCH("0.1 CM",'Model output'!V166)), ISNUMBER(SEARCH("less than 0.2 mm",'Model output'!V166)), ISNUMBER(SEARCH("less than 0.5 mm",'Model output'!V166)), ISNUMBER(SEARCH("close to",'Model output'!V166)), ISNUMBER(SEARCH("abut",'Model output'!V166)), ISNUMBER(SEARCH("not mentioned",'Model output'!V166)), ISNUMBER(SEARCH("cannot be assessed",'Model output'!V166))), "negative", "positive")</f>
        <v>negative</v>
      </c>
      <c r="AE167" s="36"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AND(ISNUMBER(J167),J167&gt;=5),M167=""),AND(AND(ISNUMBER(J167),J167&gt;=5),AND(ISNUMBER(M167),M167&gt;=1)),AND(ISNUMBER(SERACH("papillary",N167)),OR(Y167="positive",Z167="positive"), ISNUMBER(SEARCH("BRAF",AB167)))),"intermediate","low"))</f>
        <v>intermediate</v>
      </c>
      <c r="AF167" s="37" t="str">
        <f t="shared" si="30"/>
        <v>2</v>
      </c>
      <c r="AG167" s="37" t="str">
        <f t="shared" si="31"/>
        <v>1b</v>
      </c>
      <c r="AH167" s="37" t="str">
        <f t="shared" si="34"/>
        <v>0</v>
      </c>
      <c r="AI167" s="43" t="str">
        <f t="shared" si="35"/>
        <v>I</v>
      </c>
      <c r="AJ167" s="40" t="s">
        <v>939</v>
      </c>
      <c r="AK167" s="42" t="s">
        <v>945</v>
      </c>
      <c r="AL167" s="42" t="s">
        <v>942</v>
      </c>
      <c r="AM167" s="42" t="s">
        <v>946</v>
      </c>
      <c r="AN167" s="42" t="s">
        <v>69</v>
      </c>
      <c r="AO167" s="23">
        <f t="shared" ca="1" si="41"/>
        <v>1</v>
      </c>
      <c r="AP167" s="1">
        <f t="shared" si="42"/>
        <v>1</v>
      </c>
      <c r="AQ167" s="1">
        <f t="shared" si="43"/>
        <v>1</v>
      </c>
      <c r="AR167" s="1">
        <f t="shared" si="44"/>
        <v>1</v>
      </c>
      <c r="AS167" s="13">
        <f t="shared" si="36"/>
        <v>1</v>
      </c>
    </row>
    <row r="168" spans="1:45">
      <c r="A168" t="str">
        <f>'Model output'!A167</f>
        <v>TCGA-EM-A2CL</v>
      </c>
      <c r="B168" s="34">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output'!G167)),ISNUMBER(SEARCH("V ",'Model output'!G167)),ISNUMBER(SEARCH("five",'Model output'!G167)),ISNUMBER(SEARCH("5",'Model output'!G167))))), "lateral", "central"))</f>
        <v/>
      </c>
      <c r="H168" t="str">
        <f>IF('Model output'!H167="","negative",IF(OR(ISNUMBER(SEARCH("lymph node",'Model output'!H167)),ISNUMBER(SEARCH("gland",'Model output'!H167)),ISNUMBER(SEARCH("lobe",'Model output'!H167)),ISNUMBER(SEARCH("isthmus",'Model output'!H167)),ISNUMBER(SEARCH("mediastinum",'Model output'!H167)),ISNUMBER(SEARCH("Not mentioned",'Model output'!H167)), ISNUMBER(SEARCH("Not applicable",'Model output'!H167)), ISNUMBER(SEARCH("paratracheal",'Model output'!H167)),ISNUMBER(SEARCH("fibroadipose tissue",'Model output'!H167)),ISNUMBER(SEARCH("thyroid node",'Model output'!H167)),ISNUMBER(SEARCH("skeletal muscle",'Model output'!H167)),ISNUMBER(SEARCH("right",'Model output'!H167)),ISNUMBER(SEARCH("left",'Model output'!H167)),ISNUMBER(SEARCH("Not specified",'Model output'!H167))),"negative","positive"))</f>
        <v>negative</v>
      </c>
      <c r="I168">
        <f>IF(OR('Model output'!I167="",'Model output'!I167="Not answered",'Model output'!I167="Not mentioned"),"",IF(ISNUMBER('Model output'!I167),'Model output'!I167,1))</f>
        <v>0</v>
      </c>
      <c r="J168">
        <f>IF(OR('Model output'!J167="",'Model output'!J167="Not answered",'Model output'!J167="Not mentioned"),"",IF(AND(ISNUMBER('Model output'!J167),'Model output'!J167&lt;=I168),'Model output'!J167,IF(AND(ISNUMBER('Model output'!J167), 'Model output'!J167&gt;=DATE(2024,1,1)), MIN(DAY('Model output'!J167), MONTH('Model output'!J167), YEAR('Model output'!J167)), IF(ISNUMBER(SEARCH("0/",'Model output'!J167)),0,IF(ISNUMBER(SEARCH("/",'Model output'!J167)), VALUE(LEFT('Model output'!J167, SEARCH("/",'Model output'!J167)-1)),1)))))</f>
        <v>0</v>
      </c>
      <c r="K168" t="str" cm="1">
        <f t="array" ref="K168">IF(COUNT(FIND({0,1,2,3,4,5,6,7,8,9},'Model output'!K167))&gt;0,'Model output'!K167,"")</f>
        <v/>
      </c>
      <c r="L168" s="8" t="str">
        <f t="shared" si="29"/>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2.5cm</v>
      </c>
      <c r="Q168" t="str">
        <f t="shared" si="33"/>
        <v>2.5cm</v>
      </c>
      <c r="R168" cm="1">
        <f t="array" ref="R168">IF(Q168="","",IF(ISNUMBER(SEARCH("cm",Q168)),MAX(VALUE(SUBSTITUTE(_xlfn.FILTERXML("&lt;t&gt;&lt;s&gt;"&amp;SUBSTITUTE(Q168,",","&lt;/s&gt;&lt;s&gt;")&amp;"&lt;/s&gt;&lt;/t&gt;","//s"),"cm",""))),MAX(VALUE(SUBSTITUTE(_xlfn.FILTERXML("&lt;t&gt;&lt;s&gt;"&amp;SUBSTITUTE(Q168,",","&lt;/s&gt;&lt;s&gt;")&amp;"&lt;/s&gt;&lt;/t&gt;","//s"),"mm","")))/10))</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 ""))</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7" t="str">
        <f>IF('Model output'!S167="","",'Model output'!S167)</f>
        <v>Not identified</v>
      </c>
      <c r="Y168" t="str">
        <f>IF(OR('Model output'!S167="",ISNUMBER(SEARCH("Absent",'Model output'!S167)),ISNUMBER(SEARCH("Not identified",'Model output'!S167)),AND(ISNUMBER(SEARCH("No",'Model output'!S167)),NOT(ISNUMBER(SEARCH("carcinoma",'Model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1" t="str">
        <f>IF(OR('Model output'!V167="", AND(ISERROR(SEARCH("Positive",'Model output'!V167)), ISNUMBER(SEARCH("Negative",'Model output'!V167))), AND(ISNUMBER(SEARCH("Uninvolved",'Model output'!V167)),NOT(ISNUMBER(SEARCH("margins involved",'Model output'!V167)))), ISNUMBER(SEARCH("Free",'Model output'!V167)), ISNUMBER(SEARCH("1 mm",'Model output'!V167)), ISNUMBER(SEARCH("0.1 CM",'Model output'!V167)), ISNUMBER(SEARCH("less than 0.2 mm",'Model output'!V167)), ISNUMBER(SEARCH("less than 0.5 mm",'Model output'!V167)), ISNUMBER(SEARCH("close to",'Model output'!V167)), ISNUMBER(SEARCH("abut",'Model output'!V167)), ISNUMBER(SEARCH("not mentioned",'Model output'!V167)), ISNUMBER(SEARCH("cannot be assessed",'Model output'!V167))), "negative", "positive")</f>
        <v>negative</v>
      </c>
      <c r="AE168" s="36"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AND(ISNUMBER(J168),J168&gt;=5),M168=""),AND(AND(ISNUMBER(J168),J168&gt;=5),AND(ISNUMBER(M168),M168&gt;=1)),AND(ISNUMBER(SERACH("papillary",N168)),OR(Y168="positive",Z168="positive"), ISNUMBER(SEARCH("BRAF",AB168)))),"intermediate","low"))</f>
        <v>low</v>
      </c>
      <c r="AF168" s="37" t="str">
        <f t="shared" si="30"/>
        <v>2</v>
      </c>
      <c r="AG168" s="37" t="str">
        <f t="shared" si="31"/>
        <v>0</v>
      </c>
      <c r="AH168" s="37" t="str">
        <f t="shared" si="34"/>
        <v>0</v>
      </c>
      <c r="AI168" s="43" t="str">
        <f t="shared" si="35"/>
        <v>I</v>
      </c>
      <c r="AJ168" s="40" t="s">
        <v>938</v>
      </c>
      <c r="AK168" s="42" t="s">
        <v>945</v>
      </c>
      <c r="AL168" s="42" t="s">
        <v>946</v>
      </c>
      <c r="AM168" s="42" t="s">
        <v>946</v>
      </c>
      <c r="AN168" s="42" t="s">
        <v>69</v>
      </c>
      <c r="AO168" s="23">
        <f t="shared" ca="1" si="41"/>
        <v>1</v>
      </c>
      <c r="AP168" s="1">
        <f t="shared" si="42"/>
        <v>1</v>
      </c>
      <c r="AQ168" s="1">
        <f t="shared" si="43"/>
        <v>1</v>
      </c>
      <c r="AR168" s="1">
        <f t="shared" si="44"/>
        <v>1</v>
      </c>
      <c r="AS168" s="13">
        <f t="shared" si="36"/>
        <v>1</v>
      </c>
    </row>
    <row r="169" spans="1:45">
      <c r="A169" t="str">
        <f>'Model output'!A168</f>
        <v>TCGA-EM-A2CM</v>
      </c>
      <c r="B169" s="34">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output'!G168)),ISNUMBER(SEARCH("V ",'Model output'!G168)),ISNUMBER(SEARCH("five",'Model output'!G168)),ISNUMBER(SEARCH("5",'Model output'!G168))))), "lateral", "central"))</f>
        <v/>
      </c>
      <c r="H169" t="str">
        <f>IF('Model output'!H168="","negative",IF(OR(ISNUMBER(SEARCH("lymph node",'Model output'!H168)),ISNUMBER(SEARCH("gland",'Model output'!H168)),ISNUMBER(SEARCH("lobe",'Model output'!H168)),ISNUMBER(SEARCH("isthmus",'Model output'!H168)),ISNUMBER(SEARCH("mediastinum",'Model output'!H168)),ISNUMBER(SEARCH("Not mentioned",'Model output'!H168)), ISNUMBER(SEARCH("Not applicable",'Model output'!H168)), ISNUMBER(SEARCH("paratracheal",'Model output'!H168)),ISNUMBER(SEARCH("fibroadipose tissue",'Model output'!H168)),ISNUMBER(SEARCH("thyroid node",'Model output'!H168)),ISNUMBER(SEARCH("skeletal muscle",'Model output'!H168)),ISNUMBER(SEARCH("right",'Model output'!H168)),ISNUMBER(SEARCH("left",'Model output'!H168)),ISNUMBER(SEARCH("Not specified",'Model output'!H168))),"negative","positive"))</f>
        <v>negative</v>
      </c>
      <c r="I169">
        <f>IF(OR('Model output'!I168="",'Model output'!I168="Not answered",'Model output'!I168="Not mentioned"),"",IF(ISNUMBER('Model output'!I168),'Model output'!I168,1))</f>
        <v>3</v>
      </c>
      <c r="J169">
        <f>IF(OR('Model output'!J168="",'Model output'!J168="Not answered",'Model output'!J168="Not mentioned"),"",IF(AND(ISNUMBER('Model output'!J168),'Model output'!J168&lt;=I169),'Model output'!J168,IF(AND(ISNUMBER('Model output'!J168), 'Model output'!J168&gt;=DATE(2024,1,1)), MIN(DAY('Model output'!J168), MONTH('Model output'!J168), YEAR('Model output'!J168)), IF(ISNUMBER(SEARCH("0/",'Model output'!J168)),0,IF(ISNUMBER(SEARCH("/",'Model output'!J168)), VALUE(LEFT('Model output'!J168, SEARCH("/",'Model output'!J168)-1)),1)))))</f>
        <v>0</v>
      </c>
      <c r="K169" t="str" cm="1">
        <f t="array" ref="K169">IF(COUNT(FIND({0,1,2,3,4,5,6,7,8,9},'Model output'!K168))&gt;0,'Model output'!K168,"")</f>
        <v/>
      </c>
      <c r="L169" s="8" t="str">
        <f t="shared" si="29"/>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Angioinvasive poorly differentiated thyroid carcinoma</v>
      </c>
      <c r="P169" t="str">
        <f>IF('Model output'!N168="","",'Model output'!N168)</f>
        <v>9.6cm</v>
      </c>
      <c r="Q169" t="str">
        <f t="shared" si="33"/>
        <v>9.6cm</v>
      </c>
      <c r="R169" cm="1">
        <f t="array" ref="R169">IF(Q169="","",IF(ISNUMBER(SEARCH("cm",Q169)),MAX(VALUE(SUBSTITUTE(_xlfn.FILTERXML("&lt;t&gt;&lt;s&gt;"&amp;SUBSTITUTE(Q169,",","&lt;/s&gt;&lt;s&gt;")&amp;"&lt;/s&gt;&lt;/t&gt;","//s"),"cm",""))),MAX(VALUE(SUBSTITUTE(_xlfn.FILTERXML("&lt;t&gt;&lt;s&gt;"&amp;SUBSTITUTE(Q169,",","&lt;/s&gt;&lt;s&gt;")&amp;"&lt;/s&gt;&lt;/t&gt;","//s"),"mm","")))/10))</f>
        <v>9.6</v>
      </c>
      <c r="S169" t="str">
        <f>IF(OR('Model output'!P168="",ISNUMBER(SEARCH("Not identified", 'Model output'!P168)),ISNUMBER(SEARCH("Absent",'Model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 ""))</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7" t="str">
        <f>IF('Model output'!S168="","",'Model output'!S168)</f>
        <v>Not identified</v>
      </c>
      <c r="Y169" t="str">
        <f>IF(OR('Model output'!S168="",ISNUMBER(SEARCH("Absent",'Model output'!S168)),ISNUMBER(SEARCH("Not identified",'Model output'!S168)),AND(ISNUMBER(SEARCH("No",'Model output'!S168)),NOT(ISNUMBER(SEARCH("carcinoma",'Model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1" t="str">
        <f>IF(OR('Model output'!V168="", AND(ISERROR(SEARCH("Positive",'Model output'!V168)), ISNUMBER(SEARCH("Negative",'Model output'!V168))), AND(ISNUMBER(SEARCH("Uninvolved",'Model output'!V168)),NOT(ISNUMBER(SEARCH("margins involved",'Model output'!V168)))), ISNUMBER(SEARCH("Free",'Model output'!V168)), ISNUMBER(SEARCH("1 mm",'Model output'!V168)), ISNUMBER(SEARCH("0.1 CM",'Model output'!V168)), ISNUMBER(SEARCH("less than 0.2 mm",'Model output'!V168)), ISNUMBER(SEARCH("less than 0.5 mm",'Model output'!V168)), ISNUMBER(SEARCH("close to",'Model output'!V168)), ISNUMBER(SEARCH("abut",'Model output'!V168)), ISNUMBER(SEARCH("not mentioned",'Model output'!V168)), ISNUMBER(SEARCH("cannot be assessed",'Model output'!V168))), "negative", "positive")</f>
        <v>negative</v>
      </c>
      <c r="AE169" s="36"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AND(ISNUMBER(J169),J169&gt;=5),M169=""),AND(AND(ISNUMBER(J169),J169&gt;=5),AND(ISNUMBER(M169),M169&gt;=1)),AND(ISNUMBER(SERACH("papillary",N169)),OR(Y169="positive",Z169="positive"), ISNUMBER(SEARCH("BRAF",AB169)))),"intermediate","low"))</f>
        <v>low</v>
      </c>
      <c r="AF169" s="37" t="str">
        <f t="shared" si="30"/>
        <v>3a</v>
      </c>
      <c r="AG169" s="37" t="str">
        <f t="shared" si="31"/>
        <v>0</v>
      </c>
      <c r="AH169" s="37" t="str">
        <f t="shared" si="34"/>
        <v>0</v>
      </c>
      <c r="AI169" s="43" t="str">
        <f t="shared" si="35"/>
        <v>II</v>
      </c>
      <c r="AJ169" s="40" t="s">
        <v>939</v>
      </c>
      <c r="AK169" s="42" t="s">
        <v>947</v>
      </c>
      <c r="AL169" s="42" t="s">
        <v>943</v>
      </c>
      <c r="AM169" s="42" t="s">
        <v>946</v>
      </c>
      <c r="AN169" s="42" t="s">
        <v>944</v>
      </c>
      <c r="AO169" s="23">
        <f t="shared" ca="1" si="41"/>
        <v>0</v>
      </c>
      <c r="AP169" s="1">
        <f t="shared" si="42"/>
        <v>1</v>
      </c>
      <c r="AQ169" s="1">
        <f t="shared" si="43"/>
        <v>1</v>
      </c>
      <c r="AR169" s="1">
        <f t="shared" si="44"/>
        <v>1</v>
      </c>
      <c r="AS169" s="13">
        <f t="shared" si="36"/>
        <v>1</v>
      </c>
    </row>
    <row r="170" spans="1:45">
      <c r="A170" t="str">
        <f>'Model output'!A169</f>
        <v>TCGA-EM-A2CO</v>
      </c>
      <c r="B170" s="34">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output'!G169)),ISNUMBER(SEARCH("V ",'Model output'!G169)),ISNUMBER(SEARCH("five",'Model output'!G169)),ISNUMBER(SEARCH("5",'Model output'!G169))))), "lateral", "central"))</f>
        <v/>
      </c>
      <c r="H170" t="str">
        <f>IF('Model output'!H169="","negative",IF(OR(ISNUMBER(SEARCH("lymph node",'Model output'!H169)),ISNUMBER(SEARCH("gland",'Model output'!H169)),ISNUMBER(SEARCH("lobe",'Model output'!H169)),ISNUMBER(SEARCH("isthmus",'Model output'!H169)),ISNUMBER(SEARCH("mediastinum",'Model output'!H169)),ISNUMBER(SEARCH("Not mentioned",'Model output'!H169)), ISNUMBER(SEARCH("Not applicable",'Model output'!H169)), ISNUMBER(SEARCH("paratracheal",'Model output'!H169)),ISNUMBER(SEARCH("fibroadipose tissue",'Model output'!H169)),ISNUMBER(SEARCH("thyroid node",'Model output'!H169)),ISNUMBER(SEARCH("skeletal muscle",'Model output'!H169)),ISNUMBER(SEARCH("right",'Model output'!H169)),ISNUMBER(SEARCH("left",'Model output'!H169)),ISNUMBER(SEARCH("Not specified",'Model output'!H169))),"negative","positive"))</f>
        <v>negative</v>
      </c>
      <c r="I170">
        <f>IF(OR('Model output'!I169="",'Model output'!I169="Not answered",'Model output'!I169="Not mentioned"),"",IF(ISNUMBER('Model output'!I169),'Model output'!I169,1))</f>
        <v>0</v>
      </c>
      <c r="J170">
        <f>IF(OR('Model output'!J169="",'Model output'!J169="Not answered",'Model output'!J169="Not mentioned"),"",IF(AND(ISNUMBER('Model output'!J169),'Model output'!J169&lt;=I170),'Model output'!J169,IF(AND(ISNUMBER('Model output'!J169), 'Model output'!J169&gt;=DATE(2024,1,1)), MIN(DAY('Model output'!J169), MONTH('Model output'!J169), YEAR('Model output'!J169)), IF(ISNUMBER(SEARCH("0/",'Model output'!J169)),0,IF(ISNUMBER(SEARCH("/",'Model output'!J169)), VALUE(LEFT('Model output'!J169, SEARCH("/",'Model output'!J169)-1)),1)))))</f>
        <v>0</v>
      </c>
      <c r="K170" t="str" cm="1">
        <f t="array" ref="K170">IF(COUNT(FIND({0,1,2,3,4,5,6,7,8,9},'Model output'!K169))&gt;0,'Model output'!K169,"")</f>
        <v/>
      </c>
      <c r="L170" s="8" t="str">
        <f t="shared" si="29"/>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 or oxyphilic variant</v>
      </c>
      <c r="P170" t="str">
        <f>IF('Model output'!N169="","",'Model output'!N169)</f>
        <v>2.9 cm</v>
      </c>
      <c r="Q170" t="str">
        <f t="shared" si="33"/>
        <v>2.9cm</v>
      </c>
      <c r="R170" cm="1">
        <f t="array" ref="R170">IF(Q170="","",IF(ISNUMBER(SEARCH("cm",Q170)),MAX(VALUE(SUBSTITUTE(_xlfn.FILTERXML("&lt;t&gt;&lt;s&gt;"&amp;SUBSTITUTE(Q170,",","&lt;/s&gt;&lt;s&gt;")&amp;"&lt;/s&gt;&lt;/t&gt;","//s"),"cm",""))),MAX(VALUE(SUBSTITUTE(_xlfn.FILTERXML("&lt;t&gt;&lt;s&gt;"&amp;SUBSTITUTE(Q170,",","&lt;/s&gt;&lt;s&gt;")&amp;"&lt;/s&gt;&lt;/t&gt;","//s"),"mm","")))/10))</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 ""))</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7" t="str">
        <f>IF('Model output'!S169="","",'Model output'!S169)</f>
        <v>Not identified</v>
      </c>
      <c r="Y170" t="str">
        <f>IF(OR('Model output'!S169="",ISNUMBER(SEARCH("Absent",'Model output'!S169)),ISNUMBER(SEARCH("Not identified",'Model output'!S169)),AND(ISNUMBER(SEARCH("No",'Model output'!S169)),NOT(ISNUMBER(SEARCH("carcinoma",'Model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1" t="str">
        <f>IF(OR('Model output'!V169="", AND(ISERROR(SEARCH("Positive",'Model output'!V169)), ISNUMBER(SEARCH("Negative",'Model output'!V169))), AND(ISNUMBER(SEARCH("Uninvolved",'Model output'!V169)),NOT(ISNUMBER(SEARCH("margins involved",'Model output'!V169)))), ISNUMBER(SEARCH("Free",'Model output'!V169)), ISNUMBER(SEARCH("1 mm",'Model output'!V169)), ISNUMBER(SEARCH("0.1 CM",'Model output'!V169)), ISNUMBER(SEARCH("less than 0.2 mm",'Model output'!V169)), ISNUMBER(SEARCH("less than 0.5 mm",'Model output'!V169)), ISNUMBER(SEARCH("close to",'Model output'!V169)), ISNUMBER(SEARCH("abut",'Model output'!V169)), ISNUMBER(SEARCH("not mentioned",'Model output'!V169)), ISNUMBER(SEARCH("cannot be assessed",'Model output'!V169))), "negative", "positive")</f>
        <v>negative</v>
      </c>
      <c r="AE170" s="36"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AND(ISNUMBER(J170),J170&gt;=5),M170=""),AND(AND(ISNUMBER(J170),J170&gt;=5),AND(ISNUMBER(M170),M170&gt;=1)),AND(ISNUMBER(SERACH("papillary",N170)),OR(Y170="positive",Z170="positive"), ISNUMBER(SEARCH("BRAF",AB170)))),"intermediate","low"))</f>
        <v>low</v>
      </c>
      <c r="AF170" s="37" t="str">
        <f t="shared" si="30"/>
        <v>2</v>
      </c>
      <c r="AG170" s="37" t="str">
        <f t="shared" si="31"/>
        <v>0</v>
      </c>
      <c r="AH170" s="37" t="str">
        <f t="shared" si="34"/>
        <v>0</v>
      </c>
      <c r="AI170" s="43" t="str">
        <f t="shared" si="35"/>
        <v>I</v>
      </c>
      <c r="AJ170" s="40" t="s">
        <v>938</v>
      </c>
      <c r="AK170" s="42" t="s">
        <v>945</v>
      </c>
      <c r="AL170" s="42" t="s">
        <v>946</v>
      </c>
      <c r="AM170" s="42" t="s">
        <v>946</v>
      </c>
      <c r="AN170" s="42" t="s">
        <v>69</v>
      </c>
      <c r="AO170" s="23">
        <f t="shared" ca="1" si="41"/>
        <v>1</v>
      </c>
      <c r="AP170" s="1">
        <f t="shared" si="42"/>
        <v>1</v>
      </c>
      <c r="AQ170" s="1">
        <f t="shared" si="43"/>
        <v>1</v>
      </c>
      <c r="AR170" s="1">
        <f t="shared" si="44"/>
        <v>1</v>
      </c>
      <c r="AS170" s="13">
        <f t="shared" si="36"/>
        <v>1</v>
      </c>
    </row>
    <row r="171" spans="1:45">
      <c r="A171" t="str">
        <f>'Model output'!A170</f>
        <v>TCGA-EM-A2CP</v>
      </c>
      <c r="B171" s="34">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output'!G170)),ISNUMBER(SEARCH("V ",'Model output'!G170)),ISNUMBER(SEARCH("five",'Model output'!G170)),ISNUMBER(SEARCH("5",'Model output'!G170))))), "lateral", "central"))</f>
        <v/>
      </c>
      <c r="H171" t="str">
        <f>IF('Model output'!H170="","negative",IF(OR(ISNUMBER(SEARCH("lymph node",'Model output'!H170)),ISNUMBER(SEARCH("gland",'Model output'!H170)),ISNUMBER(SEARCH("lobe",'Model output'!H170)),ISNUMBER(SEARCH("isthmus",'Model output'!H170)),ISNUMBER(SEARCH("mediastinum",'Model output'!H170)),ISNUMBER(SEARCH("Not mentioned",'Model output'!H170)), ISNUMBER(SEARCH("Not applicable",'Model output'!H170)), ISNUMBER(SEARCH("paratracheal",'Model output'!H170)),ISNUMBER(SEARCH("fibroadipose tissue",'Model output'!H170)),ISNUMBER(SEARCH("thyroid node",'Model output'!H170)),ISNUMBER(SEARCH("skeletal muscle",'Model output'!H170)),ISNUMBER(SEARCH("right",'Model output'!H170)),ISNUMBER(SEARCH("left",'Model output'!H170)),ISNUMBER(SEARCH("Not specified",'Model output'!H170))),"negative","positive"))</f>
        <v>negative</v>
      </c>
      <c r="I171">
        <f>IF(OR('Model output'!I170="",'Model output'!I170="Not answered",'Model output'!I170="Not mentioned"),"",IF(ISNUMBER('Model output'!I170),'Model output'!I170,1))</f>
        <v>27</v>
      </c>
      <c r="J171">
        <f>IF(OR('Model output'!J170="",'Model output'!J170="Not answered",'Model output'!J170="Not mentioned"),"",IF(AND(ISNUMBER('Model output'!J170),'Model output'!J170&lt;=I171),'Model output'!J170,IF(AND(ISNUMBER('Model output'!J170), 'Model output'!J170&gt;=DATE(2024,1,1)), MIN(DAY('Model output'!J170), MONTH('Model output'!J170), YEAR('Model output'!J170)), IF(ISNUMBER(SEARCH("0/",'Model output'!J170)),0,IF(ISNUMBER(SEARCH("/",'Model output'!J170)), VALUE(LEFT('Model output'!J170, SEARCH("/",'Model output'!J170)-1)),1)))))</f>
        <v>0</v>
      </c>
      <c r="K171" t="str" cm="1">
        <f t="array" ref="K171">IF(COUNT(FIND({0,1,2,3,4,5,6,7,8,9},'Model output'!K170))&gt;0,'Model output'!K170,"")</f>
        <v/>
      </c>
      <c r="L171" s="8" t="str">
        <f t="shared" si="29"/>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
      </c>
      <c r="P171" t="str">
        <f>IF('Model output'!N170="","",'Model output'!N170)</f>
        <v>3.2cm</v>
      </c>
      <c r="Q171" t="str">
        <f t="shared" si="33"/>
        <v>3.2cm</v>
      </c>
      <c r="R171" cm="1">
        <f t="array" ref="R171">IF(Q171="","",IF(ISNUMBER(SEARCH("cm",Q171)),MAX(VALUE(SUBSTITUTE(_xlfn.FILTERXML("&lt;t&gt;&lt;s&gt;"&amp;SUBSTITUTE(Q171,",","&lt;/s&gt;&lt;s&gt;")&amp;"&lt;/s&gt;&lt;/t&gt;","//s"),"cm",""))),MAX(VALUE(SUBSTITUTE(_xlfn.FILTERXML("&lt;t&gt;&lt;s&gt;"&amp;SUBSTITUTE(Q171,",","&lt;/s&gt;&lt;s&gt;")&amp;"&lt;/s&gt;&lt;/t&gt;","//s"),"mm","")))/10))</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 ""))</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7" t="str">
        <f>IF('Model output'!S170="","",'Model output'!S170)</f>
        <v>Not identified</v>
      </c>
      <c r="Y171" t="str">
        <f>IF(OR('Model output'!S170="",ISNUMBER(SEARCH("Absent",'Model output'!S170)),ISNUMBER(SEARCH("Not identified",'Model output'!S170)),AND(ISNUMBER(SEARCH("No",'Model output'!S170)),NOT(ISNUMBER(SEARCH("carcinoma",'Model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1" t="str">
        <f>IF(OR('Model output'!V170="", AND(ISERROR(SEARCH("Positive",'Model output'!V170)), ISNUMBER(SEARCH("Negative",'Model output'!V170))), AND(ISNUMBER(SEARCH("Uninvolved",'Model output'!V170)),NOT(ISNUMBER(SEARCH("margins involved",'Model output'!V170)))), ISNUMBER(SEARCH("Free",'Model output'!V170)), ISNUMBER(SEARCH("1 mm",'Model output'!V170)), ISNUMBER(SEARCH("0.1 CM",'Model output'!V170)), ISNUMBER(SEARCH("less than 0.2 mm",'Model output'!V170)), ISNUMBER(SEARCH("less than 0.5 mm",'Model output'!V170)), ISNUMBER(SEARCH("close to",'Model output'!V170)), ISNUMBER(SEARCH("abut",'Model output'!V170)), ISNUMBER(SEARCH("not mentioned",'Model output'!V170)), ISNUMBER(SEARCH("cannot be assessed",'Model output'!V170))), "negative", "positive")</f>
        <v>negative</v>
      </c>
      <c r="AE171" s="36"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AND(ISNUMBER(J171),J171&gt;=5),M171=""),AND(AND(ISNUMBER(J171),J171&gt;=5),AND(ISNUMBER(M171),M171&gt;=1)),AND(ISNUMBER(SERACH("papillary",N171)),OR(Y171="positive",Z171="positive"), ISNUMBER(SEARCH("BRAF",AB171)))),"intermediate","low"))</f>
        <v>low</v>
      </c>
      <c r="AF171" s="37" t="str">
        <f t="shared" si="30"/>
        <v>2</v>
      </c>
      <c r="AG171" s="37" t="str">
        <f t="shared" si="31"/>
        <v>0</v>
      </c>
      <c r="AH171" s="37" t="str">
        <f t="shared" si="34"/>
        <v>0</v>
      </c>
      <c r="AI171" s="43" t="str">
        <f t="shared" si="35"/>
        <v>I</v>
      </c>
      <c r="AJ171" s="40" t="s">
        <v>938</v>
      </c>
      <c r="AK171" s="42" t="s">
        <v>945</v>
      </c>
      <c r="AL171" s="42" t="s">
        <v>943</v>
      </c>
      <c r="AM171" s="42" t="s">
        <v>946</v>
      </c>
      <c r="AN171" s="42" t="s">
        <v>69</v>
      </c>
      <c r="AO171" s="23">
        <f t="shared" ca="1" si="41"/>
        <v>1</v>
      </c>
      <c r="AP171" s="1">
        <f t="shared" si="42"/>
        <v>1</v>
      </c>
      <c r="AQ171" s="1">
        <f t="shared" si="43"/>
        <v>1</v>
      </c>
      <c r="AR171" s="1">
        <f t="shared" si="44"/>
        <v>1</v>
      </c>
      <c r="AS171" s="13">
        <f t="shared" si="36"/>
        <v>1</v>
      </c>
    </row>
    <row r="172" spans="1:45">
      <c r="A172" t="str">
        <f>'Model output'!A171</f>
        <v>TCGA-EM-A2CQ</v>
      </c>
      <c r="B172" s="34">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output'!G171)),ISNUMBER(SEARCH("V ",'Model output'!G171)),ISNUMBER(SEARCH("five",'Model output'!G171)),ISNUMBER(SEARCH("5",'Model output'!G171))))), "lateral", "central"))</f>
        <v/>
      </c>
      <c r="H172" t="str">
        <f>IF('Model output'!H171="","negative",IF(OR(ISNUMBER(SEARCH("lymph node",'Model output'!H171)),ISNUMBER(SEARCH("gland",'Model output'!H171)),ISNUMBER(SEARCH("lobe",'Model output'!H171)),ISNUMBER(SEARCH("isthmus",'Model output'!H171)),ISNUMBER(SEARCH("mediastinum",'Model output'!H171)),ISNUMBER(SEARCH("Not mentioned",'Model output'!H171)), ISNUMBER(SEARCH("Not applicable",'Model output'!H171)), ISNUMBER(SEARCH("paratracheal",'Model output'!H171)),ISNUMBER(SEARCH("fibroadipose tissue",'Model output'!H171)),ISNUMBER(SEARCH("thyroid node",'Model output'!H171)),ISNUMBER(SEARCH("skeletal muscle",'Model output'!H171)),ISNUMBER(SEARCH("right",'Model output'!H171)),ISNUMBER(SEARCH("left",'Model output'!H171)),ISNUMBER(SEARCH("Not specified",'Model output'!H171))),"negative","positive"))</f>
        <v>negative</v>
      </c>
      <c r="I172">
        <f>IF(OR('Model output'!I171="",'Model output'!I171="Not answered",'Model output'!I171="Not mentioned"),"",IF(ISNUMBER('Model output'!I171),'Model output'!I171,1))</f>
        <v>3</v>
      </c>
      <c r="J172">
        <f>IF(OR('Model output'!J171="",'Model output'!J171="Not answered",'Model output'!J171="Not mentioned"),"",IF(AND(ISNUMBER('Model output'!J171),'Model output'!J171&lt;=I172),'Model output'!J171,IF(AND(ISNUMBER('Model output'!J171), 'Model output'!J171&gt;=DATE(2024,1,1)), MIN(DAY('Model output'!J171), MONTH('Model output'!J171), YEAR('Model output'!J171)), IF(ISNUMBER(SEARCH("0/",'Model output'!J171)),0,IF(ISNUMBER(SEARCH("/",'Model output'!J171)), VALUE(LEFT('Model output'!J171, SEARCH("/",'Model output'!J171)-1)),1)))))</f>
        <v>1</v>
      </c>
      <c r="K172" t="str" cm="1">
        <f t="array" ref="K172">IF(COUNT(FIND({0,1,2,3,4,5,6,7,8,9},'Model output'!K171))&gt;0,'Model output'!K171,"")</f>
        <v/>
      </c>
      <c r="L172" s="8" t="str">
        <f t="shared" si="29"/>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
      </c>
      <c r="P172" t="str">
        <f>IF('Model output'!N171="","",'Model output'!N171)</f>
        <v>1.8cm</v>
      </c>
      <c r="Q172" t="str">
        <f t="shared" si="33"/>
        <v>1.8cm</v>
      </c>
      <c r="R172" cm="1">
        <f t="array" ref="R172">IF(Q172="","",IF(ISNUMBER(SEARCH("cm",Q172)),MAX(VALUE(SUBSTITUTE(_xlfn.FILTERXML("&lt;t&gt;&lt;s&gt;"&amp;SUBSTITUTE(Q172,",","&lt;/s&gt;&lt;s&gt;")&amp;"&lt;/s&gt;&lt;/t&gt;","//s"),"cm",""))),MAX(VALUE(SUBSTITUTE(_xlfn.FILTERXML("&lt;t&gt;&lt;s&gt;"&amp;SUBSTITUTE(Q172,",","&lt;/s&gt;&lt;s&gt;")&amp;"&lt;/s&gt;&lt;/t&gt;","//s"),"mm","")))/10))</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 ""))</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7" t="str">
        <f>IF('Model output'!S171="","",'Model output'!S171)</f>
        <v>Not identified</v>
      </c>
      <c r="Y172" t="str">
        <f>IF(OR('Model output'!S171="",ISNUMBER(SEARCH("Absent",'Model output'!S171)),ISNUMBER(SEARCH("Not identified",'Model output'!S171)),AND(ISNUMBER(SEARCH("No",'Model output'!S171)),NOT(ISNUMBER(SEARCH("carcinoma",'Model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1" t="str">
        <f>IF(OR('Model output'!V171="", AND(ISERROR(SEARCH("Positive",'Model output'!V171)), ISNUMBER(SEARCH("Negative",'Model output'!V171))), AND(ISNUMBER(SEARCH("Uninvolved",'Model output'!V171)),NOT(ISNUMBER(SEARCH("margins involved",'Model output'!V171)))), ISNUMBER(SEARCH("Free",'Model output'!V171)), ISNUMBER(SEARCH("1 mm",'Model output'!V171)), ISNUMBER(SEARCH("0.1 CM",'Model output'!V171)), ISNUMBER(SEARCH("less than 0.2 mm",'Model output'!V171)), ISNUMBER(SEARCH("less than 0.5 mm",'Model output'!V171)), ISNUMBER(SEARCH("close to",'Model output'!V171)), ISNUMBER(SEARCH("abut",'Model output'!V171)), ISNUMBER(SEARCH("not mentioned",'Model output'!V171)), ISNUMBER(SEARCH("cannot be assessed",'Model output'!V171))), "negative", "positive")</f>
        <v>negative</v>
      </c>
      <c r="AE172" s="36"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AND(ISNUMBER(J172),J172&gt;=5),M172=""),AND(AND(ISNUMBER(J172),J172&gt;=5),AND(ISNUMBER(M172),M172&gt;=1)),AND(ISNUMBER(SERACH("papillary",N172)),OR(Y172="positive",Z172="positive"), ISNUMBER(SEARCH("BRAF",AB172)))),"intermediate","low"))</f>
        <v>low</v>
      </c>
      <c r="AF172" s="37" t="str">
        <f t="shared" si="30"/>
        <v>1b</v>
      </c>
      <c r="AG172" s="37" t="str">
        <f t="shared" si="31"/>
        <v>1a</v>
      </c>
      <c r="AH172" s="37" t="str">
        <f t="shared" si="34"/>
        <v>0</v>
      </c>
      <c r="AI172" s="43" t="str">
        <f t="shared" si="35"/>
        <v>I</v>
      </c>
      <c r="AJ172" s="40" t="s">
        <v>938</v>
      </c>
      <c r="AK172" s="42" t="s">
        <v>942</v>
      </c>
      <c r="AL172" s="42" t="s">
        <v>634</v>
      </c>
      <c r="AM172" s="42" t="s">
        <v>946</v>
      </c>
      <c r="AN172" s="42" t="s">
        <v>69</v>
      </c>
      <c r="AO172" s="23">
        <f t="shared" ca="1" si="41"/>
        <v>1</v>
      </c>
      <c r="AP172" s="1">
        <f t="shared" si="42"/>
        <v>1</v>
      </c>
      <c r="AQ172" s="1">
        <f t="shared" si="43"/>
        <v>1</v>
      </c>
      <c r="AR172" s="1">
        <f t="shared" si="44"/>
        <v>1</v>
      </c>
      <c r="AS172" s="13">
        <f t="shared" si="36"/>
        <v>1</v>
      </c>
    </row>
    <row r="173" spans="1:45">
      <c r="A173" t="str">
        <f>'Model output'!A172</f>
        <v>TCGA-EM-A2CS</v>
      </c>
      <c r="B173" s="34">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output'!G172)),ISNUMBER(SEARCH("V ",'Model output'!G172)),ISNUMBER(SEARCH("five",'Model output'!G172)),ISNUMBER(SEARCH("5",'Model output'!G172))))), "lateral", "central"))</f>
        <v/>
      </c>
      <c r="H173" t="str">
        <f>IF('Model output'!H172="","negative",IF(OR(ISNUMBER(SEARCH("lymph node",'Model output'!H172)),ISNUMBER(SEARCH("gland",'Model output'!H172)),ISNUMBER(SEARCH("lobe",'Model output'!H172)),ISNUMBER(SEARCH("isthmus",'Model output'!H172)),ISNUMBER(SEARCH("mediastinum",'Model output'!H172)),ISNUMBER(SEARCH("Not mentioned",'Model output'!H172)), ISNUMBER(SEARCH("Not applicable",'Model output'!H172)), ISNUMBER(SEARCH("paratracheal",'Model output'!H172)),ISNUMBER(SEARCH("fibroadipose tissue",'Model output'!H172)),ISNUMBER(SEARCH("thyroid node",'Model output'!H172)),ISNUMBER(SEARCH("skeletal muscle",'Model output'!H172)),ISNUMBER(SEARCH("right",'Model output'!H172)),ISNUMBER(SEARCH("left",'Model output'!H172)),ISNUMBER(SEARCH("Not specified",'Model output'!H172))),"negative","positive"))</f>
        <v>negative</v>
      </c>
      <c r="I173">
        <f>IF(OR('Model output'!I172="",'Model output'!I172="Not answered",'Model output'!I172="Not mentioned"),"",IF(ISNUMBER('Model output'!I172),'Model output'!I172,1))</f>
        <v>49</v>
      </c>
      <c r="J173">
        <f>IF(OR('Model output'!J172="",'Model output'!J172="Not answered",'Model output'!J172="Not mentioned"),"",IF(AND(ISNUMBER('Model output'!J172),'Model output'!J172&lt;=I173),'Model output'!J172,IF(AND(ISNUMBER('Model output'!J172), 'Model output'!J172&gt;=DATE(2024,1,1)), MIN(DAY('Model output'!J172), MONTH('Model output'!J172), YEAR('Model output'!J172)), IF(ISNUMBER(SEARCH("0/",'Model output'!J172)),0,IF(ISNUMBER(SEARCH("/",'Model output'!J172)), VALUE(LEFT('Model output'!J172, SEARCH("/",'Model output'!J172)-1)),1)))))</f>
        <v>35</v>
      </c>
      <c r="K173" t="str" cm="1">
        <f t="array" ref="K173">IF(COUNT(FIND({0,1,2,3,4,5,6,7,8,9},'Model output'!K172))&gt;0,'Model output'!K172,"")</f>
        <v/>
      </c>
      <c r="L173" s="8" t="str">
        <f t="shared" si="29"/>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v>
      </c>
      <c r="O173" t="str">
        <f>IF('Model output'!M172="","",'Model output'!M172)</f>
        <v>classical (usual)</v>
      </c>
      <c r="P173" t="str">
        <f>IF('Model output'!N172="","",'Model output'!N172)</f>
        <v>6.3cm</v>
      </c>
      <c r="Q173" t="str">
        <f t="shared" si="33"/>
        <v>6.3cm</v>
      </c>
      <c r="R173" cm="1">
        <f t="array" ref="R173">IF(Q173="","",IF(ISNUMBER(SEARCH("cm",Q173)),MAX(VALUE(SUBSTITUTE(_xlfn.FILTERXML("&lt;t&gt;&lt;s&gt;"&amp;SUBSTITUTE(Q173,",","&lt;/s&gt;&lt;s&gt;")&amp;"&lt;/s&gt;&lt;/t&gt;","//s"),"cm",""))),MAX(VALUE(SUBSTITUTE(_xlfn.FILTERXML("&lt;t&gt;&lt;s&gt;"&amp;SUBSTITUTE(Q173,",","&lt;/s&gt;&lt;s&gt;")&amp;"&lt;/s&gt;&lt;/t&gt;","//s"),"mm","")))/10))</f>
        <v>6.3</v>
      </c>
      <c r="S173" t="str">
        <f>IF(OR('Model output'!P172="",ISNUMBER(SEARCH("Not identified", 'Model output'!P172)),ISNUMBER(SEARCH("Absent",'Model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 ""))</f>
        <v>focal extent (less than 4 vessels)</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7" t="str">
        <f>IF('Model output'!S172="","",'Model output'!S172)</f>
        <v>Cannot be assessed</v>
      </c>
      <c r="Y173" t="str">
        <f>IF(OR('Model output'!S172="",ISNUMBER(SEARCH("Absent",'Model output'!S172)),ISNUMBER(SEARCH("Not identified",'Model output'!S172)),AND(ISNUMBER(SEARCH("No",'Model output'!S172)),NOT(ISNUMBER(SEARCH("carcinoma",'Model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1" t="str">
        <f>IF(OR('Model output'!V172="", AND(ISERROR(SEARCH("Positive",'Model output'!V172)), ISNUMBER(SEARCH("Negative",'Model output'!V172))), AND(ISNUMBER(SEARCH("Uninvolved",'Model output'!V172)),NOT(ISNUMBER(SEARCH("margins involved",'Model output'!V172)))), ISNUMBER(SEARCH("Free",'Model output'!V172)), ISNUMBER(SEARCH("1 mm",'Model output'!V172)), ISNUMBER(SEARCH("0.1 CM",'Model output'!V172)), ISNUMBER(SEARCH("less than 0.2 mm",'Model output'!V172)), ISNUMBER(SEARCH("less than 0.5 mm",'Model output'!V172)), ISNUMBER(SEARCH("close to",'Model output'!V172)), ISNUMBER(SEARCH("abut",'Model output'!V172)), ISNUMBER(SEARCH("not mentioned",'Model output'!V172)), ISNUMBER(SEARCH("cannot be assessed",'Model output'!V172))), "negative", "positive")</f>
        <v>positive</v>
      </c>
      <c r="AE173" s="36"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AND(ISNUMBER(J173),J173&gt;=5),M173=""),AND(AND(ISNUMBER(J173),J173&gt;=5),AND(ISNUMBER(M173),M173&gt;=1)),AND(ISNUMBER(SERACH("papillary",N173)),OR(Y173="positive",Z173="positive"), ISNUMBER(SEARCH("BRAF",AB173)))),"intermediate","low"))</f>
        <v>high</v>
      </c>
      <c r="AF173" s="37" t="str">
        <f t="shared" si="30"/>
        <v>3a</v>
      </c>
      <c r="AG173" s="37" t="str">
        <f t="shared" si="31"/>
        <v>1a</v>
      </c>
      <c r="AH173" s="37" t="str">
        <f t="shared" si="34"/>
        <v>0</v>
      </c>
      <c r="AI173" s="43" t="str">
        <f t="shared" si="35"/>
        <v>I</v>
      </c>
      <c r="AJ173" s="40" t="s">
        <v>937</v>
      </c>
      <c r="AK173" s="42" t="s">
        <v>947</v>
      </c>
      <c r="AL173" s="42" t="s">
        <v>942</v>
      </c>
      <c r="AM173" s="42" t="s">
        <v>946</v>
      </c>
      <c r="AN173" s="42" t="s">
        <v>69</v>
      </c>
      <c r="AO173" s="23">
        <f t="shared" si="41"/>
        <v>1</v>
      </c>
      <c r="AP173" s="1">
        <f t="shared" si="42"/>
        <v>1</v>
      </c>
      <c r="AQ173" s="1">
        <f t="shared" si="43"/>
        <v>0</v>
      </c>
      <c r="AR173" s="1">
        <f t="shared" si="44"/>
        <v>1</v>
      </c>
      <c r="AS173" s="13">
        <f t="shared" si="36"/>
        <v>1</v>
      </c>
    </row>
    <row r="174" spans="1:45">
      <c r="A174" t="str">
        <f>'Model output'!A173</f>
        <v>TCGA-EM-A2CT</v>
      </c>
      <c r="B174" s="34">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output'!G173)),ISNUMBER(SEARCH("V ",'Model output'!G173)),ISNUMBER(SEARCH("five",'Model output'!G173)),ISNUMBER(SEARCH("5",'Model output'!G173))))), "lateral", "central"))</f>
        <v/>
      </c>
      <c r="H174" t="str">
        <f>IF('Model output'!H173="","negative",IF(OR(ISNUMBER(SEARCH("lymph node",'Model output'!H173)),ISNUMBER(SEARCH("gland",'Model output'!H173)),ISNUMBER(SEARCH("lobe",'Model output'!H173)),ISNUMBER(SEARCH("isthmus",'Model output'!H173)),ISNUMBER(SEARCH("mediastinum",'Model output'!H173)),ISNUMBER(SEARCH("Not mentioned",'Model output'!H173)), ISNUMBER(SEARCH("Not applicable",'Model output'!H173)), ISNUMBER(SEARCH("paratracheal",'Model output'!H173)),ISNUMBER(SEARCH("fibroadipose tissue",'Model output'!H173)),ISNUMBER(SEARCH("thyroid node",'Model output'!H173)),ISNUMBER(SEARCH("skeletal muscle",'Model output'!H173)),ISNUMBER(SEARCH("right",'Model output'!H173)),ISNUMBER(SEARCH("left",'Model output'!H173)),ISNUMBER(SEARCH("Not specified",'Model output'!H173))),"negative","positive"))</f>
        <v>negative</v>
      </c>
      <c r="I174">
        <f>IF(OR('Model output'!I173="",'Model output'!I173="Not answered",'Model output'!I173="Not mentioned"),"",IF(ISNUMBER('Model output'!I173),'Model output'!I173,1))</f>
        <v>5</v>
      </c>
      <c r="J174">
        <f>IF(OR('Model output'!J173="",'Model output'!J173="Not answered",'Model output'!J173="Not mentioned"),"",IF(AND(ISNUMBER('Model output'!J173),'Model output'!J173&lt;=I174),'Model output'!J173,IF(AND(ISNUMBER('Model output'!J173), 'Model output'!J173&gt;=DATE(2024,1,1)), MIN(DAY('Model output'!J173), MONTH('Model output'!J173), YEAR('Model output'!J173)), IF(ISNUMBER(SEARCH("0/",'Model output'!J173)),0,IF(ISNUMBER(SEARCH("/",'Model output'!J173)), VALUE(LEFT('Model output'!J173, SEARCH("/",'Model output'!J173)-1)),1)))))</f>
        <v>0</v>
      </c>
      <c r="K174" t="str" cm="1">
        <f t="array" ref="K174">IF(COUNT(FIND({0,1,2,3,4,5,6,7,8,9},'Model output'!K173))&gt;0,'Model output'!K173,"")</f>
        <v/>
      </c>
      <c r="L174" s="8" t="str">
        <f t="shared" si="29"/>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 variant</v>
      </c>
      <c r="P174" t="str">
        <f>IF('Model output'!N173="","",'Model output'!N173)</f>
        <v>1.1 cm</v>
      </c>
      <c r="Q174" t="str">
        <f t="shared" si="33"/>
        <v>1.1cm</v>
      </c>
      <c r="R174" cm="1">
        <f t="array" ref="R174">IF(Q174="","",IF(ISNUMBER(SEARCH("cm",Q174)),MAX(VALUE(SUBSTITUTE(_xlfn.FILTERXML("&lt;t&gt;&lt;s&gt;"&amp;SUBSTITUTE(Q174,",","&lt;/s&gt;&lt;s&gt;")&amp;"&lt;/s&gt;&lt;/t&gt;","//s"),"cm",""))),MAX(VALUE(SUBSTITUTE(_xlfn.FILTERXML("&lt;t&gt;&lt;s&gt;"&amp;SUBSTITUTE(Q174,",","&lt;/s&gt;&lt;s&gt;")&amp;"&lt;/s&gt;&lt;/t&gt;","//s"),"mm","")))/10))</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 ""))</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7" t="str">
        <f>IF('Model output'!S173="","",'Model output'!S173)</f>
        <v>Not identified</v>
      </c>
      <c r="Y174" t="str">
        <f>IF(OR('Model output'!S173="",ISNUMBER(SEARCH("Absent",'Model output'!S173)),ISNUMBER(SEARCH("Not identified",'Model output'!S173)),AND(ISNUMBER(SEARCH("No",'Model output'!S173)),NOT(ISNUMBER(SEARCH("carcinoma",'Model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1" t="str">
        <f>IF(OR('Model output'!V173="", AND(ISERROR(SEARCH("Positive",'Model output'!V173)), ISNUMBER(SEARCH("Negative",'Model output'!V173))), AND(ISNUMBER(SEARCH("Uninvolved",'Model output'!V173)),NOT(ISNUMBER(SEARCH("margins involved",'Model output'!V173)))), ISNUMBER(SEARCH("Free",'Model output'!V173)), ISNUMBER(SEARCH("1 mm",'Model output'!V173)), ISNUMBER(SEARCH("0.1 CM",'Model output'!V173)), ISNUMBER(SEARCH("less than 0.2 mm",'Model output'!V173)), ISNUMBER(SEARCH("less than 0.5 mm",'Model output'!V173)), ISNUMBER(SEARCH("close to",'Model output'!V173)), ISNUMBER(SEARCH("abut",'Model output'!V173)), ISNUMBER(SEARCH("not mentioned",'Model output'!V173)), ISNUMBER(SEARCH("cannot be assessed",'Model output'!V173))), "negative", "positive")</f>
        <v>negative</v>
      </c>
      <c r="AE174" s="36"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AND(ISNUMBER(J174),J174&gt;=5),M174=""),AND(AND(ISNUMBER(J174),J174&gt;=5),AND(ISNUMBER(M174),M174&gt;=1)),AND(ISNUMBER(SERACH("papillary",N174)),OR(Y174="positive",Z174="positive"), ISNUMBER(SEARCH("BRAF",AB174)))),"intermediate","low"))</f>
        <v>low</v>
      </c>
      <c r="AF174" s="37" t="str">
        <f t="shared" si="30"/>
        <v>1b</v>
      </c>
      <c r="AG174" s="37" t="str">
        <f t="shared" si="31"/>
        <v>0</v>
      </c>
      <c r="AH174" s="37" t="str">
        <f t="shared" si="34"/>
        <v>0</v>
      </c>
      <c r="AI174" s="43" t="str">
        <f t="shared" si="35"/>
        <v>I</v>
      </c>
      <c r="AJ174" s="40" t="s">
        <v>938</v>
      </c>
      <c r="AK174" s="42" t="s">
        <v>942</v>
      </c>
      <c r="AL174" s="42" t="s">
        <v>943</v>
      </c>
      <c r="AM174" s="42" t="s">
        <v>946</v>
      </c>
      <c r="AN174" s="42" t="s">
        <v>69</v>
      </c>
      <c r="AO174" s="23">
        <f t="shared" ca="1" si="41"/>
        <v>1</v>
      </c>
      <c r="AP174" s="1">
        <f t="shared" si="42"/>
        <v>1</v>
      </c>
      <c r="AQ174" s="1">
        <f t="shared" si="43"/>
        <v>1</v>
      </c>
      <c r="AR174" s="1">
        <f t="shared" si="44"/>
        <v>1</v>
      </c>
      <c r="AS174" s="13">
        <f t="shared" si="36"/>
        <v>1</v>
      </c>
    </row>
    <row r="175" spans="1:45">
      <c r="A175" t="str">
        <f>'Model output'!A174</f>
        <v>TCGA-EM-A2CU</v>
      </c>
      <c r="B175" s="34">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output'!G174)),ISNUMBER(SEARCH("V ",'Model output'!G174)),ISNUMBER(SEARCH("five",'Model output'!G174)),ISNUMBER(SEARCH("5",'Model output'!G174))))), "lateral", "central"))</f>
        <v/>
      </c>
      <c r="H175" t="str">
        <f>IF('Model output'!H174="","negative",IF(OR(ISNUMBER(SEARCH("lymph node",'Model output'!H174)),ISNUMBER(SEARCH("gland",'Model output'!H174)),ISNUMBER(SEARCH("lobe",'Model output'!H174)),ISNUMBER(SEARCH("isthmus",'Model output'!H174)),ISNUMBER(SEARCH("mediastinum",'Model output'!H174)),ISNUMBER(SEARCH("Not mentioned",'Model output'!H174)), ISNUMBER(SEARCH("Not applicable",'Model output'!H174)), ISNUMBER(SEARCH("paratracheal",'Model output'!H174)),ISNUMBER(SEARCH("fibroadipose tissue",'Model output'!H174)),ISNUMBER(SEARCH("thyroid node",'Model output'!H174)),ISNUMBER(SEARCH("skeletal muscle",'Model output'!H174)),ISNUMBER(SEARCH("right",'Model output'!H174)),ISNUMBER(SEARCH("left",'Model output'!H174)),ISNUMBER(SEARCH("Not specified",'Model output'!H174))),"negative","positive"))</f>
        <v>negative</v>
      </c>
      <c r="I175">
        <f>IF(OR('Model output'!I174="",'Model output'!I174="Not answered",'Model output'!I174="Not mentioned"),"",IF(ISNUMBER('Model output'!I174),'Model output'!I174,1))</f>
        <v>30</v>
      </c>
      <c r="J175">
        <f>IF(OR('Model output'!J174="",'Model output'!J174="Not answered",'Model output'!J174="Not mentioned"),"",IF(AND(ISNUMBER('Model output'!J174),'Model output'!J174&lt;=I175),'Model output'!J174,IF(AND(ISNUMBER('Model output'!J174), 'Model output'!J174&gt;=DATE(2024,1,1)), MIN(DAY('Model output'!J174), MONTH('Model output'!J174), YEAR('Model output'!J174)), IF(ISNUMBER(SEARCH("0/",'Model output'!J174)),0,IF(ISNUMBER(SEARCH("/",'Model output'!J174)), VALUE(LEFT('Model output'!J174, SEARCH("/",'Model output'!J174)-1)),1)))))</f>
        <v>4</v>
      </c>
      <c r="K175" t="str" cm="1">
        <f t="array" ref="K175">IF(COUNT(FIND({0,1,2,3,4,5,6,7,8,9},'Model output'!K174))&gt;0,'Model output'!K174,"")</f>
        <v/>
      </c>
      <c r="L175" s="8" t="str">
        <f t="shared" si="29"/>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follicular variant</v>
      </c>
      <c r="O175" t="str">
        <f>IF('Model output'!M174="","",'Model output'!M174)</f>
        <v>Not mentioned</v>
      </c>
      <c r="P175" t="str">
        <f>IF('Model output'!N174="","",'Model output'!N174)</f>
        <v>4.0cm</v>
      </c>
      <c r="Q175" t="str">
        <f t="shared" si="33"/>
        <v>4.0cm</v>
      </c>
      <c r="R175" cm="1">
        <f t="array" ref="R175">IF(Q175="","",IF(ISNUMBER(SEARCH("cm",Q175)),MAX(VALUE(SUBSTITUTE(_xlfn.FILTERXML("&lt;t&gt;&lt;s&gt;"&amp;SUBSTITUTE(Q175,",","&lt;/s&gt;&lt;s&gt;")&amp;"&lt;/s&gt;&lt;/t&gt;","//s"),"cm",""))),MAX(VALUE(SUBSTITUTE(_xlfn.FILTERXML("&lt;t&gt;&lt;s&gt;"&amp;SUBSTITUTE(Q175,",","&lt;/s&gt;&lt;s&gt;")&amp;"&lt;/s&gt;&lt;/t&gt;","//s"),"mm","")))/10))</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 ""))</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7" t="str">
        <f>IF('Model output'!S174="","",'Model output'!S174)</f>
        <v>Not identified</v>
      </c>
      <c r="Y175" t="str">
        <f>IF(OR('Model output'!S174="",ISNUMBER(SEARCH("Absent",'Model output'!S174)),ISNUMBER(SEARCH("Not identified",'Model output'!S174)),AND(ISNUMBER(SEARCH("No",'Model output'!S174)),NOT(ISNUMBER(SEARCH("carcinoma",'Model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1" t="str">
        <f>IF(OR('Model output'!V174="", AND(ISERROR(SEARCH("Positive",'Model output'!V174)), ISNUMBER(SEARCH("Negative",'Model output'!V174))), AND(ISNUMBER(SEARCH("Uninvolved",'Model output'!V174)),NOT(ISNUMBER(SEARCH("margins involved",'Model output'!V174)))), ISNUMBER(SEARCH("Free",'Model output'!V174)), ISNUMBER(SEARCH("1 mm",'Model output'!V174)), ISNUMBER(SEARCH("0.1 CM",'Model output'!V174)), ISNUMBER(SEARCH("less than 0.2 mm",'Model output'!V174)), ISNUMBER(SEARCH("less than 0.5 mm",'Model output'!V174)), ISNUMBER(SEARCH("close to",'Model output'!V174)), ISNUMBER(SEARCH("abut",'Model output'!V174)), ISNUMBER(SEARCH("not mentioned",'Model output'!V174)), ISNUMBER(SEARCH("cannot be assessed",'Model output'!V174))), "negative", "positive")</f>
        <v>negative</v>
      </c>
      <c r="AE175" s="36"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AND(ISNUMBER(J175),J175&gt;=5),M175=""),AND(AND(ISNUMBER(J175),J175&gt;=5),AND(ISNUMBER(M175),M175&gt;=1)),AND(ISNUMBER(SERACH("papillary",N175)),OR(Y175="positive",Z175="positive"), ISNUMBER(SEARCH("BRAF",AB175)))),"intermediate","low"))</f>
        <v>low</v>
      </c>
      <c r="AF175" s="37" t="str">
        <f t="shared" si="30"/>
        <v>2</v>
      </c>
      <c r="AG175" s="37" t="str">
        <f t="shared" si="31"/>
        <v>1a</v>
      </c>
      <c r="AH175" s="37" t="str">
        <f t="shared" si="34"/>
        <v>0</v>
      </c>
      <c r="AI175" s="43" t="str">
        <f t="shared" si="35"/>
        <v>I</v>
      </c>
      <c r="AJ175" s="40" t="s">
        <v>938</v>
      </c>
      <c r="AK175" s="42" t="s">
        <v>945</v>
      </c>
      <c r="AL175" s="42" t="s">
        <v>634</v>
      </c>
      <c r="AM175" s="42" t="s">
        <v>946</v>
      </c>
      <c r="AN175" s="42" t="s">
        <v>69</v>
      </c>
      <c r="AO175" s="23">
        <f t="shared" ca="1" si="41"/>
        <v>1</v>
      </c>
      <c r="AP175" s="1">
        <f t="shared" si="42"/>
        <v>1</v>
      </c>
      <c r="AQ175" s="1">
        <f t="shared" si="43"/>
        <v>1</v>
      </c>
      <c r="AR175" s="1">
        <f t="shared" si="44"/>
        <v>1</v>
      </c>
      <c r="AS175" s="13">
        <f t="shared" si="36"/>
        <v>1</v>
      </c>
    </row>
    <row r="176" spans="1:45">
      <c r="A176" t="str">
        <f>'Model output'!A175</f>
        <v>TCGA-EM-A2OV</v>
      </c>
      <c r="B176" s="34">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output'!G175)),ISNUMBER(SEARCH("V ",'Model output'!G175)),ISNUMBER(SEARCH("five",'Model output'!G175)),ISNUMBER(SEARCH("5",'Model output'!G175))))), "lateral", "central"))</f>
        <v/>
      </c>
      <c r="H176" t="str">
        <f>IF('Model output'!H175="","negative",IF(OR(ISNUMBER(SEARCH("lymph node",'Model output'!H175)),ISNUMBER(SEARCH("gland",'Model output'!H175)),ISNUMBER(SEARCH("lobe",'Model output'!H175)),ISNUMBER(SEARCH("isthmus",'Model output'!H175)),ISNUMBER(SEARCH("mediastinum",'Model output'!H175)),ISNUMBER(SEARCH("Not mentioned",'Model output'!H175)), ISNUMBER(SEARCH("Not applicable",'Model output'!H175)), ISNUMBER(SEARCH("paratracheal",'Model output'!H175)),ISNUMBER(SEARCH("fibroadipose tissue",'Model output'!H175)),ISNUMBER(SEARCH("thyroid node",'Model output'!H175)),ISNUMBER(SEARCH("skeletal muscle",'Model output'!H175)),ISNUMBER(SEARCH("right",'Model output'!H175)),ISNUMBER(SEARCH("left",'Model output'!H175)),ISNUMBER(SEARCH("Not specified",'Model output'!H175))),"negative","positive"))</f>
        <v>negative</v>
      </c>
      <c r="I176">
        <f>IF(OR('Model output'!I175="",'Model output'!I175="Not answered",'Model output'!I175="Not mentioned"),"",IF(ISNUMBER('Model output'!I175),'Model output'!I175,1))</f>
        <v>1</v>
      </c>
      <c r="J176">
        <f>IF(OR('Model output'!J175="",'Model output'!J175="Not answered",'Model output'!J175="Not mentioned"),"",IF(AND(ISNUMBER('Model output'!J175),'Model output'!J175&lt;=I176),'Model output'!J175,IF(AND(ISNUMBER('Model output'!J175), 'Model output'!J175&gt;=DATE(2024,1,1)), MIN(DAY('Model output'!J175), MONTH('Model output'!J175), YEAR('Model output'!J175)), IF(ISNUMBER(SEARCH("0/",'Model output'!J175)),0,IF(ISNUMBER(SEARCH("/",'Model output'!J175)), VALUE(LEFT('Model output'!J175, SEARCH("/",'Model output'!J175)-1)),1)))))</f>
        <v>0</v>
      </c>
      <c r="K176" t="str" cm="1">
        <f t="array" ref="K176">IF(COUNT(FIND({0,1,2,3,4,5,6,7,8,9},'Model output'!K175))&gt;0,'Model output'!K175,"")</f>
        <v/>
      </c>
      <c r="L176" s="8" t="str">
        <f t="shared" si="29"/>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v>
      </c>
      <c r="P176" t="str">
        <f>IF('Model output'!N175="","",'Model output'!N175)</f>
        <v>2.1 cm</v>
      </c>
      <c r="Q176" t="str">
        <f t="shared" si="33"/>
        <v>2.1cm</v>
      </c>
      <c r="R176" cm="1">
        <f t="array" ref="R176">IF(Q176="","",IF(ISNUMBER(SEARCH("cm",Q176)),MAX(VALUE(SUBSTITUTE(_xlfn.FILTERXML("&lt;t&gt;&lt;s&gt;"&amp;SUBSTITUTE(Q176,",","&lt;/s&gt;&lt;s&gt;")&amp;"&lt;/s&gt;&lt;/t&gt;","//s"),"cm",""))),MAX(VALUE(SUBSTITUTE(_xlfn.FILTERXML("&lt;t&gt;&lt;s&gt;"&amp;SUBSTITUTE(Q176,",","&lt;/s&gt;&lt;s&gt;")&amp;"&lt;/s&gt;&lt;/t&gt;","//s"),"mm","")))/10))</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 ""))</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7" t="str">
        <f>IF('Model output'!S175="","",'Model output'!S175)</f>
        <v>Not identified</v>
      </c>
      <c r="Y176" t="str">
        <f>IF(OR('Model output'!S175="",ISNUMBER(SEARCH("Absent",'Model output'!S175)),ISNUMBER(SEARCH("Not identified",'Model output'!S175)),AND(ISNUMBER(SEARCH("No",'Model output'!S175)),NOT(ISNUMBER(SEARCH("carcinoma",'Model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1" t="str">
        <f>IF(OR('Model output'!V175="", AND(ISERROR(SEARCH("Positive",'Model output'!V175)), ISNUMBER(SEARCH("Negative",'Model output'!V175))), AND(ISNUMBER(SEARCH("Uninvolved",'Model output'!V175)),NOT(ISNUMBER(SEARCH("margins involved",'Model output'!V175)))), ISNUMBER(SEARCH("Free",'Model output'!V175)), ISNUMBER(SEARCH("1 mm",'Model output'!V175)), ISNUMBER(SEARCH("0.1 CM",'Model output'!V175)), ISNUMBER(SEARCH("less than 0.2 mm",'Model output'!V175)), ISNUMBER(SEARCH("less than 0.5 mm",'Model output'!V175)), ISNUMBER(SEARCH("close to",'Model output'!V175)), ISNUMBER(SEARCH("abut",'Model output'!V175)), ISNUMBER(SEARCH("not mentioned",'Model output'!V175)), ISNUMBER(SEARCH("cannot be assessed",'Model output'!V175))), "negative", "positive")</f>
        <v>negative</v>
      </c>
      <c r="AE176" s="36"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AND(ISNUMBER(J176),J176&gt;=5),M176=""),AND(AND(ISNUMBER(J176),J176&gt;=5),AND(ISNUMBER(M176),M176&gt;=1)),AND(ISNUMBER(SERACH("papillary",N176)),OR(Y176="positive",Z176="positive"), ISNUMBER(SEARCH("BRAF",AB176)))),"intermediate","low"))</f>
        <v>low</v>
      </c>
      <c r="AF176" s="37" t="str">
        <f t="shared" si="30"/>
        <v>2</v>
      </c>
      <c r="AG176" s="37" t="str">
        <f t="shared" si="31"/>
        <v>0</v>
      </c>
      <c r="AH176" s="37" t="str">
        <f t="shared" si="34"/>
        <v>0</v>
      </c>
      <c r="AI176" s="43" t="str">
        <f t="shared" si="35"/>
        <v>I</v>
      </c>
      <c r="AJ176" s="40" t="s">
        <v>938</v>
      </c>
      <c r="AK176" s="42" t="s">
        <v>945</v>
      </c>
      <c r="AL176" s="42" t="s">
        <v>943</v>
      </c>
      <c r="AM176" s="42" t="s">
        <v>946</v>
      </c>
      <c r="AN176" s="42" t="s">
        <v>69</v>
      </c>
      <c r="AO176" s="23">
        <f t="shared" ca="1" si="41"/>
        <v>1</v>
      </c>
      <c r="AP176" s="1">
        <f t="shared" si="42"/>
        <v>1</v>
      </c>
      <c r="AQ176" s="1">
        <f t="shared" si="43"/>
        <v>1</v>
      </c>
      <c r="AR176" s="1">
        <f t="shared" si="44"/>
        <v>1</v>
      </c>
      <c r="AS176" s="13">
        <f t="shared" si="36"/>
        <v>1</v>
      </c>
    </row>
    <row r="177" spans="1:45">
      <c r="A177" t="str">
        <f>'Model output'!A176</f>
        <v>TCGA-EM-A2OW</v>
      </c>
      <c r="B177" s="34">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output'!G176)),ISNUMBER(SEARCH("V ",'Model output'!G176)),ISNUMBER(SEARCH("five",'Model output'!G176)),ISNUMBER(SEARCH("5",'Model output'!G176))))), "lateral", "central"))</f>
        <v/>
      </c>
      <c r="H177" t="str">
        <f>IF('Model output'!H176="","negative",IF(OR(ISNUMBER(SEARCH("lymph node",'Model output'!H176)),ISNUMBER(SEARCH("gland",'Model output'!H176)),ISNUMBER(SEARCH("lobe",'Model output'!H176)),ISNUMBER(SEARCH("isthmus",'Model output'!H176)),ISNUMBER(SEARCH("mediastinum",'Model output'!H176)),ISNUMBER(SEARCH("Not mentioned",'Model output'!H176)), ISNUMBER(SEARCH("Not applicable",'Model output'!H176)), ISNUMBER(SEARCH("paratracheal",'Model output'!H176)),ISNUMBER(SEARCH("fibroadipose tissue",'Model output'!H176)),ISNUMBER(SEARCH("thyroid node",'Model output'!H176)),ISNUMBER(SEARCH("skeletal muscle",'Model output'!H176)),ISNUMBER(SEARCH("right",'Model output'!H176)),ISNUMBER(SEARCH("left",'Model output'!H176)),ISNUMBER(SEARCH("Not specified",'Model output'!H176))),"negative","positive"))</f>
        <v>negative</v>
      </c>
      <c r="I177">
        <f>IF(OR('Model output'!I176="",'Model output'!I176="Not answered",'Model output'!I176="Not mentioned"),"",IF(ISNUMBER('Model output'!I176),'Model output'!I176,1))</f>
        <v>0</v>
      </c>
      <c r="J177">
        <f>IF(OR('Model output'!J176="",'Model output'!J176="Not answered",'Model output'!J176="Not mentioned"),"",IF(AND(ISNUMBER('Model output'!J176),'Model output'!J176&lt;=I177),'Model output'!J176,IF(AND(ISNUMBER('Model output'!J176), 'Model output'!J176&gt;=DATE(2024,1,1)), MIN(DAY('Model output'!J176), MONTH('Model output'!J176), YEAR('Model output'!J176)), IF(ISNUMBER(SEARCH("0/",'Model output'!J176)),0,IF(ISNUMBER(SEARCH("/",'Model output'!J176)), VALUE(LEFT('Model output'!J176, SEARCH("/",'Model output'!J176)-1)),1)))))</f>
        <v>0</v>
      </c>
      <c r="K177" t="str" cm="1">
        <f t="array" ref="K177">IF(COUNT(FIND({0,1,2,3,4,5,6,7,8,9},'Model output'!K176))&gt;0,'Model output'!K176,"")</f>
        <v/>
      </c>
      <c r="L177" s="8" t="str">
        <f t="shared" si="29"/>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 follicular variant, Papillary carcinoma, macrofollicular variant, Papillary carcinoma, oncocytic or oxyphilic variant</v>
      </c>
      <c r="O177" t="str">
        <f>IF('Model output'!M176="","",'Model output'!M176)</f>
        <v/>
      </c>
      <c r="P177" t="str">
        <f>IF('Model output'!N176="","",'Model output'!N176)</f>
        <v>1.3cm</v>
      </c>
      <c r="Q177" t="str">
        <f t="shared" si="33"/>
        <v>1.3cm</v>
      </c>
      <c r="R177" cm="1">
        <f t="array" ref="R177">IF(Q177="","",IF(ISNUMBER(SEARCH("cm",Q177)),MAX(VALUE(SUBSTITUTE(_xlfn.FILTERXML("&lt;t&gt;&lt;s&gt;"&amp;SUBSTITUTE(Q177,",","&lt;/s&gt;&lt;s&gt;")&amp;"&lt;/s&gt;&lt;/t&gt;","//s"),"cm",""))),MAX(VALUE(SUBSTITUTE(_xlfn.FILTERXML("&lt;t&gt;&lt;s&gt;"&amp;SUBSTITUTE(Q177,",","&lt;/s&gt;&lt;s&gt;")&amp;"&lt;/s&gt;&lt;/t&gt;","//s"),"mm","")))/10))</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 ""))</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7" t="str">
        <f>IF('Model output'!S176="","",'Model output'!S176)</f>
        <v>Not identified</v>
      </c>
      <c r="Y177" t="str">
        <f>IF(OR('Model output'!S176="",ISNUMBER(SEARCH("Absent",'Model output'!S176)),ISNUMBER(SEARCH("Not identified",'Model output'!S176)),AND(ISNUMBER(SEARCH("No",'Model output'!S176)),NOT(ISNUMBER(SEARCH("carcinoma",'Model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1" t="str">
        <f>IF(OR('Model output'!V176="", AND(ISERROR(SEARCH("Positive",'Model output'!V176)), ISNUMBER(SEARCH("Negative",'Model output'!V176))), AND(ISNUMBER(SEARCH("Uninvolved",'Model output'!V176)),NOT(ISNUMBER(SEARCH("margins involved",'Model output'!V176)))), ISNUMBER(SEARCH("Free",'Model output'!V176)), ISNUMBER(SEARCH("1 mm",'Model output'!V176)), ISNUMBER(SEARCH("0.1 CM",'Model output'!V176)), ISNUMBER(SEARCH("less than 0.2 mm",'Model output'!V176)), ISNUMBER(SEARCH("less than 0.5 mm",'Model output'!V176)), ISNUMBER(SEARCH("close to",'Model output'!V176)), ISNUMBER(SEARCH("abut",'Model output'!V176)), ISNUMBER(SEARCH("not mentioned",'Model output'!V176)), ISNUMBER(SEARCH("cannot be assessed",'Model output'!V176))), "negative", "positive")</f>
        <v>negative</v>
      </c>
      <c r="AE177" s="36"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AND(ISNUMBER(J177),J177&gt;=5),M177=""),AND(AND(ISNUMBER(J177),J177&gt;=5),AND(ISNUMBER(M177),M177&gt;=1)),AND(ISNUMBER(SERACH("papillary",N177)),OR(Y177="positive",Z177="positive"), ISNUMBER(SEARCH("BRAF",AB177)))),"intermediate","low"))</f>
        <v>low</v>
      </c>
      <c r="AF177" s="37" t="str">
        <f t="shared" si="30"/>
        <v>1b</v>
      </c>
      <c r="AG177" s="37" t="str">
        <f t="shared" si="31"/>
        <v>0</v>
      </c>
      <c r="AH177" s="37" t="str">
        <f t="shared" si="34"/>
        <v>0</v>
      </c>
      <c r="AI177" s="43" t="str">
        <f t="shared" si="35"/>
        <v>I</v>
      </c>
      <c r="AJ177" s="40" t="s">
        <v>938</v>
      </c>
      <c r="AK177" s="42" t="s">
        <v>942</v>
      </c>
      <c r="AL177" s="42" t="s">
        <v>946</v>
      </c>
      <c r="AM177" s="42" t="s">
        <v>946</v>
      </c>
      <c r="AN177" s="42" t="s">
        <v>69</v>
      </c>
      <c r="AO177" s="23">
        <f t="shared" ca="1" si="41"/>
        <v>1</v>
      </c>
      <c r="AP177" s="1">
        <f t="shared" si="42"/>
        <v>1</v>
      </c>
      <c r="AQ177" s="1">
        <f t="shared" si="43"/>
        <v>1</v>
      </c>
      <c r="AR177" s="1">
        <f t="shared" si="44"/>
        <v>1</v>
      </c>
      <c r="AS177" s="13">
        <f t="shared" si="36"/>
        <v>1</v>
      </c>
    </row>
    <row r="178" spans="1:45">
      <c r="A178" t="str">
        <f>'Model output'!A177</f>
        <v>TCGA-EM-A2OX</v>
      </c>
      <c r="B178" s="34">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output'!G177)),ISNUMBER(SEARCH("V ",'Model output'!G177)),ISNUMBER(SEARCH("five",'Model output'!G177)),ISNUMBER(SEARCH("5",'Model output'!G177))))), "lateral", "central"))</f>
        <v/>
      </c>
      <c r="H178" t="str">
        <f>IF('Model output'!H177="","negative",IF(OR(ISNUMBER(SEARCH("lymph node",'Model output'!H177)),ISNUMBER(SEARCH("gland",'Model output'!H177)),ISNUMBER(SEARCH("lobe",'Model output'!H177)),ISNUMBER(SEARCH("isthmus",'Model output'!H177)),ISNUMBER(SEARCH("mediastinum",'Model output'!H177)),ISNUMBER(SEARCH("Not mentioned",'Model output'!H177)), ISNUMBER(SEARCH("Not applicable",'Model output'!H177)), ISNUMBER(SEARCH("paratracheal",'Model output'!H177)),ISNUMBER(SEARCH("fibroadipose tissue",'Model output'!H177)),ISNUMBER(SEARCH("thyroid node",'Model output'!H177)),ISNUMBER(SEARCH("skeletal muscle",'Model output'!H177)),ISNUMBER(SEARCH("right",'Model output'!H177)),ISNUMBER(SEARCH("left",'Model output'!H177)),ISNUMBER(SEARCH("Not specified",'Model output'!H177))),"negative","positive"))</f>
        <v>negative</v>
      </c>
      <c r="I178">
        <f>IF(OR('Model output'!I177="",'Model output'!I177="Not answered",'Model output'!I177="Not mentioned"),"",IF(ISNUMBER('Model output'!I177),'Model output'!I177,1))</f>
        <v>9</v>
      </c>
      <c r="J178">
        <f>IF(OR('Model output'!J177="",'Model output'!J177="Not answered",'Model output'!J177="Not mentioned"),"",IF(AND(ISNUMBER('Model output'!J177),'Model output'!J177&lt;=I178),'Model output'!J177,IF(AND(ISNUMBER('Model output'!J177), 'Model output'!J177&gt;=DATE(2024,1,1)), MIN(DAY('Model output'!J177), MONTH('Model output'!J177), YEAR('Model output'!J177)), IF(ISNUMBER(SEARCH("0/",'Model output'!J177)),0,IF(ISNUMBER(SEARCH("/",'Model output'!J177)), VALUE(LEFT('Model output'!J177, SEARCH("/",'Model output'!J177)-1)),1)))))</f>
        <v>8</v>
      </c>
      <c r="K178" t="str" cm="1">
        <f t="array" ref="K178">IF(COUNT(FIND({0,1,2,3,4,5,6,7,8,9},'Model output'!K177))&gt;0,'Model output'!K177,"")</f>
        <v/>
      </c>
      <c r="L178" s="8" t="str">
        <f t="shared" si="29"/>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v>
      </c>
      <c r="P178" t="str">
        <f>IF('Model output'!N177="","",'Model output'!N177)</f>
        <v>1.8cm</v>
      </c>
      <c r="Q178" t="str">
        <f t="shared" si="33"/>
        <v>1.8cm</v>
      </c>
      <c r="R178" cm="1">
        <f t="array" ref="R178">IF(Q178="","",IF(ISNUMBER(SEARCH("cm",Q178)),MAX(VALUE(SUBSTITUTE(_xlfn.FILTERXML("&lt;t&gt;&lt;s&gt;"&amp;SUBSTITUTE(Q178,",","&lt;/s&gt;&lt;s&gt;")&amp;"&lt;/s&gt;&lt;/t&gt;","//s"),"cm",""))),MAX(VALUE(SUBSTITUTE(_xlfn.FILTERXML("&lt;t&gt;&lt;s&gt;"&amp;SUBSTITUTE(Q178,",","&lt;/s&gt;&lt;s&gt;")&amp;"&lt;/s&gt;&lt;/t&gt;","//s"),"mm","")))/10))</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 ""))</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7" t="str">
        <f>IF('Model output'!S177="","",'Model output'!S177)</f>
        <v>Not identified</v>
      </c>
      <c r="Y178" t="str">
        <f>IF(OR('Model output'!S177="",ISNUMBER(SEARCH("Absent",'Model output'!S177)),ISNUMBER(SEARCH("Not identified",'Model output'!S177)),AND(ISNUMBER(SEARCH("No",'Model output'!S177)),NOT(ISNUMBER(SEARCH("carcinoma",'Model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1" t="str">
        <f>IF(OR('Model output'!V177="", AND(ISERROR(SEARCH("Positive",'Model output'!V177)), ISNUMBER(SEARCH("Negative",'Model output'!V177))), AND(ISNUMBER(SEARCH("Uninvolved",'Model output'!V177)),NOT(ISNUMBER(SEARCH("margins involved",'Model output'!V177)))), ISNUMBER(SEARCH("Free",'Model output'!V177)), ISNUMBER(SEARCH("1 mm",'Model output'!V177)), ISNUMBER(SEARCH("0.1 CM",'Model output'!V177)), ISNUMBER(SEARCH("less than 0.2 mm",'Model output'!V177)), ISNUMBER(SEARCH("less than 0.5 mm",'Model output'!V177)), ISNUMBER(SEARCH("close to",'Model output'!V177)), ISNUMBER(SEARCH("abut",'Model output'!V177)), ISNUMBER(SEARCH("not mentioned",'Model output'!V177)), ISNUMBER(SEARCH("cannot be assessed",'Model output'!V177))), "negative", "positive")</f>
        <v>negative</v>
      </c>
      <c r="AE178" s="36"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AND(ISNUMBER(J178),J178&gt;=5),M178=""),AND(AND(ISNUMBER(J178),J178&gt;=5),AND(ISNUMBER(M178),M178&gt;=1)),AND(ISNUMBER(SERACH("papillary",N178)),OR(Y178="positive",Z178="positive"), ISNUMBER(SEARCH("BRAF",AB178)))),"intermediate","low"))</f>
        <v>intermediate</v>
      </c>
      <c r="AF178" s="37" t="str">
        <f t="shared" si="30"/>
        <v>1b</v>
      </c>
      <c r="AG178" s="37" t="str">
        <f t="shared" si="31"/>
        <v>1a</v>
      </c>
      <c r="AH178" s="37" t="str">
        <f t="shared" si="34"/>
        <v>0</v>
      </c>
      <c r="AI178" s="43" t="str">
        <f t="shared" si="35"/>
        <v>I</v>
      </c>
      <c r="AJ178" s="40" t="s">
        <v>939</v>
      </c>
      <c r="AK178" s="42" t="s">
        <v>942</v>
      </c>
      <c r="AL178" s="42" t="s">
        <v>942</v>
      </c>
      <c r="AM178" s="42" t="s">
        <v>946</v>
      </c>
      <c r="AN178" s="42" t="s">
        <v>69</v>
      </c>
      <c r="AO178" s="23">
        <f t="shared" ca="1" si="41"/>
        <v>1</v>
      </c>
      <c r="AP178" s="1">
        <f t="shared" si="42"/>
        <v>1</v>
      </c>
      <c r="AQ178" s="1">
        <f t="shared" si="43"/>
        <v>0</v>
      </c>
      <c r="AR178" s="1">
        <f t="shared" si="44"/>
        <v>1</v>
      </c>
      <c r="AS178" s="13">
        <f t="shared" si="36"/>
        <v>1</v>
      </c>
    </row>
    <row r="179" spans="1:45">
      <c r="A179" t="str">
        <f>'Model output'!A178</f>
        <v>TCGA-EM-A2OY</v>
      </c>
      <c r="B179" s="34">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output'!G178)),ISNUMBER(SEARCH("V ",'Model output'!G178)),ISNUMBER(SEARCH("five",'Model output'!G178)),ISNUMBER(SEARCH("5",'Model output'!G178))))), "lateral", "central"))</f>
        <v/>
      </c>
      <c r="H179" t="str">
        <f>IF('Model output'!H178="","negative",IF(OR(ISNUMBER(SEARCH("lymph node",'Model output'!H178)),ISNUMBER(SEARCH("gland",'Model output'!H178)),ISNUMBER(SEARCH("lobe",'Model output'!H178)),ISNUMBER(SEARCH("isthmus",'Model output'!H178)),ISNUMBER(SEARCH("mediastinum",'Model output'!H178)),ISNUMBER(SEARCH("Not mentioned",'Model output'!H178)), ISNUMBER(SEARCH("Not applicable",'Model output'!H178)), ISNUMBER(SEARCH("paratracheal",'Model output'!H178)),ISNUMBER(SEARCH("fibroadipose tissue",'Model output'!H178)),ISNUMBER(SEARCH("thyroid node",'Model output'!H178)),ISNUMBER(SEARCH("skeletal muscle",'Model output'!H178)),ISNUMBER(SEARCH("right",'Model output'!H178)),ISNUMBER(SEARCH("left",'Model output'!H178)),ISNUMBER(SEARCH("Not specified",'Model output'!H178))),"negative","positive"))</f>
        <v>negative</v>
      </c>
      <c r="I179">
        <f>IF(OR('Model output'!I178="",'Model output'!I178="Not answered",'Model output'!I178="Not mentioned"),"",IF(ISNUMBER('Model output'!I178),'Model output'!I178,1))</f>
        <v>1</v>
      </c>
      <c r="J179">
        <f>IF(OR('Model output'!J178="",'Model output'!J178="Not answered",'Model output'!J178="Not mentioned"),"",IF(AND(ISNUMBER('Model output'!J178),'Model output'!J178&lt;=I179),'Model output'!J178,IF(AND(ISNUMBER('Model output'!J178), 'Model output'!J178&gt;=DATE(2024,1,1)), MIN(DAY('Model output'!J178), MONTH('Model output'!J178), YEAR('Model output'!J178)), IF(ISNUMBER(SEARCH("0/",'Model output'!J178)),0,IF(ISNUMBER(SEARCH("/",'Model output'!J178)), VALUE(LEFT('Model output'!J178, SEARCH("/",'Model output'!J178)-1)),1)))))</f>
        <v>0</v>
      </c>
      <c r="K179" t="str" cm="1">
        <f t="array" ref="K179">IF(COUNT(FIND({0,1,2,3,4,5,6,7,8,9},'Model output'!K178))&gt;0,'Model output'!K178,"")</f>
        <v/>
      </c>
      <c r="L179" s="8" t="str">
        <f t="shared" si="29"/>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
      </c>
      <c r="P179" t="str">
        <f>IF('Model output'!N178="","",'Model output'!N178)</f>
        <v>2.6 cm</v>
      </c>
      <c r="Q179" t="str">
        <f t="shared" si="33"/>
        <v>2.6cm</v>
      </c>
      <c r="R179" cm="1">
        <f t="array" ref="R179">IF(Q179="","",IF(ISNUMBER(SEARCH("cm",Q179)),MAX(VALUE(SUBSTITUTE(_xlfn.FILTERXML("&lt;t&gt;&lt;s&gt;"&amp;SUBSTITUTE(Q179,",","&lt;/s&gt;&lt;s&gt;")&amp;"&lt;/s&gt;&lt;/t&gt;","//s"),"cm",""))),MAX(VALUE(SUBSTITUTE(_xlfn.FILTERXML("&lt;t&gt;&lt;s&gt;"&amp;SUBSTITUTE(Q179,",","&lt;/s&gt;&lt;s&gt;")&amp;"&lt;/s&gt;&lt;/t&gt;","//s"),"mm","")))/10))</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 ""))</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7" t="str">
        <f>IF('Model output'!S178="","",'Model output'!S178)</f>
        <v>Not identified</v>
      </c>
      <c r="Y179" t="str">
        <f>IF(OR('Model output'!S178="",ISNUMBER(SEARCH("Absent",'Model output'!S178)),ISNUMBER(SEARCH("Not identified",'Model output'!S178)),AND(ISNUMBER(SEARCH("No",'Model output'!S178)),NOT(ISNUMBER(SEARCH("carcinoma",'Model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1" t="str">
        <f>IF(OR('Model output'!V178="", AND(ISERROR(SEARCH("Positive",'Model output'!V178)), ISNUMBER(SEARCH("Negative",'Model output'!V178))), AND(ISNUMBER(SEARCH("Uninvolved",'Model output'!V178)),NOT(ISNUMBER(SEARCH("margins involved",'Model output'!V178)))), ISNUMBER(SEARCH("Free",'Model output'!V178)), ISNUMBER(SEARCH("1 mm",'Model output'!V178)), ISNUMBER(SEARCH("0.1 CM",'Model output'!V178)), ISNUMBER(SEARCH("less than 0.2 mm",'Model output'!V178)), ISNUMBER(SEARCH("less than 0.5 mm",'Model output'!V178)), ISNUMBER(SEARCH("close to",'Model output'!V178)), ISNUMBER(SEARCH("abut",'Model output'!V178)), ISNUMBER(SEARCH("not mentioned",'Model output'!V178)), ISNUMBER(SEARCH("cannot be assessed",'Model output'!V178))), "negative", "positive")</f>
        <v>negative</v>
      </c>
      <c r="AE179" s="36"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AND(ISNUMBER(J179),J179&gt;=5),M179=""),AND(AND(ISNUMBER(J179),J179&gt;=5),AND(ISNUMBER(M179),M179&gt;=1)),AND(ISNUMBER(SERACH("papillary",N179)),OR(Y179="positive",Z179="positive"), ISNUMBER(SEARCH("BRAF",AB179)))),"intermediate","low"))</f>
        <v>low</v>
      </c>
      <c r="AF179" s="37" t="str">
        <f t="shared" si="30"/>
        <v>2</v>
      </c>
      <c r="AG179" s="37" t="str">
        <f t="shared" si="31"/>
        <v>0</v>
      </c>
      <c r="AH179" s="37" t="str">
        <f t="shared" si="34"/>
        <v>0</v>
      </c>
      <c r="AI179" s="43" t="str">
        <f t="shared" si="35"/>
        <v>I</v>
      </c>
      <c r="AJ179" s="40" t="s">
        <v>939</v>
      </c>
      <c r="AK179" s="42" t="s">
        <v>945</v>
      </c>
      <c r="AL179" s="42" t="s">
        <v>943</v>
      </c>
      <c r="AM179" s="42" t="s">
        <v>946</v>
      </c>
      <c r="AN179" s="42" t="s">
        <v>69</v>
      </c>
      <c r="AO179" s="23">
        <f t="shared" ca="1" si="41"/>
        <v>0</v>
      </c>
      <c r="AP179" s="1">
        <f t="shared" si="42"/>
        <v>1</v>
      </c>
      <c r="AQ179" s="1">
        <f t="shared" si="43"/>
        <v>1</v>
      </c>
      <c r="AR179" s="1">
        <f t="shared" si="44"/>
        <v>1</v>
      </c>
      <c r="AS179" s="13">
        <f t="shared" si="36"/>
        <v>1</v>
      </c>
    </row>
    <row r="180" spans="1:45">
      <c r="A180" t="str">
        <f>'Model output'!A179</f>
        <v>TCGA-EM-A2OZ</v>
      </c>
      <c r="B180" s="34">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output'!G179)),ISNUMBER(SEARCH("V ",'Model output'!G179)),ISNUMBER(SEARCH("five",'Model output'!G179)),ISNUMBER(SEARCH("5",'Model output'!G179))))), "lateral", "central"))</f>
        <v/>
      </c>
      <c r="H180" t="str">
        <f>IF('Model output'!H179="","negative",IF(OR(ISNUMBER(SEARCH("lymph node",'Model output'!H179)),ISNUMBER(SEARCH("gland",'Model output'!H179)),ISNUMBER(SEARCH("lobe",'Model output'!H179)),ISNUMBER(SEARCH("isthmus",'Model output'!H179)),ISNUMBER(SEARCH("mediastinum",'Model output'!H179)),ISNUMBER(SEARCH("Not mentioned",'Model output'!H179)), ISNUMBER(SEARCH("Not applicable",'Model output'!H179)), ISNUMBER(SEARCH("paratracheal",'Model output'!H179)),ISNUMBER(SEARCH("fibroadipose tissue",'Model output'!H179)),ISNUMBER(SEARCH("thyroid node",'Model output'!H179)),ISNUMBER(SEARCH("skeletal muscle",'Model output'!H179)),ISNUMBER(SEARCH("right",'Model output'!H179)),ISNUMBER(SEARCH("left",'Model output'!H179)),ISNUMBER(SEARCH("Not specified",'Model output'!H179))),"negative","positive"))</f>
        <v>negative</v>
      </c>
      <c r="I180">
        <f>IF(OR('Model output'!I179="",'Model output'!I179="Not answered",'Model output'!I179="Not mentioned"),"",IF(ISNUMBER('Model output'!I179),'Model output'!I179,1))</f>
        <v>2</v>
      </c>
      <c r="J180">
        <f>IF(OR('Model output'!J179="",'Model output'!J179="Not answered",'Model output'!J179="Not mentioned"),"",IF(AND(ISNUMBER('Model output'!J179),'Model output'!J179&lt;=I180),'Model output'!J179,IF(AND(ISNUMBER('Model output'!J179), 'Model output'!J179&gt;=DATE(2024,1,1)), MIN(DAY('Model output'!J179), MONTH('Model output'!J179), YEAR('Model output'!J179)), IF(ISNUMBER(SEARCH("0/",'Model output'!J179)),0,IF(ISNUMBER(SEARCH("/",'Model output'!J179)), VALUE(LEFT('Model output'!J179, SEARCH("/",'Model output'!J179)-1)),1)))))</f>
        <v>0</v>
      </c>
      <c r="K180" t="str" cm="1">
        <f t="array" ref="K180">IF(COUNT(FIND({0,1,2,3,4,5,6,7,8,9},'Model output'!K179))&gt;0,'Model output'!K179,"")</f>
        <v/>
      </c>
      <c r="L180" s="8" t="str">
        <f t="shared" si="29"/>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 (usual)</v>
      </c>
      <c r="P180" t="str">
        <f>IF('Model output'!N179="","",'Model output'!N179)</f>
        <v>1.7cm</v>
      </c>
      <c r="Q180" t="str">
        <f t="shared" si="33"/>
        <v>1.7cm</v>
      </c>
      <c r="R180" cm="1">
        <f t="array" ref="R180">IF(Q180="","",IF(ISNUMBER(SEARCH("cm",Q180)),MAX(VALUE(SUBSTITUTE(_xlfn.FILTERXML("&lt;t&gt;&lt;s&gt;"&amp;SUBSTITUTE(Q180,",","&lt;/s&gt;&lt;s&gt;")&amp;"&lt;/s&gt;&lt;/t&gt;","//s"),"cm",""))),MAX(VALUE(SUBSTITUTE(_xlfn.FILTERXML("&lt;t&gt;&lt;s&gt;"&amp;SUBSTITUTE(Q180,",","&lt;/s&gt;&lt;s&gt;")&amp;"&lt;/s&gt;&lt;/t&gt;","//s"),"mm","")))/10))</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 ""))</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7" t="str">
        <f>IF('Model output'!S179="","",'Model output'!S179)</f>
        <v>Not identified</v>
      </c>
      <c r="Y180" t="str">
        <f>IF(OR('Model output'!S179="",ISNUMBER(SEARCH("Absent",'Model output'!S179)),ISNUMBER(SEARCH("Not identified",'Model output'!S179)),AND(ISNUMBER(SEARCH("No",'Model output'!S179)),NOT(ISNUMBER(SEARCH("carcinoma",'Model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1" t="str">
        <f>IF(OR('Model output'!V179="", AND(ISERROR(SEARCH("Positive",'Model output'!V179)), ISNUMBER(SEARCH("Negative",'Model output'!V179))), AND(ISNUMBER(SEARCH("Uninvolved",'Model output'!V179)),NOT(ISNUMBER(SEARCH("margins involved",'Model output'!V179)))), ISNUMBER(SEARCH("Free",'Model output'!V179)), ISNUMBER(SEARCH("1 mm",'Model output'!V179)), ISNUMBER(SEARCH("0.1 CM",'Model output'!V179)), ISNUMBER(SEARCH("less than 0.2 mm",'Model output'!V179)), ISNUMBER(SEARCH("less than 0.5 mm",'Model output'!V179)), ISNUMBER(SEARCH("close to",'Model output'!V179)), ISNUMBER(SEARCH("abut",'Model output'!V179)), ISNUMBER(SEARCH("not mentioned",'Model output'!V179)), ISNUMBER(SEARCH("cannot be assessed",'Model output'!V179))), "negative", "positive")</f>
        <v>negative</v>
      </c>
      <c r="AE180" s="36"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AND(ISNUMBER(J180),J180&gt;=5),M180=""),AND(AND(ISNUMBER(J180),J180&gt;=5),AND(ISNUMBER(M180),M180&gt;=1)),AND(ISNUMBER(SERACH("papillary",N180)),OR(Y180="positive",Z180="positive"), ISNUMBER(SEARCH("BRAF",AB180)))),"intermediate","low"))</f>
        <v>low</v>
      </c>
      <c r="AF180" s="37" t="str">
        <f t="shared" si="30"/>
        <v>1b</v>
      </c>
      <c r="AG180" s="37" t="str">
        <f t="shared" si="31"/>
        <v>0</v>
      </c>
      <c r="AH180" s="37" t="str">
        <f t="shared" si="34"/>
        <v>0</v>
      </c>
      <c r="AI180" s="43" t="str">
        <f t="shared" si="35"/>
        <v>I</v>
      </c>
      <c r="AJ180" s="40" t="s">
        <v>939</v>
      </c>
      <c r="AK180" s="42" t="s">
        <v>942</v>
      </c>
      <c r="AL180" s="42" t="s">
        <v>943</v>
      </c>
      <c r="AM180" s="42" t="s">
        <v>946</v>
      </c>
      <c r="AN180" s="42" t="s">
        <v>69</v>
      </c>
      <c r="AO180" s="23">
        <f t="shared" ca="1" si="41"/>
        <v>0</v>
      </c>
      <c r="AP180" s="1">
        <f t="shared" si="42"/>
        <v>1</v>
      </c>
      <c r="AQ180" s="1">
        <f t="shared" si="43"/>
        <v>1</v>
      </c>
      <c r="AR180" s="1">
        <f t="shared" si="44"/>
        <v>1</v>
      </c>
      <c r="AS180" s="13">
        <f t="shared" si="36"/>
        <v>1</v>
      </c>
    </row>
    <row r="181" spans="1:45">
      <c r="A181" t="str">
        <f>'Model output'!A180</f>
        <v>TCGA-EM-A2P0</v>
      </c>
      <c r="B181" s="34">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0</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output'!G180)),ISNUMBER(SEARCH("V ",'Model output'!G180)),ISNUMBER(SEARCH("five",'Model output'!G180)),ISNUMBER(SEARCH("5",'Model output'!G180))))), "lateral", "central"))</f>
        <v/>
      </c>
      <c r="H181" t="str">
        <f>IF('Model output'!H180="","negative",IF(OR(ISNUMBER(SEARCH("lymph node",'Model output'!H180)),ISNUMBER(SEARCH("gland",'Model output'!H180)),ISNUMBER(SEARCH("lobe",'Model output'!H180)),ISNUMBER(SEARCH("isthmus",'Model output'!H180)),ISNUMBER(SEARCH("mediastinum",'Model output'!H180)),ISNUMBER(SEARCH("Not mentioned",'Model output'!H180)), ISNUMBER(SEARCH("Not applicable",'Model output'!H180)), ISNUMBER(SEARCH("paratracheal",'Model output'!H180)),ISNUMBER(SEARCH("fibroadipose tissue",'Model output'!H180)),ISNUMBER(SEARCH("thyroid node",'Model output'!H180)),ISNUMBER(SEARCH("skeletal muscle",'Model output'!H180)),ISNUMBER(SEARCH("right",'Model output'!H180)),ISNUMBER(SEARCH("left",'Model output'!H180)),ISNUMBER(SEARCH("Not specified",'Model output'!H180))),"negative","positive"))</f>
        <v>negative</v>
      </c>
      <c r="I181">
        <f>IF(OR('Model output'!I180="",'Model output'!I180="Not answered",'Model output'!I180="Not mentioned"),"",IF(ISNUMBER('Model output'!I180),'Model output'!I180,1))</f>
        <v>34</v>
      </c>
      <c r="J181">
        <f>IF(OR('Model output'!J180="",'Model output'!J180="Not answered",'Model output'!J180="Not mentioned"),"",IF(AND(ISNUMBER('Model output'!J180),'Model output'!J180&lt;=I181),'Model output'!J180,IF(AND(ISNUMBER('Model output'!J180), 'Model output'!J180&gt;=DATE(2024,1,1)), MIN(DAY('Model output'!J180), MONTH('Model output'!J180), YEAR('Model output'!J180)), IF(ISNUMBER(SEARCH("0/",'Model output'!J180)),0,IF(ISNUMBER(SEARCH("/",'Model output'!J180)), VALUE(LEFT('Model output'!J180, SEARCH("/",'Model output'!J180)-1)),1)))))</f>
        <v>9</v>
      </c>
      <c r="K181" t="str" cm="1">
        <f t="array" ref="K181">IF(COUNT(FIND({0,1,2,3,4,5,6,7,8,9},'Model output'!K180))&gt;0,'Model output'!K180,"")</f>
        <v/>
      </c>
      <c r="L181" s="8" t="str">
        <f t="shared" si="29"/>
        <v/>
      </c>
      <c r="M181" t="str" cm="1">
        <f t="array" ref="M181">IF(L181="","",IF(ISNUMBER(SEARCH("cm",L181)),MAX(VALUE(SUBSTITUTE(_xlfn.FILTERXML("&lt;t&gt;&lt;s&gt;"&amp;SUBSTITUTE(L181,",","&lt;/s&gt;&lt;s&gt;")&amp;"&lt;/s&gt;&lt;/t&gt;","//s"),"cm",""))),MAX(VALUE(SUBSTITUTE(_xlfn.FILTERXML("&lt;t&gt;&lt;s&gt;"&amp;SUBSTITUTE(L181,",","&lt;/s&gt;&lt;s&gt;")&amp;"&lt;/s&gt;&lt;/t&gt;","//s"),"mm","")))/10))</f>
        <v/>
      </c>
      <c r="N181" t="str">
        <f>IF('Model output'!L180="","",'Model output'!L180)</f>
        <v>Papillary carcinoma</v>
      </c>
      <c r="O181" t="str">
        <f>IF('Model output'!M180="","",'Model output'!M180)</f>
        <v>Classical (usual), with hobnail cell change</v>
      </c>
      <c r="P181" t="str">
        <f>IF('Model output'!N180="","",'Model output'!N180)</f>
        <v>2.1 cm</v>
      </c>
      <c r="Q181" t="str">
        <f t="shared" si="33"/>
        <v>2.1cm</v>
      </c>
      <c r="R181" cm="1">
        <f t="array" ref="R181">IF(Q181="","",IF(ISNUMBER(SEARCH("cm",Q181)),MAX(VALUE(SUBSTITUTE(_xlfn.FILTERXML("&lt;t&gt;&lt;s&gt;"&amp;SUBSTITUTE(Q181,",","&lt;/s&gt;&lt;s&gt;")&amp;"&lt;/s&gt;&lt;/t&gt;","//s"),"cm",""))),MAX(VALUE(SUBSTITUTE(_xlfn.FILTERXML("&lt;t&gt;&lt;s&gt;"&amp;SUBSTITUTE(Q181,",","&lt;/s&gt;&lt;s&gt;")&amp;"&lt;/s&gt;&lt;/t&gt;","//s"),"mm","")))/10))</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 ""))</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7" t="str">
        <f>IF('Model output'!S180="","",'Model output'!S180)</f>
        <v>Not identified</v>
      </c>
      <c r="Y181" t="str">
        <f>IF(OR('Model output'!S180="",ISNUMBER(SEARCH("Absent",'Model output'!S180)),ISNUMBER(SEARCH("Not identified",'Model output'!S180)),AND(ISNUMBER(SEARCH("No",'Model output'!S180)),NOT(ISNUMBER(SEARCH("carcinoma",'Model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1" t="str">
        <f>IF(OR('Model output'!V180="", AND(ISERROR(SEARCH("Positive",'Model output'!V180)), ISNUMBER(SEARCH("Negative",'Model output'!V180))), AND(ISNUMBER(SEARCH("Uninvolved",'Model output'!V180)),NOT(ISNUMBER(SEARCH("margins involved",'Model output'!V180)))), ISNUMBER(SEARCH("Free",'Model output'!V180)), ISNUMBER(SEARCH("1 mm",'Model output'!V180)), ISNUMBER(SEARCH("0.1 CM",'Model output'!V180)), ISNUMBER(SEARCH("less than 0.2 mm",'Model output'!V180)), ISNUMBER(SEARCH("less than 0.5 mm",'Model output'!V180)), ISNUMBER(SEARCH("close to",'Model output'!V180)), ISNUMBER(SEARCH("abut",'Model output'!V180)), ISNUMBER(SEARCH("not mentioned",'Model output'!V180)), ISNUMBER(SEARCH("cannot be assessed",'Model output'!V180))), "negative", "positive")</f>
        <v>negative</v>
      </c>
      <c r="AE181" s="36"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AND(ISNUMBER(J181),J181&gt;=5),M181=""),AND(AND(ISNUMBER(J181),J181&gt;=5),AND(ISNUMBER(M181),M181&gt;=1)),AND(ISNUMBER(SERACH("papillary",N181)),OR(Y181="positive",Z181="positive"), ISNUMBER(SEARCH("BRAF",AB181)))),"intermediate","low"))</f>
        <v>intermediate</v>
      </c>
      <c r="AF181" s="37" t="str">
        <f t="shared" si="30"/>
        <v>2</v>
      </c>
      <c r="AG181" s="37" t="str">
        <f t="shared" si="31"/>
        <v>1a</v>
      </c>
      <c r="AH181" s="37" t="str">
        <f t="shared" si="34"/>
        <v>0</v>
      </c>
      <c r="AI181" s="43" t="str">
        <f t="shared" si="35"/>
        <v>I</v>
      </c>
      <c r="AJ181" s="40" t="s">
        <v>939</v>
      </c>
      <c r="AK181" s="42" t="s">
        <v>945</v>
      </c>
      <c r="AL181" s="42" t="s">
        <v>942</v>
      </c>
      <c r="AM181" s="42" t="s">
        <v>946</v>
      </c>
      <c r="AN181" s="42" t="s">
        <v>69</v>
      </c>
      <c r="AO181" s="23">
        <f t="shared" ca="1" si="41"/>
        <v>1</v>
      </c>
      <c r="AP181" s="1">
        <f t="shared" si="42"/>
        <v>1</v>
      </c>
      <c r="AQ181" s="1">
        <f t="shared" si="43"/>
        <v>0</v>
      </c>
      <c r="AR181" s="1">
        <f t="shared" si="44"/>
        <v>1</v>
      </c>
      <c r="AS181" s="13">
        <f t="shared" si="36"/>
        <v>1</v>
      </c>
    </row>
    <row r="182" spans="1:45">
      <c r="A182" t="str">
        <f>'Model output'!A181</f>
        <v>TCGA-EM-A2P1</v>
      </c>
      <c r="B182" s="34">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output'!G181)),ISNUMBER(SEARCH("V ",'Model output'!G181)),ISNUMBER(SEARCH("five",'Model output'!G181)),ISNUMBER(SEARCH("5",'Model output'!G181))))), "lateral", "central"))</f>
        <v>central</v>
      </c>
      <c r="H182" t="str">
        <f>IF('Model output'!H181="","negative",IF(OR(ISNUMBER(SEARCH("lymph node",'Model output'!H181)),ISNUMBER(SEARCH("gland",'Model output'!H181)),ISNUMBER(SEARCH("lobe",'Model output'!H181)),ISNUMBER(SEARCH("isthmus",'Model output'!H181)),ISNUMBER(SEARCH("mediastinum",'Model output'!H181)),ISNUMBER(SEARCH("Not mentioned",'Model output'!H181)), ISNUMBER(SEARCH("Not applicable",'Model output'!H181)), ISNUMBER(SEARCH("paratracheal",'Model output'!H181)),ISNUMBER(SEARCH("fibroadipose tissue",'Model output'!H181)),ISNUMBER(SEARCH("thyroid node",'Model output'!H181)),ISNUMBER(SEARCH("skeletal muscle",'Model output'!H181)),ISNUMBER(SEARCH("right",'Model output'!H181)),ISNUMBER(SEARCH("left",'Model output'!H181)),ISNUMBER(SEARCH("Not specified",'Model output'!H181))),"negative","positive"))</f>
        <v>negative</v>
      </c>
      <c r="I182">
        <f>IF(OR('Model output'!I181="",'Model output'!I181="Not answered",'Model output'!I181="Not mentioned"),"",IF(ISNUMBER('Model output'!I181),'Model output'!I181,1))</f>
        <v>54</v>
      </c>
      <c r="J182">
        <f>IF(OR('Model output'!J181="",'Model output'!J181="Not answered",'Model output'!J181="Not mentioned"),"",IF(AND(ISNUMBER('Model output'!J181),'Model output'!J181&lt;=I182),'Model output'!J181,IF(AND(ISNUMBER('Model output'!J181), 'Model output'!J181&gt;=DATE(2024,1,1)), MIN(DAY('Model output'!J181), MONTH('Model output'!J181), YEAR('Model output'!J181)), IF(ISNUMBER(SEARCH("0/",'Model output'!J181)),0,IF(ISNUMBER(SEARCH("/",'Model output'!J181)), VALUE(LEFT('Model output'!J181, SEARCH("/",'Model output'!J181)-1)),1)))))</f>
        <v>15</v>
      </c>
      <c r="K182" t="str" cm="1">
        <f t="array" ref="K182">IF(COUNT(FIND({0,1,2,3,4,5,6,7,8,9},'Model output'!K181))&gt;0,'Model output'!K181,"")</f>
        <v/>
      </c>
      <c r="L182" s="8" t="str">
        <f t="shared" si="29"/>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 with focal follicular growth</v>
      </c>
      <c r="O182" t="str">
        <f>IF('Model output'!M181="","",'Model output'!M181)</f>
        <v/>
      </c>
      <c r="P182" t="str">
        <f>IF('Model output'!N181="","",'Model output'!N181)</f>
        <v>3.1 cm</v>
      </c>
      <c r="Q182" t="str">
        <f t="shared" si="33"/>
        <v>3.1cm</v>
      </c>
      <c r="R182" cm="1">
        <f t="array" ref="R182">IF(Q182="","",IF(ISNUMBER(SEARCH("cm",Q182)),MAX(VALUE(SUBSTITUTE(_xlfn.FILTERXML("&lt;t&gt;&lt;s&gt;"&amp;SUBSTITUTE(Q182,",","&lt;/s&gt;&lt;s&gt;")&amp;"&lt;/s&gt;&lt;/t&gt;","//s"),"cm",""))),MAX(VALUE(SUBSTITUTE(_xlfn.FILTERXML("&lt;t&gt;&lt;s&gt;"&amp;SUBSTITUTE(Q182,",","&lt;/s&gt;&lt;s&gt;")&amp;"&lt;/s&gt;&lt;/t&gt;","//s"),"mm","")))/10))</f>
        <v>3.1</v>
      </c>
      <c r="S182" t="str">
        <f>IF(OR('Model output'!P181="",ISNUMBER(SEARCH("Not identified", 'Model output'!P181)),ISNUMBER(SEARCH("Absent",'Model output'!P181)),AND(ISNUMBER(SEARCH("No",'Model output'!P181)),NOT(ISNUMBER(SEARCH("diagnostic",'Model output'!P181)))),ISNUMBER(SEARCH("Negative",'Model output'!P181))),"negative","positive")</f>
        <v>positive</v>
      </c>
      <c r="T182">
        <f>IF('Model output'!O181="","",'Model output'!O181)</f>
        <v>1</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 ""))</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7" t="str">
        <f>IF('Model output'!S181="","",'Model output'!S181)</f>
        <v>Not identified</v>
      </c>
      <c r="Y182" t="str">
        <f>IF(OR('Model output'!S181="",ISNUMBER(SEARCH("Absent",'Model output'!S181)),ISNUMBER(SEARCH("Not identified",'Model output'!S181)),AND(ISNUMBER(SEARCH("No",'Model output'!S181)),NOT(ISNUMBER(SEARCH("carcinoma",'Model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1" t="str">
        <f>IF(OR('Model output'!V181="", AND(ISERROR(SEARCH("Positive",'Model output'!V181)), ISNUMBER(SEARCH("Negative",'Model output'!V181))), AND(ISNUMBER(SEARCH("Uninvolved",'Model output'!V181)),NOT(ISNUMBER(SEARCH("margins involved",'Model output'!V181)))), ISNUMBER(SEARCH("Free",'Model output'!V181)), ISNUMBER(SEARCH("1 mm",'Model output'!V181)), ISNUMBER(SEARCH("0.1 CM",'Model output'!V181)), ISNUMBER(SEARCH("less than 0.2 mm",'Model output'!V181)), ISNUMBER(SEARCH("less than 0.5 mm",'Model output'!V181)), ISNUMBER(SEARCH("close to",'Model output'!V181)), ISNUMBER(SEARCH("abut",'Model output'!V181)), ISNUMBER(SEARCH("not mentioned",'Model output'!V181)), ISNUMBER(SEARCH("cannot be assessed",'Model output'!V181))), "negative", "positive")</f>
        <v>negative</v>
      </c>
      <c r="AE182" s="36"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AND(ISNUMBER(J182),J182&gt;=5),M182=""),AND(AND(ISNUMBER(J182),J182&gt;=5),AND(ISNUMBER(M182),M182&gt;=1)),AND(ISNUMBER(SERACH("papillary",N182)),OR(Y182="positive",Z182="positive"), ISNUMBER(SEARCH("BRAF",AB182)))),"intermediate","low"))</f>
        <v>intermediate</v>
      </c>
      <c r="AF182" s="37" t="str">
        <f t="shared" si="30"/>
        <v>2</v>
      </c>
      <c r="AG182" s="37" t="str">
        <f t="shared" si="31"/>
        <v>1a</v>
      </c>
      <c r="AH182" s="37" t="str">
        <f t="shared" si="34"/>
        <v>0</v>
      </c>
      <c r="AI182" s="43" t="str">
        <f t="shared" si="35"/>
        <v>I</v>
      </c>
      <c r="AJ182" s="40" t="s">
        <v>939</v>
      </c>
      <c r="AK182" s="42" t="s">
        <v>945</v>
      </c>
      <c r="AL182" s="42" t="s">
        <v>942</v>
      </c>
      <c r="AM182" s="42" t="s">
        <v>946</v>
      </c>
      <c r="AN182" s="42" t="s">
        <v>69</v>
      </c>
      <c r="AO182" s="23">
        <f t="shared" ca="1" si="41"/>
        <v>1</v>
      </c>
      <c r="AP182" s="1">
        <f t="shared" si="42"/>
        <v>1</v>
      </c>
      <c r="AQ182" s="1">
        <f t="shared" si="43"/>
        <v>0</v>
      </c>
      <c r="AR182" s="1">
        <f t="shared" si="44"/>
        <v>1</v>
      </c>
      <c r="AS182" s="13">
        <f t="shared" si="36"/>
        <v>1</v>
      </c>
    </row>
    <row r="183" spans="1:45">
      <c r="A183" t="str">
        <f>'Model output'!A182</f>
        <v>TCGA-EM-A2P2</v>
      </c>
      <c r="B183" s="34">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output'!G182)),ISNUMBER(SEARCH("V ",'Model output'!G182)),ISNUMBER(SEARCH("five",'Model output'!G182)),ISNUMBER(SEARCH("5",'Model output'!G182))))), "lateral", "central"))</f>
        <v/>
      </c>
      <c r="H183" t="str">
        <f>IF('Model output'!H182="","negative",IF(OR(ISNUMBER(SEARCH("lymph node",'Model output'!H182)),ISNUMBER(SEARCH("gland",'Model output'!H182)),ISNUMBER(SEARCH("lobe",'Model output'!H182)),ISNUMBER(SEARCH("isthmus",'Model output'!H182)),ISNUMBER(SEARCH("mediastinum",'Model output'!H182)),ISNUMBER(SEARCH("Not mentioned",'Model output'!H182)), ISNUMBER(SEARCH("Not applicable",'Model output'!H182)), ISNUMBER(SEARCH("paratracheal",'Model output'!H182)),ISNUMBER(SEARCH("fibroadipose tissue",'Model output'!H182)),ISNUMBER(SEARCH("thyroid node",'Model output'!H182)),ISNUMBER(SEARCH("skeletal muscle",'Model output'!H182)),ISNUMBER(SEARCH("right",'Model output'!H182)),ISNUMBER(SEARCH("left",'Model output'!H182)),ISNUMBER(SEARCH("Not specified",'Model output'!H182))),"negative","positive"))</f>
        <v>negative</v>
      </c>
      <c r="I183">
        <f>IF(OR('Model output'!I182="",'Model output'!I182="Not answered",'Model output'!I182="Not mentioned"),"",IF(ISNUMBER('Model output'!I182),'Model output'!I182,1))</f>
        <v>5</v>
      </c>
      <c r="J183">
        <f>IF(OR('Model output'!J182="",'Model output'!J182="Not answered",'Model output'!J182="Not mentioned"),"",IF(AND(ISNUMBER('Model output'!J182),'Model output'!J182&lt;=I183),'Model output'!J182,IF(AND(ISNUMBER('Model output'!J182), 'Model output'!J182&gt;=DATE(2024,1,1)), MIN(DAY('Model output'!J182), MONTH('Model output'!J182), YEAR('Model output'!J182)), IF(ISNUMBER(SEARCH("0/",'Model output'!J182)),0,IF(ISNUMBER(SEARCH("/",'Model output'!J182)), VALUE(LEFT('Model output'!J182, SEARCH("/",'Model output'!J182)-1)),1)))))</f>
        <v>0</v>
      </c>
      <c r="K183" t="str" cm="1">
        <f t="array" ref="K183">IF(COUNT(FIND({0,1,2,3,4,5,6,7,8,9},'Model output'!K182))&gt;0,'Model output'!K182,"")</f>
        <v/>
      </c>
      <c r="L183" s="8" t="str">
        <f t="shared" si="29"/>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v>
      </c>
      <c r="O183" t="str">
        <f>IF('Model output'!M182="","",'Model output'!M182)</f>
        <v/>
      </c>
      <c r="P183" t="str">
        <f>IF('Model output'!N182="","",'Model output'!N182)</f>
        <v>5.0cm</v>
      </c>
      <c r="Q183" t="str">
        <f t="shared" si="33"/>
        <v>5.0cm</v>
      </c>
      <c r="R183" cm="1">
        <f t="array" ref="R183">IF(Q183="","",IF(ISNUMBER(SEARCH("cm",Q183)),MAX(VALUE(SUBSTITUTE(_xlfn.FILTERXML("&lt;t&gt;&lt;s&gt;"&amp;SUBSTITUTE(Q183,",","&lt;/s&gt;&lt;s&gt;")&amp;"&lt;/s&gt;&lt;/t&gt;","//s"),"cm",""))),MAX(VALUE(SUBSTITUTE(_xlfn.FILTERXML("&lt;t&gt;&lt;s&gt;"&amp;SUBSTITUTE(Q183,",","&lt;/s&gt;&lt;s&gt;")&amp;"&lt;/s&gt;&lt;/t&gt;","//s"),"mm","")))/10))</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 ""))</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7" t="str">
        <f>IF('Model output'!S182="","",'Model output'!S182)</f>
        <v>Not identified</v>
      </c>
      <c r="Y183" t="str">
        <f>IF(OR('Model output'!S182="",ISNUMBER(SEARCH("Absent",'Model output'!S182)),ISNUMBER(SEARCH("Not identified",'Model output'!S182)),AND(ISNUMBER(SEARCH("No",'Model output'!S182)),NOT(ISNUMBER(SEARCH("carcinoma",'Model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1" t="str">
        <f>IF(OR('Model output'!V182="", AND(ISERROR(SEARCH("Positive",'Model output'!V182)), ISNUMBER(SEARCH("Negative",'Model output'!V182))), AND(ISNUMBER(SEARCH("Uninvolved",'Model output'!V182)),NOT(ISNUMBER(SEARCH("margins involved",'Model output'!V182)))), ISNUMBER(SEARCH("Free",'Model output'!V182)), ISNUMBER(SEARCH("1 mm",'Model output'!V182)), ISNUMBER(SEARCH("0.1 CM",'Model output'!V182)), ISNUMBER(SEARCH("less than 0.2 mm",'Model output'!V182)), ISNUMBER(SEARCH("less than 0.5 mm",'Model output'!V182)), ISNUMBER(SEARCH("close to",'Model output'!V182)), ISNUMBER(SEARCH("abut",'Model output'!V182)), ISNUMBER(SEARCH("not mentioned",'Model output'!V182)), ISNUMBER(SEARCH("cannot be assessed",'Model output'!V182))), "negative", "positive")</f>
        <v>negative</v>
      </c>
      <c r="AE183" s="36"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AND(ISNUMBER(J183),J183&gt;=5),M183=""),AND(AND(ISNUMBER(J183),J183&gt;=5),AND(ISNUMBER(M183),M183&gt;=1)),AND(ISNUMBER(SERACH("papillary",N183)),OR(Y183="positive",Z183="positive"), ISNUMBER(SEARCH("BRAF",AB183)))),"intermediate","low"))</f>
        <v>intermediate</v>
      </c>
      <c r="AF183" s="37" t="str">
        <f t="shared" si="30"/>
        <v>3a</v>
      </c>
      <c r="AG183" s="37" t="str">
        <f t="shared" si="31"/>
        <v>0</v>
      </c>
      <c r="AH183" s="37" t="str">
        <f t="shared" si="34"/>
        <v>0</v>
      </c>
      <c r="AI183" s="43" t="str">
        <f t="shared" si="35"/>
        <v>I</v>
      </c>
      <c r="AJ183" s="40" t="s">
        <v>939</v>
      </c>
      <c r="AK183" s="42" t="s">
        <v>947</v>
      </c>
      <c r="AL183" s="42" t="s">
        <v>943</v>
      </c>
      <c r="AM183" s="42" t="s">
        <v>946</v>
      </c>
      <c r="AN183" s="42" t="s">
        <v>69</v>
      </c>
      <c r="AO183" s="23">
        <f t="shared" ca="1" si="41"/>
        <v>1</v>
      </c>
      <c r="AP183" s="1">
        <f t="shared" si="42"/>
        <v>1</v>
      </c>
      <c r="AQ183" s="1">
        <f t="shared" si="43"/>
        <v>1</v>
      </c>
      <c r="AR183" s="1">
        <f t="shared" si="44"/>
        <v>1</v>
      </c>
      <c r="AS183" s="13">
        <f t="shared" si="36"/>
        <v>1</v>
      </c>
    </row>
    <row r="184" spans="1:45">
      <c r="A184" t="str">
        <f>'Model output'!A183</f>
        <v>TCGA-EM-A2P3</v>
      </c>
      <c r="B184" s="34">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output'!G183)),ISNUMBER(SEARCH("V ",'Model output'!G183)),ISNUMBER(SEARCH("five",'Model output'!G183)),ISNUMBER(SEARCH("5",'Model output'!G183))))), "lateral", "central"))</f>
        <v/>
      </c>
      <c r="H184" t="str">
        <f>IF('Model output'!H183="","negative",IF(OR(ISNUMBER(SEARCH("lymph node",'Model output'!H183)),ISNUMBER(SEARCH("gland",'Model output'!H183)),ISNUMBER(SEARCH("lobe",'Model output'!H183)),ISNUMBER(SEARCH("isthmus",'Model output'!H183)),ISNUMBER(SEARCH("mediastinum",'Model output'!H183)),ISNUMBER(SEARCH("Not mentioned",'Model output'!H183)), ISNUMBER(SEARCH("Not applicable",'Model output'!H183)), ISNUMBER(SEARCH("paratracheal",'Model output'!H183)),ISNUMBER(SEARCH("fibroadipose tissue",'Model output'!H183)),ISNUMBER(SEARCH("thyroid node",'Model output'!H183)),ISNUMBER(SEARCH("skeletal muscle",'Model output'!H183)),ISNUMBER(SEARCH("right",'Model output'!H183)),ISNUMBER(SEARCH("left",'Model output'!H183)),ISNUMBER(SEARCH("Not specified",'Model output'!H183))),"negative","positive"))</f>
        <v>negative</v>
      </c>
      <c r="I184">
        <f>IF(OR('Model output'!I183="",'Model output'!I183="Not answered",'Model output'!I183="Not mentioned"),"",IF(ISNUMBER('Model output'!I183),'Model output'!I183,1))</f>
        <v>0</v>
      </c>
      <c r="J184">
        <f>IF(OR('Model output'!J183="",'Model output'!J183="Not answered",'Model output'!J183="Not mentioned"),"",IF(AND(ISNUMBER('Model output'!J183),'Model output'!J183&lt;=I184),'Model output'!J183,IF(AND(ISNUMBER('Model output'!J183), 'Model output'!J183&gt;=DATE(2024,1,1)), MIN(DAY('Model output'!J183), MONTH('Model output'!J183), YEAR('Model output'!J183)), IF(ISNUMBER(SEARCH("0/",'Model output'!J183)),0,IF(ISNUMBER(SEARCH("/",'Model output'!J183)), VALUE(LEFT('Model output'!J183, SEARCH("/",'Model output'!J183)-1)),1)))))</f>
        <v>0</v>
      </c>
      <c r="K184" t="str" cm="1">
        <f t="array" ref="K184">IF(COUNT(FIND({0,1,2,3,4,5,6,7,8,9},'Model output'!K183))&gt;0,'Model output'!K183,"")</f>
        <v/>
      </c>
      <c r="L184" s="8" t="str">
        <f t="shared" si="29"/>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 classical (usual) and Papillary carcinoma, follicular variant</v>
      </c>
      <c r="O184" t="str">
        <f>IF('Model output'!M183="","",'Model output'!M183)</f>
        <v/>
      </c>
      <c r="P184" t="str">
        <f>IF('Model output'!N183="","",'Model output'!N183)</f>
        <v>1.4cm</v>
      </c>
      <c r="Q184" t="str">
        <f t="shared" si="33"/>
        <v>1.4cm</v>
      </c>
      <c r="R184" cm="1">
        <f t="array" ref="R184">IF(Q184="","",IF(ISNUMBER(SEARCH("cm",Q184)),MAX(VALUE(SUBSTITUTE(_xlfn.FILTERXML("&lt;t&gt;&lt;s&gt;"&amp;SUBSTITUTE(Q184,",","&lt;/s&gt;&lt;s&gt;")&amp;"&lt;/s&gt;&lt;/t&gt;","//s"),"cm",""))),MAX(VALUE(SUBSTITUTE(_xlfn.FILTERXML("&lt;t&gt;&lt;s&gt;"&amp;SUBSTITUTE(Q184,",","&lt;/s&gt;&lt;s&gt;")&amp;"&lt;/s&gt;&lt;/t&gt;","//s"),"mm","")))/10))</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 ""))</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7" t="str">
        <f>IF('Model output'!S183="","",'Model output'!S183)</f>
        <v>Not identified</v>
      </c>
      <c r="Y184" t="str">
        <f>IF(OR('Model output'!S183="",ISNUMBER(SEARCH("Absent",'Model output'!S183)),ISNUMBER(SEARCH("Not identified",'Model output'!S183)),AND(ISNUMBER(SEARCH("No",'Model output'!S183)),NOT(ISNUMBER(SEARCH("carcinoma",'Model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1" t="str">
        <f>IF(OR('Model output'!V183="", AND(ISERROR(SEARCH("Positive",'Model output'!V183)), ISNUMBER(SEARCH("Negative",'Model output'!V183))), AND(ISNUMBER(SEARCH("Uninvolved",'Model output'!V183)),NOT(ISNUMBER(SEARCH("margins involved",'Model output'!V183)))), ISNUMBER(SEARCH("Free",'Model output'!V183)), ISNUMBER(SEARCH("1 mm",'Model output'!V183)), ISNUMBER(SEARCH("0.1 CM",'Model output'!V183)), ISNUMBER(SEARCH("less than 0.2 mm",'Model output'!V183)), ISNUMBER(SEARCH("less than 0.5 mm",'Model output'!V183)), ISNUMBER(SEARCH("close to",'Model output'!V183)), ISNUMBER(SEARCH("abut",'Model output'!V183)), ISNUMBER(SEARCH("not mentioned",'Model output'!V183)), ISNUMBER(SEARCH("cannot be assessed",'Model output'!V183))), "negative", "positive")</f>
        <v>negative</v>
      </c>
      <c r="AE184" s="36"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AND(ISNUMBER(J184),J184&gt;=5),M184=""),AND(AND(ISNUMBER(J184),J184&gt;=5),AND(ISNUMBER(M184),M184&gt;=1)),AND(ISNUMBER(SERACH("papillary",N184)),OR(Y184="positive",Z184="positive"), ISNUMBER(SEARCH("BRAF",AB184)))),"intermediate","low"))</f>
        <v>low</v>
      </c>
      <c r="AF184" s="37" t="str">
        <f t="shared" si="30"/>
        <v>1b</v>
      </c>
      <c r="AG184" s="37" t="str">
        <f t="shared" si="31"/>
        <v>0</v>
      </c>
      <c r="AH184" s="37" t="str">
        <f t="shared" si="34"/>
        <v>0</v>
      </c>
      <c r="AI184" s="43" t="str">
        <f t="shared" si="35"/>
        <v>I</v>
      </c>
      <c r="AJ184" s="40" t="s">
        <v>938</v>
      </c>
      <c r="AK184" s="42" t="s">
        <v>942</v>
      </c>
      <c r="AL184" s="42" t="s">
        <v>946</v>
      </c>
      <c r="AM184" s="42" t="s">
        <v>946</v>
      </c>
      <c r="AN184" s="42" t="s">
        <v>69</v>
      </c>
      <c r="AO184" s="23">
        <f t="shared" ca="1" si="41"/>
        <v>1</v>
      </c>
      <c r="AP184" s="1">
        <f t="shared" si="42"/>
        <v>1</v>
      </c>
      <c r="AQ184" s="1">
        <f t="shared" si="43"/>
        <v>1</v>
      </c>
      <c r="AR184" s="1">
        <f t="shared" si="44"/>
        <v>1</v>
      </c>
      <c r="AS184" s="13">
        <f t="shared" si="36"/>
        <v>1</v>
      </c>
    </row>
    <row r="185" spans="1:45">
      <c r="A185" t="str">
        <f>'Model output'!A184</f>
        <v>TCGA-EM-A3AI</v>
      </c>
      <c r="B185" s="34">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output'!G184)),ISNUMBER(SEARCH("V ",'Model output'!G184)),ISNUMBER(SEARCH("five",'Model output'!G184)),ISNUMBER(SEARCH("5",'Model output'!G184))))), "lateral", "central"))</f>
        <v/>
      </c>
      <c r="H185" t="str">
        <f>IF('Model output'!H184="","negative",IF(OR(ISNUMBER(SEARCH("lymph node",'Model output'!H184)),ISNUMBER(SEARCH("gland",'Model output'!H184)),ISNUMBER(SEARCH("lobe",'Model output'!H184)),ISNUMBER(SEARCH("isthmus",'Model output'!H184)),ISNUMBER(SEARCH("mediastinum",'Model output'!H184)),ISNUMBER(SEARCH("Not mentioned",'Model output'!H184)), ISNUMBER(SEARCH("Not applicable",'Model output'!H184)), ISNUMBER(SEARCH("paratracheal",'Model output'!H184)),ISNUMBER(SEARCH("fibroadipose tissue",'Model output'!H184)),ISNUMBER(SEARCH("thyroid node",'Model output'!H184)),ISNUMBER(SEARCH("skeletal muscle",'Model output'!H184)),ISNUMBER(SEARCH("right",'Model output'!H184)),ISNUMBER(SEARCH("left",'Model output'!H184)),ISNUMBER(SEARCH("Not specified",'Model output'!H184))),"negative","positive"))</f>
        <v>negative</v>
      </c>
      <c r="I185">
        <f>IF(OR('Model output'!I184="",'Model output'!I184="Not answered",'Model output'!I184="Not mentioned"),"",IF(ISNUMBER('Model output'!I184),'Model output'!I184,1))</f>
        <v>0</v>
      </c>
      <c r="J185">
        <f>IF(OR('Model output'!J184="",'Model output'!J184="Not answered",'Model output'!J184="Not mentioned"),"",IF(AND(ISNUMBER('Model output'!J184),'Model output'!J184&lt;=I185),'Model output'!J184,IF(AND(ISNUMBER('Model output'!J184), 'Model output'!J184&gt;=DATE(2024,1,1)), MIN(DAY('Model output'!J184), MONTH('Model output'!J184), YEAR('Model output'!J184)), IF(ISNUMBER(SEARCH("0/",'Model output'!J184)),0,IF(ISNUMBER(SEARCH("/",'Model output'!J184)), VALUE(LEFT('Model output'!J184, SEARCH("/",'Model output'!J184)-1)),1)))))</f>
        <v>0</v>
      </c>
      <c r="K185" t="str" cm="1">
        <f t="array" ref="K185">IF(COUNT(FIND({0,1,2,3,4,5,6,7,8,9},'Model output'!K184))&gt;0,'Model output'!K184,"")</f>
        <v/>
      </c>
      <c r="L185" s="8" t="str">
        <f t="shared" si="29"/>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 follicular variant</v>
      </c>
      <c r="O185" t="str">
        <f>IF('Model output'!M184="","",'Model output'!M184)</f>
        <v/>
      </c>
      <c r="P185" t="str">
        <f>IF('Model output'!N184="","",'Model output'!N184)</f>
        <v>2.3cm</v>
      </c>
      <c r="Q185" t="str">
        <f t="shared" si="33"/>
        <v>2.3cm</v>
      </c>
      <c r="R185" cm="1">
        <f t="array" ref="R185">IF(Q185="","",IF(ISNUMBER(SEARCH("cm",Q185)),MAX(VALUE(SUBSTITUTE(_xlfn.FILTERXML("&lt;t&gt;&lt;s&gt;"&amp;SUBSTITUTE(Q185,",","&lt;/s&gt;&lt;s&gt;")&amp;"&lt;/s&gt;&lt;/t&gt;","//s"),"cm",""))),MAX(VALUE(SUBSTITUTE(_xlfn.FILTERXML("&lt;t&gt;&lt;s&gt;"&amp;SUBSTITUTE(Q185,",","&lt;/s&gt;&lt;s&gt;")&amp;"&lt;/s&gt;&lt;/t&gt;","//s"),"mm","")))/10))</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 ""))</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7" t="str">
        <f>IF('Model output'!S184="","",'Model output'!S184)</f>
        <v>Not Identified</v>
      </c>
      <c r="Y185" t="str">
        <f>IF(OR('Model output'!S184="",ISNUMBER(SEARCH("Absent",'Model output'!S184)),ISNUMBER(SEARCH("Not identified",'Model output'!S184)),AND(ISNUMBER(SEARCH("No",'Model output'!S184)),NOT(ISNUMBER(SEARCH("carcinoma",'Model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1" t="str">
        <f>IF(OR('Model output'!V184="", AND(ISERROR(SEARCH("Positive",'Model output'!V184)), ISNUMBER(SEARCH("Negative",'Model output'!V184))), AND(ISNUMBER(SEARCH("Uninvolved",'Model output'!V184)),NOT(ISNUMBER(SEARCH("margins involved",'Model output'!V184)))), ISNUMBER(SEARCH("Free",'Model output'!V184)), ISNUMBER(SEARCH("1 mm",'Model output'!V184)), ISNUMBER(SEARCH("0.1 CM",'Model output'!V184)), ISNUMBER(SEARCH("less than 0.2 mm",'Model output'!V184)), ISNUMBER(SEARCH("less than 0.5 mm",'Model output'!V184)), ISNUMBER(SEARCH("close to",'Model output'!V184)), ISNUMBER(SEARCH("abut",'Model output'!V184)), ISNUMBER(SEARCH("not mentioned",'Model output'!V184)), ISNUMBER(SEARCH("cannot be assessed",'Model output'!V184))), "negative", "positive")</f>
        <v>negative</v>
      </c>
      <c r="AE185" s="36"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AND(ISNUMBER(J185),J185&gt;=5),M185=""),AND(AND(ISNUMBER(J185),J185&gt;=5),AND(ISNUMBER(M185),M185&gt;=1)),AND(ISNUMBER(SERACH("papillary",N185)),OR(Y185="positive",Z185="positive"), ISNUMBER(SEARCH("BRAF",AB185)))),"intermediate","low"))</f>
        <v>low</v>
      </c>
      <c r="AF185" s="37" t="str">
        <f t="shared" si="30"/>
        <v>2</v>
      </c>
      <c r="AG185" s="37" t="str">
        <f t="shared" si="31"/>
        <v>0</v>
      </c>
      <c r="AH185" s="37" t="str">
        <f t="shared" si="34"/>
        <v>0</v>
      </c>
      <c r="AI185" s="43" t="str">
        <f t="shared" si="35"/>
        <v>I</v>
      </c>
      <c r="AJ185" s="40" t="s">
        <v>938</v>
      </c>
      <c r="AK185" s="42" t="s">
        <v>945</v>
      </c>
      <c r="AL185" s="42" t="s">
        <v>946</v>
      </c>
      <c r="AM185" s="42" t="s">
        <v>946</v>
      </c>
      <c r="AN185" s="42" t="s">
        <v>69</v>
      </c>
      <c r="AO185" s="23">
        <f t="shared" ca="1" si="41"/>
        <v>1</v>
      </c>
      <c r="AP185" s="1">
        <f t="shared" si="42"/>
        <v>1</v>
      </c>
      <c r="AQ185" s="1">
        <f t="shared" si="43"/>
        <v>1</v>
      </c>
      <c r="AR185" s="1">
        <f t="shared" si="44"/>
        <v>1</v>
      </c>
      <c r="AS185" s="13">
        <f t="shared" si="36"/>
        <v>1</v>
      </c>
    </row>
    <row r="186" spans="1:45">
      <c r="A186" t="str">
        <f>'Model output'!A185</f>
        <v>TCGA-EM-A3AJ</v>
      </c>
      <c r="B186" s="34">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output'!G185)),ISNUMBER(SEARCH("V ",'Model output'!G185)),ISNUMBER(SEARCH("five",'Model output'!G185)),ISNUMBER(SEARCH("5",'Model output'!G185))))), "lateral", "central"))</f>
        <v/>
      </c>
      <c r="H186" t="str">
        <f>IF('Model output'!H185="","negative",IF(OR(ISNUMBER(SEARCH("lymph node",'Model output'!H185)),ISNUMBER(SEARCH("gland",'Model output'!H185)),ISNUMBER(SEARCH("lobe",'Model output'!H185)),ISNUMBER(SEARCH("isthmus",'Model output'!H185)),ISNUMBER(SEARCH("mediastinum",'Model output'!H185)),ISNUMBER(SEARCH("Not mentioned",'Model output'!H185)), ISNUMBER(SEARCH("Not applicable",'Model output'!H185)), ISNUMBER(SEARCH("paratracheal",'Model output'!H185)),ISNUMBER(SEARCH("fibroadipose tissue",'Model output'!H185)),ISNUMBER(SEARCH("thyroid node",'Model output'!H185)),ISNUMBER(SEARCH("skeletal muscle",'Model output'!H185)),ISNUMBER(SEARCH("right",'Model output'!H185)),ISNUMBER(SEARCH("left",'Model output'!H185)),ISNUMBER(SEARCH("Not specified",'Model output'!H185))),"negative","positive"))</f>
        <v>negative</v>
      </c>
      <c r="I186">
        <f>IF(OR('Model output'!I185="",'Model output'!I185="Not answered",'Model output'!I185="Not mentioned"),"",IF(ISNUMBER('Model output'!I185),'Model output'!I185,1))</f>
        <v>24</v>
      </c>
      <c r="J186">
        <f>IF(OR('Model output'!J185="",'Model output'!J185="Not answered",'Model output'!J185="Not mentioned"),"",IF(AND(ISNUMBER('Model output'!J185),'Model output'!J185&lt;=I186),'Model output'!J185,IF(AND(ISNUMBER('Model output'!J185), 'Model output'!J185&gt;=DATE(2024,1,1)), MIN(DAY('Model output'!J185), MONTH('Model output'!J185), YEAR('Model output'!J185)), IF(ISNUMBER(SEARCH("0/",'Model output'!J185)),0,IF(ISNUMBER(SEARCH("/",'Model output'!J185)), VALUE(LEFT('Model output'!J185, SEARCH("/",'Model output'!J185)-1)),1)))))</f>
        <v>4</v>
      </c>
      <c r="K186" t="str" cm="1">
        <f t="array" ref="K186">IF(COUNT(FIND({0,1,2,3,4,5,6,7,8,9},'Model output'!K185))&gt;0,'Model output'!K185,"")</f>
        <v/>
      </c>
      <c r="L186" s="8" t="str">
        <f t="shared" si="29"/>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 classical (usual), papillary carcinoma, other with focal hobnail cell change</v>
      </c>
      <c r="P186" t="str">
        <f>IF('Model output'!N185="","",'Model output'!N185)</f>
        <v>4.1cm</v>
      </c>
      <c r="Q186" t="str">
        <f t="shared" si="33"/>
        <v>4.1cm</v>
      </c>
      <c r="R186" cm="1">
        <f t="array" ref="R186">IF(Q186="","",IF(ISNUMBER(SEARCH("cm",Q186)),MAX(VALUE(SUBSTITUTE(_xlfn.FILTERXML("&lt;t&gt;&lt;s&gt;"&amp;SUBSTITUTE(Q186,",","&lt;/s&gt;&lt;s&gt;")&amp;"&lt;/s&gt;&lt;/t&gt;","//s"),"cm",""))),MAX(VALUE(SUBSTITUTE(_xlfn.FILTERXML("&lt;t&gt;&lt;s&gt;"&amp;SUBSTITUTE(Q186,",","&lt;/s&gt;&lt;s&gt;")&amp;"&lt;/s&gt;&lt;/t&gt;","//s"),"mm","")))/10))</f>
        <v>4.0999999999999996</v>
      </c>
      <c r="S186" t="str">
        <f>IF(OR('Model output'!P185="",ISNUMBER(SEARCH("Not identified", 'Model output'!P185)),ISNUMBER(SEARCH("Absent",'Model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 ""))</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7" t="str">
        <f>IF('Model output'!S185="","",'Model output'!S185)</f>
        <v>Cannot be assessed</v>
      </c>
      <c r="Y186" t="str">
        <f>IF(OR('Model output'!S185="",ISNUMBER(SEARCH("Absent",'Model output'!S185)),ISNUMBER(SEARCH("Not identified",'Model output'!S185)),AND(ISNUMBER(SEARCH("No",'Model output'!S185)),NOT(ISNUMBER(SEARCH("carcinoma",'Model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1" t="str">
        <f>IF(OR('Model output'!V185="", AND(ISERROR(SEARCH("Positive",'Model output'!V185)), ISNUMBER(SEARCH("Negative",'Model output'!V185))), AND(ISNUMBER(SEARCH("Uninvolved",'Model output'!V185)),NOT(ISNUMBER(SEARCH("margins involved",'Model output'!V185)))), ISNUMBER(SEARCH("Free",'Model output'!V185)), ISNUMBER(SEARCH("1 mm",'Model output'!V185)), ISNUMBER(SEARCH("0.1 CM",'Model output'!V185)), ISNUMBER(SEARCH("less than 0.2 mm",'Model output'!V185)), ISNUMBER(SEARCH("less than 0.5 mm",'Model output'!V185)), ISNUMBER(SEARCH("close to",'Model output'!V185)), ISNUMBER(SEARCH("abut",'Model output'!V185)), ISNUMBER(SEARCH("not mentioned",'Model output'!V185)), ISNUMBER(SEARCH("cannot be assessed",'Model output'!V185))), "negative", "positive")</f>
        <v>positive</v>
      </c>
      <c r="AE186" s="36"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AND(ISNUMBER(J186),J186&gt;=5),M186=""),AND(AND(ISNUMBER(J186),J186&gt;=5),AND(ISNUMBER(M186),M186&gt;=1)),AND(ISNUMBER(SERACH("papillary",N186)),OR(Y186="positive",Z186="positive"), ISNUMBER(SEARCH("BRAF",AB186)))),"intermediate","low"))</f>
        <v>high</v>
      </c>
      <c r="AF186" s="37" t="str">
        <f t="shared" si="30"/>
        <v>3a</v>
      </c>
      <c r="AG186" s="37" t="str">
        <f t="shared" si="31"/>
        <v>1a</v>
      </c>
      <c r="AH186" s="37" t="str">
        <f t="shared" si="34"/>
        <v>0</v>
      </c>
      <c r="AI186" s="43" t="str">
        <f t="shared" si="35"/>
        <v>I</v>
      </c>
      <c r="AJ186" s="40" t="s">
        <v>937</v>
      </c>
      <c r="AK186" s="42" t="s">
        <v>947</v>
      </c>
      <c r="AL186" s="42" t="s">
        <v>634</v>
      </c>
      <c r="AM186" s="42" t="s">
        <v>946</v>
      </c>
      <c r="AN186" s="42" t="s">
        <v>69</v>
      </c>
      <c r="AO186" s="23">
        <f t="shared" si="41"/>
        <v>1</v>
      </c>
      <c r="AP186" s="1">
        <f t="shared" si="42"/>
        <v>1</v>
      </c>
      <c r="AQ186" s="1">
        <f t="shared" si="43"/>
        <v>1</v>
      </c>
      <c r="AR186" s="1">
        <f t="shared" si="44"/>
        <v>1</v>
      </c>
      <c r="AS186" s="13">
        <f t="shared" si="36"/>
        <v>1</v>
      </c>
    </row>
    <row r="187" spans="1:45">
      <c r="A187" t="str">
        <f>'Model output'!A186</f>
        <v>TCGA-EM-A3AK</v>
      </c>
      <c r="B187" s="34">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output'!G186)),ISNUMBER(SEARCH("V ",'Model output'!G186)),ISNUMBER(SEARCH("five",'Model output'!G186)),ISNUMBER(SEARCH("5",'Model output'!G186))))), "lateral", "central"))</f>
        <v/>
      </c>
      <c r="H187" t="str">
        <f>IF('Model output'!H186="","negative",IF(OR(ISNUMBER(SEARCH("lymph node",'Model output'!H186)),ISNUMBER(SEARCH("gland",'Model output'!H186)),ISNUMBER(SEARCH("lobe",'Model output'!H186)),ISNUMBER(SEARCH("isthmus",'Model output'!H186)),ISNUMBER(SEARCH("mediastinum",'Model output'!H186)),ISNUMBER(SEARCH("Not mentioned",'Model output'!H186)), ISNUMBER(SEARCH("Not applicable",'Model output'!H186)), ISNUMBER(SEARCH("paratracheal",'Model output'!H186)),ISNUMBER(SEARCH("fibroadipose tissue",'Model output'!H186)),ISNUMBER(SEARCH("thyroid node",'Model output'!H186)),ISNUMBER(SEARCH("skeletal muscle",'Model output'!H186)),ISNUMBER(SEARCH("right",'Model output'!H186)),ISNUMBER(SEARCH("left",'Model output'!H186)),ISNUMBER(SEARCH("Not specified",'Model output'!H186))),"negative","positive"))</f>
        <v>negative</v>
      </c>
      <c r="I187">
        <f>IF(OR('Model output'!I186="",'Model output'!I186="Not answered",'Model output'!I186="Not mentioned"),"",IF(ISNUMBER('Model output'!I186),'Model output'!I186,1))</f>
        <v>2</v>
      </c>
      <c r="J187">
        <f>IF(OR('Model output'!J186="",'Model output'!J186="Not answered",'Model output'!J186="Not mentioned"),"",IF(AND(ISNUMBER('Model output'!J186),'Model output'!J186&lt;=I187),'Model output'!J186,IF(AND(ISNUMBER('Model output'!J186), 'Model output'!J186&gt;=DATE(2024,1,1)), MIN(DAY('Model output'!J186), MONTH('Model output'!J186), YEAR('Model output'!J186)), IF(ISNUMBER(SEARCH("0/",'Model output'!J186)),0,IF(ISNUMBER(SEARCH("/",'Model output'!J186)), VALUE(LEFT('Model output'!J186, SEARCH("/",'Model output'!J186)-1)),1)))))</f>
        <v>0</v>
      </c>
      <c r="K187" t="str" cm="1">
        <f t="array" ref="K187">IF(COUNT(FIND({0,1,2,3,4,5,6,7,8,9},'Model output'!K186))&gt;0,'Model output'!K186,"")</f>
        <v/>
      </c>
      <c r="L187" s="8" t="str">
        <f t="shared" si="29"/>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v>
      </c>
      <c r="O187" t="str">
        <f>IF('Model output'!M186="","",'Model output'!M186)</f>
        <v>classical (usual)</v>
      </c>
      <c r="P187" t="str">
        <f>IF('Model output'!N186="","",'Model output'!N186)</f>
        <v>2.0cm</v>
      </c>
      <c r="Q187" t="str">
        <f t="shared" si="33"/>
        <v>2.0cm</v>
      </c>
      <c r="R187" cm="1">
        <f t="array" ref="R187">IF(Q187="","",IF(ISNUMBER(SEARCH("cm",Q187)),MAX(VALUE(SUBSTITUTE(_xlfn.FILTERXML("&lt;t&gt;&lt;s&gt;"&amp;SUBSTITUTE(Q187,",","&lt;/s&gt;&lt;s&gt;")&amp;"&lt;/s&gt;&lt;/t&gt;","//s"),"cm",""))),MAX(VALUE(SUBSTITUTE(_xlfn.FILTERXML("&lt;t&gt;&lt;s&gt;"&amp;SUBSTITUTE(Q187,",","&lt;/s&gt;&lt;s&gt;")&amp;"&lt;/s&gt;&lt;/t&gt;","//s"),"mm","")))/10))</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 ""))</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7" t="str">
        <f>IF('Model output'!S186="","",'Model output'!S186)</f>
        <v>Not identified</v>
      </c>
      <c r="Y187" t="str">
        <f>IF(OR('Model output'!S186="",ISNUMBER(SEARCH("Absent",'Model output'!S186)),ISNUMBER(SEARCH("Not identified",'Model output'!S186)),AND(ISNUMBER(SEARCH("No",'Model output'!S186)),NOT(ISNUMBER(SEARCH("carcinoma",'Model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1" t="str">
        <f>IF(OR('Model output'!V186="", AND(ISERROR(SEARCH("Positive",'Model output'!V186)), ISNUMBER(SEARCH("Negative",'Model output'!V186))), AND(ISNUMBER(SEARCH("Uninvolved",'Model output'!V186)),NOT(ISNUMBER(SEARCH("margins involved",'Model output'!V186)))), ISNUMBER(SEARCH("Free",'Model output'!V186)), ISNUMBER(SEARCH("1 mm",'Model output'!V186)), ISNUMBER(SEARCH("0.1 CM",'Model output'!V186)), ISNUMBER(SEARCH("less than 0.2 mm",'Model output'!V186)), ISNUMBER(SEARCH("less than 0.5 mm",'Model output'!V186)), ISNUMBER(SEARCH("close to",'Model output'!V186)), ISNUMBER(SEARCH("abut",'Model output'!V186)), ISNUMBER(SEARCH("not mentioned",'Model output'!V186)), ISNUMBER(SEARCH("cannot be assessed",'Model output'!V186))), "negative", "positive")</f>
        <v>negative</v>
      </c>
      <c r="AE187" s="36"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AND(ISNUMBER(J187),J187&gt;=5),M187=""),AND(AND(ISNUMBER(J187),J187&gt;=5),AND(ISNUMBER(M187),M187&gt;=1)),AND(ISNUMBER(SERACH("papillary",N187)),OR(Y187="positive",Z187="positive"), ISNUMBER(SEARCH("BRAF",AB187)))),"intermediate","low"))</f>
        <v>low</v>
      </c>
      <c r="AF187" s="37" t="str">
        <f t="shared" si="30"/>
        <v>1b</v>
      </c>
      <c r="AG187" s="37" t="str">
        <f t="shared" si="31"/>
        <v>0</v>
      </c>
      <c r="AH187" s="37" t="str">
        <f t="shared" si="34"/>
        <v>0</v>
      </c>
      <c r="AI187" s="43" t="str">
        <f t="shared" si="35"/>
        <v>I</v>
      </c>
      <c r="AJ187" s="40" t="s">
        <v>939</v>
      </c>
      <c r="AK187" s="42" t="s">
        <v>942</v>
      </c>
      <c r="AL187" s="42" t="s">
        <v>943</v>
      </c>
      <c r="AM187" s="42" t="s">
        <v>946</v>
      </c>
      <c r="AN187" s="42" t="s">
        <v>69</v>
      </c>
      <c r="AO187" s="23">
        <f t="shared" ca="1" si="41"/>
        <v>0</v>
      </c>
      <c r="AP187" s="1">
        <f t="shared" si="42"/>
        <v>1</v>
      </c>
      <c r="AQ187" s="1">
        <f t="shared" si="43"/>
        <v>1</v>
      </c>
      <c r="AR187" s="1">
        <f t="shared" si="44"/>
        <v>1</v>
      </c>
      <c r="AS187" s="13">
        <f t="shared" si="36"/>
        <v>1</v>
      </c>
    </row>
    <row r="188" spans="1:45">
      <c r="A188" t="str">
        <f>'Model output'!A187</f>
        <v>TCGA-EM-A3AL</v>
      </c>
      <c r="B188" s="34">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output'!G187)),ISNUMBER(SEARCH("V ",'Model output'!G187)),ISNUMBER(SEARCH("five",'Model output'!G187)),ISNUMBER(SEARCH("5",'Model output'!G187))))), "lateral", "central"))</f>
        <v/>
      </c>
      <c r="H188" t="str">
        <f>IF('Model output'!H187="","negative",IF(OR(ISNUMBER(SEARCH("lymph node",'Model output'!H187)),ISNUMBER(SEARCH("gland",'Model output'!H187)),ISNUMBER(SEARCH("lobe",'Model output'!H187)),ISNUMBER(SEARCH("isthmus",'Model output'!H187)),ISNUMBER(SEARCH("mediastinum",'Model output'!H187)),ISNUMBER(SEARCH("Not mentioned",'Model output'!H187)), ISNUMBER(SEARCH("Not applicable",'Model output'!H187)), ISNUMBER(SEARCH("paratracheal",'Model output'!H187)),ISNUMBER(SEARCH("fibroadipose tissue",'Model output'!H187)),ISNUMBER(SEARCH("thyroid node",'Model output'!H187)),ISNUMBER(SEARCH("skeletal muscle",'Model output'!H187)),ISNUMBER(SEARCH("right",'Model output'!H187)),ISNUMBER(SEARCH("left",'Model output'!H187)),ISNUMBER(SEARCH("Not specified",'Model output'!H187))),"negative","positive"))</f>
        <v>negative</v>
      </c>
      <c r="I188">
        <f>IF(OR('Model output'!I187="",'Model output'!I187="Not answered",'Model output'!I187="Not mentioned"),"",IF(ISNUMBER('Model output'!I187),'Model output'!I187,1))</f>
        <v>14</v>
      </c>
      <c r="J188">
        <f>IF(OR('Model output'!J187="",'Model output'!J187="Not answered",'Model output'!J187="Not mentioned"),"",IF(AND(ISNUMBER('Model output'!J187),'Model output'!J187&lt;=I188),'Model output'!J187,IF(AND(ISNUMBER('Model output'!J187), 'Model output'!J187&gt;=DATE(2024,1,1)), MIN(DAY('Model output'!J187), MONTH('Model output'!J187), YEAR('Model output'!J187)), IF(ISNUMBER(SEARCH("0/",'Model output'!J187)),0,IF(ISNUMBER(SEARCH("/",'Model output'!J187)), VALUE(LEFT('Model output'!J187, SEARCH("/",'Model output'!J187)-1)),1)))))</f>
        <v>0</v>
      </c>
      <c r="K188" t="str" cm="1">
        <f t="array" ref="K188">IF(COUNT(FIND({0,1,2,3,4,5,6,7,8,9},'Model output'!K187))&gt;0,'Model output'!K187,"")</f>
        <v/>
      </c>
      <c r="L188" s="8" t="str">
        <f t="shared" si="29"/>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
      </c>
      <c r="P188" t="str">
        <f>IF('Model output'!N187="","",'Model output'!N187)</f>
        <v>1.9 cm</v>
      </c>
      <c r="Q188" t="str">
        <f t="shared" si="33"/>
        <v>1.9cm</v>
      </c>
      <c r="R188" cm="1">
        <f t="array" ref="R188">IF(Q188="","",IF(ISNUMBER(SEARCH("cm",Q188)),MAX(VALUE(SUBSTITUTE(_xlfn.FILTERXML("&lt;t&gt;&lt;s&gt;"&amp;SUBSTITUTE(Q188,",","&lt;/s&gt;&lt;s&gt;")&amp;"&lt;/s&gt;&lt;/t&gt;","//s"),"cm",""))),MAX(VALUE(SUBSTITUTE(_xlfn.FILTERXML("&lt;t&gt;&lt;s&gt;"&amp;SUBSTITUTE(Q188,",","&lt;/s&gt;&lt;s&gt;")&amp;"&lt;/s&gt;&lt;/t&gt;","//s"),"mm","")))/10))</f>
        <v>1.9</v>
      </c>
      <c r="S188" t="str">
        <f>IF(OR('Model output'!P187="",ISNUMBER(SEARCH("Not identified", 'Model output'!P187)),ISNUMBER(SEARCH("Absent",'Model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 ""))</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7" t="str">
        <f>IF('Model output'!S187="","",'Model output'!S187)</f>
        <v>Not identified</v>
      </c>
      <c r="Y188" t="str">
        <f>IF(OR('Model output'!S187="",ISNUMBER(SEARCH("Absent",'Model output'!S187)),ISNUMBER(SEARCH("Not identified",'Model output'!S187)),AND(ISNUMBER(SEARCH("No",'Model output'!S187)),NOT(ISNUMBER(SEARCH("carcinoma",'Model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1" t="str">
        <f>IF(OR('Model output'!V187="", AND(ISERROR(SEARCH("Positive",'Model output'!V187)), ISNUMBER(SEARCH("Negative",'Model output'!V187))), AND(ISNUMBER(SEARCH("Uninvolved",'Model output'!V187)),NOT(ISNUMBER(SEARCH("margins involved",'Model output'!V187)))), ISNUMBER(SEARCH("Free",'Model output'!V187)), ISNUMBER(SEARCH("1 mm",'Model output'!V187)), ISNUMBER(SEARCH("0.1 CM",'Model output'!V187)), ISNUMBER(SEARCH("less than 0.2 mm",'Model output'!V187)), ISNUMBER(SEARCH("less than 0.5 mm",'Model output'!V187)), ISNUMBER(SEARCH("close to",'Model output'!V187)), ISNUMBER(SEARCH("abut",'Model output'!V187)), ISNUMBER(SEARCH("not mentioned",'Model output'!V187)), ISNUMBER(SEARCH("cannot be assessed",'Model output'!V187))), "negative", "positive")</f>
        <v>negative</v>
      </c>
      <c r="AE188" s="36"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AND(ISNUMBER(J188),J188&gt;=5),M188=""),AND(AND(ISNUMBER(J188),J188&gt;=5),AND(ISNUMBER(M188),M188&gt;=1)),AND(ISNUMBER(SERACH("papillary",N188)),OR(Y188="positive",Z188="positive"), ISNUMBER(SEARCH("BRAF",AB188)))),"intermediate","low"))</f>
        <v>low</v>
      </c>
      <c r="AF188" s="37" t="str">
        <f t="shared" si="30"/>
        <v>1b</v>
      </c>
      <c r="AG188" s="37" t="str">
        <f t="shared" si="31"/>
        <v>0</v>
      </c>
      <c r="AH188" s="37" t="str">
        <f t="shared" si="34"/>
        <v>0</v>
      </c>
      <c r="AI188" s="43" t="str">
        <f t="shared" si="35"/>
        <v>I</v>
      </c>
      <c r="AJ188" s="40" t="s">
        <v>938</v>
      </c>
      <c r="AK188" s="42" t="s">
        <v>942</v>
      </c>
      <c r="AL188" s="42" t="s">
        <v>943</v>
      </c>
      <c r="AM188" s="42" t="s">
        <v>946</v>
      </c>
      <c r="AN188" s="42" t="s">
        <v>69</v>
      </c>
      <c r="AO188" s="23">
        <f t="shared" ca="1" si="41"/>
        <v>1</v>
      </c>
      <c r="AP188" s="1">
        <f t="shared" si="42"/>
        <v>1</v>
      </c>
      <c r="AQ188" s="1">
        <f t="shared" si="43"/>
        <v>1</v>
      </c>
      <c r="AR188" s="1">
        <f t="shared" si="44"/>
        <v>1</v>
      </c>
      <c r="AS188" s="13">
        <f t="shared" si="36"/>
        <v>1</v>
      </c>
    </row>
    <row r="189" spans="1:45">
      <c r="A189" t="str">
        <f>'Model output'!A188</f>
        <v>TCGA-EM-A3AN</v>
      </c>
      <c r="B189" s="34">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0</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output'!G188)),ISNUMBER(SEARCH("V ",'Model output'!G188)),ISNUMBER(SEARCH("five",'Model output'!G188)),ISNUMBER(SEARCH("5",'Model output'!G188))))), "lateral", "central"))</f>
        <v/>
      </c>
      <c r="H189" t="str">
        <f>IF('Model output'!H188="","negative",IF(OR(ISNUMBER(SEARCH("lymph node",'Model output'!H188)),ISNUMBER(SEARCH("gland",'Model output'!H188)),ISNUMBER(SEARCH("lobe",'Model output'!H188)),ISNUMBER(SEARCH("isthmus",'Model output'!H188)),ISNUMBER(SEARCH("mediastinum",'Model output'!H188)),ISNUMBER(SEARCH("Not mentioned",'Model output'!H188)), ISNUMBER(SEARCH("Not applicable",'Model output'!H188)), ISNUMBER(SEARCH("paratracheal",'Model output'!H188)),ISNUMBER(SEARCH("fibroadipose tissue",'Model output'!H188)),ISNUMBER(SEARCH("thyroid node",'Model output'!H188)),ISNUMBER(SEARCH("skeletal muscle",'Model output'!H188)),ISNUMBER(SEARCH("right",'Model output'!H188)),ISNUMBER(SEARCH("left",'Model output'!H188)),ISNUMBER(SEARCH("Not specified",'Model output'!H188))),"negative","positive"))</f>
        <v>negative</v>
      </c>
      <c r="I189">
        <f>IF(OR('Model output'!I188="",'Model output'!I188="Not answered",'Model output'!I188="Not mentioned"),"",IF(ISNUMBER('Model output'!I188),'Model output'!I188,1))</f>
        <v>80</v>
      </c>
      <c r="J189">
        <f>IF(OR('Model output'!J188="",'Model output'!J188="Not answered",'Model output'!J188="Not mentioned"),"",IF(AND(ISNUMBER('Model output'!J188),'Model output'!J188&lt;=I189),'Model output'!J188,IF(AND(ISNUMBER('Model output'!J188), 'Model output'!J188&gt;=DATE(2024,1,1)), MIN(DAY('Model output'!J188), MONTH('Model output'!J188), YEAR('Model output'!J188)), IF(ISNUMBER(SEARCH("0/",'Model output'!J188)),0,IF(ISNUMBER(SEARCH("/",'Model output'!J188)), VALUE(LEFT('Model output'!J188, SEARCH("/",'Model output'!J188)-1)),1)))))</f>
        <v>27</v>
      </c>
      <c r="K189" t="str" cm="1">
        <f t="array" ref="K189">IF(COUNT(FIND({0,1,2,3,4,5,6,7,8,9},'Model output'!K188))&gt;0,'Model output'!K188,"")</f>
        <v/>
      </c>
      <c r="L189" s="8" t="str">
        <f t="shared" si="29"/>
        <v/>
      </c>
      <c r="M189" t="str" cm="1">
        <f t="array" ref="M189">IF(L189="","",IF(ISNUMBER(SEARCH("cm",L189)),MAX(VALUE(SUBSTITUTE(_xlfn.FILTERXML("&lt;t&gt;&lt;s&gt;"&amp;SUBSTITUTE(L189,",","&lt;/s&gt;&lt;s&gt;")&amp;"&lt;/s&gt;&lt;/t&gt;","//s"),"cm",""))),MAX(VALUE(SUBSTITUTE(_xlfn.FILTERXML("&lt;t&gt;&lt;s&gt;"&amp;SUBSTITUTE(L189,",","&lt;/s&gt;&lt;s&gt;")&amp;"&lt;/s&gt;&lt;/t&gt;","//s"),"mm","")))/10))</f>
        <v/>
      </c>
      <c r="N189" t="str">
        <f>IF('Model output'!L188="","",'Model output'!L188)</f>
        <v>papillary carcinoma</v>
      </c>
      <c r="O189" t="str">
        <f>IF('Model output'!M188="","",'Model output'!M188)</f>
        <v>classical (usual) and follicular variant</v>
      </c>
      <c r="P189" t="str">
        <f>IF('Model output'!N188="","",'Model output'!N188)</f>
        <v>1.2 cm</v>
      </c>
      <c r="Q189" t="str">
        <f t="shared" si="33"/>
        <v>1.2cm</v>
      </c>
      <c r="R189" cm="1">
        <f t="array" ref="R189">IF(Q189="","",IF(ISNUMBER(SEARCH("cm",Q189)),MAX(VALUE(SUBSTITUTE(_xlfn.FILTERXML("&lt;t&gt;&lt;s&gt;"&amp;SUBSTITUTE(Q189,",","&lt;/s&gt;&lt;s&gt;")&amp;"&lt;/s&gt;&lt;/t&gt;","//s"),"cm",""))),MAX(VALUE(SUBSTITUTE(_xlfn.FILTERXML("&lt;t&gt;&lt;s&gt;"&amp;SUBSTITUTE(Q189,",","&lt;/s&gt;&lt;s&gt;")&amp;"&lt;/s&gt;&lt;/t&gt;","//s"),"mm","")))/10))</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 ""))</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7" t="str">
        <f>IF('Model output'!S188="","",'Model output'!S188)</f>
        <v>Cannot be assessed</v>
      </c>
      <c r="Y189" t="str">
        <f>IF(OR('Model output'!S188="",ISNUMBER(SEARCH("Absent",'Model output'!S188)),ISNUMBER(SEARCH("Not identified",'Model output'!S188)),AND(ISNUMBER(SEARCH("No",'Model output'!S188)),NOT(ISNUMBER(SEARCH("carcinoma",'Model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1" t="str">
        <f>IF(OR('Model output'!V188="", AND(ISERROR(SEARCH("Positive",'Model output'!V188)), ISNUMBER(SEARCH("Negative",'Model output'!V188))), AND(ISNUMBER(SEARCH("Uninvolved",'Model output'!V188)),NOT(ISNUMBER(SEARCH("margins involved",'Model output'!V188)))), ISNUMBER(SEARCH("Free",'Model output'!V188)), ISNUMBER(SEARCH("1 mm",'Model output'!V188)), ISNUMBER(SEARCH("0.1 CM",'Model output'!V188)), ISNUMBER(SEARCH("less than 0.2 mm",'Model output'!V188)), ISNUMBER(SEARCH("less than 0.5 mm",'Model output'!V188)), ISNUMBER(SEARCH("close to",'Model output'!V188)), ISNUMBER(SEARCH("abut",'Model output'!V188)), ISNUMBER(SEARCH("not mentioned",'Model output'!V188)), ISNUMBER(SEARCH("cannot be assessed",'Model output'!V188))), "negative", "positive")</f>
        <v>positive</v>
      </c>
      <c r="AE189" s="36"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AND(ISNUMBER(J189),J189&gt;=5),M189=""),AND(AND(ISNUMBER(J189),J189&gt;=5),AND(ISNUMBER(M189),M189&gt;=1)),AND(ISNUMBER(SERACH("papillary",N189)),OR(Y189="positive",Z189="positive"), ISNUMBER(SEARCH("BRAF",AB189)))),"intermediate","low"))</f>
        <v>high</v>
      </c>
      <c r="AF189" s="37" t="str">
        <f t="shared" si="30"/>
        <v>1b</v>
      </c>
      <c r="AG189" s="37" t="str">
        <f t="shared" si="31"/>
        <v>1a</v>
      </c>
      <c r="AH189" s="37" t="str">
        <f t="shared" si="34"/>
        <v>0</v>
      </c>
      <c r="AI189" s="43" t="str">
        <f t="shared" si="35"/>
        <v>I</v>
      </c>
      <c r="AJ189" s="40" t="s">
        <v>937</v>
      </c>
      <c r="AK189" s="42" t="s">
        <v>942</v>
      </c>
      <c r="AL189" s="42" t="s">
        <v>942</v>
      </c>
      <c r="AM189" s="42" t="s">
        <v>946</v>
      </c>
      <c r="AN189" s="42" t="s">
        <v>69</v>
      </c>
      <c r="AO189" s="23">
        <f t="shared" si="41"/>
        <v>1</v>
      </c>
      <c r="AP189" s="1">
        <f t="shared" si="42"/>
        <v>1</v>
      </c>
      <c r="AQ189" s="1">
        <f t="shared" si="43"/>
        <v>0</v>
      </c>
      <c r="AR189" s="1">
        <f t="shared" si="44"/>
        <v>1</v>
      </c>
      <c r="AS189" s="13">
        <f t="shared" si="36"/>
        <v>1</v>
      </c>
    </row>
    <row r="190" spans="1:45">
      <c r="A190" t="str">
        <f>'Model output'!A189</f>
        <v>TCGA-EM-A3AO</v>
      </c>
      <c r="B190" s="34">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si="32"/>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output'!G189)),ISNUMBER(SEARCH("V ",'Model output'!G189)),ISNUMBER(SEARCH("five",'Model output'!G189)),ISNUMBER(SEARCH("5",'Model output'!G189))))), "lateral", "central"))</f>
        <v/>
      </c>
      <c r="H190" t="str">
        <f>IF('Model output'!H189="","negative",IF(OR(ISNUMBER(SEARCH("lymph node",'Model output'!H189)),ISNUMBER(SEARCH("gland",'Model output'!H189)),ISNUMBER(SEARCH("lobe",'Model output'!H189)),ISNUMBER(SEARCH("isthmus",'Model output'!H189)),ISNUMBER(SEARCH("mediastinum",'Model output'!H189)),ISNUMBER(SEARCH("Not mentioned",'Model output'!H189)), ISNUMBER(SEARCH("Not applicable",'Model output'!H189)), ISNUMBER(SEARCH("paratracheal",'Model output'!H189)),ISNUMBER(SEARCH("fibroadipose tissue",'Model output'!H189)),ISNUMBER(SEARCH("thyroid node",'Model output'!H189)),ISNUMBER(SEARCH("skeletal muscle",'Model output'!H189)),ISNUMBER(SEARCH("right",'Model output'!H189)),ISNUMBER(SEARCH("left",'Model output'!H189)),ISNUMBER(SEARCH("Not specified",'Model output'!H189))),"negative","positive"))</f>
        <v>negative</v>
      </c>
      <c r="I190">
        <f>IF(OR('Model output'!I189="",'Model output'!I189="Not answered",'Model output'!I189="Not mentioned"),"",IF(ISNUMBER('Model output'!I189),'Model output'!I189,1))</f>
        <v>28</v>
      </c>
      <c r="J190">
        <f>IF(OR('Model output'!J189="",'Model output'!J189="Not answered",'Model output'!J189="Not mentioned"),"",IF(AND(ISNUMBER('Model output'!J189),'Model output'!J189&lt;=I190),'Model output'!J189,IF(AND(ISNUMBER('Model output'!J189), 'Model output'!J189&gt;=DATE(2024,1,1)), MIN(DAY('Model output'!J189), MONTH('Model output'!J189), YEAR('Model output'!J189)), IF(ISNUMBER(SEARCH("0/",'Model output'!J189)),0,IF(ISNUMBER(SEARCH("/",'Model output'!J189)), VALUE(LEFT('Model output'!J189, SEARCH("/",'Model output'!J189)-1)),1)))))</f>
        <v>10</v>
      </c>
      <c r="K190" t="str" cm="1">
        <f t="array" ref="K190">IF(COUNT(FIND({0,1,2,3,4,5,6,7,8,9},'Model output'!K189))&gt;0,'Model output'!K189,"")</f>
        <v/>
      </c>
      <c r="L190" s="8" t="str">
        <f t="shared" ref="L190:L253" si="45">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190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190" t="str" cm="1">
        <f t="array" ref="M190">IF(L190="","",IF(ISNUMBER(SEARCH("cm",L190)),MAX(VALUE(SUBSTITUTE(_xlfn.FILTERXML("&lt;t&gt;&lt;s&gt;"&amp;SUBSTITUTE(L190,",","&lt;/s&gt;&lt;s&gt;")&amp;"&lt;/s&gt;&lt;/t&gt;","//s"),"cm",""))),MAX(VALUE(SUBSTITUTE(_xlfn.FILTERXML("&lt;t&gt;&lt;s&gt;"&amp;SUBSTITUTE(L190,",","&lt;/s&gt;&lt;s&gt;")&amp;"&lt;/s&gt;&lt;/t&gt;","//s"),"mm","")))/10))</f>
        <v/>
      </c>
      <c r="N190" t="str">
        <f>IF('Model output'!L189="","",'Model output'!L189)</f>
        <v>papillary</v>
      </c>
      <c r="O190" t="str">
        <f>IF('Model output'!M189="","",'Model output'!M189)</f>
        <v>classical and follicular variant</v>
      </c>
      <c r="P190" t="str">
        <f>IF('Model output'!N189="","",'Model output'!N189)</f>
        <v>3.0cm</v>
      </c>
      <c r="Q190" t="str">
        <f t="shared" si="33"/>
        <v>3.0cm</v>
      </c>
      <c r="R190" cm="1">
        <f t="array" ref="R190">IF(Q190="","",IF(ISNUMBER(SEARCH("cm",Q190)),MAX(VALUE(SUBSTITUTE(_xlfn.FILTERXML("&lt;t&gt;&lt;s&gt;"&amp;SUBSTITUTE(Q190,",","&lt;/s&gt;&lt;s&gt;")&amp;"&lt;/s&gt;&lt;/t&gt;","//s"),"cm",""))),MAX(VALUE(SUBSTITUTE(_xlfn.FILTERXML("&lt;t&gt;&lt;s&gt;"&amp;SUBSTITUTE(Q190,",","&lt;/s&gt;&lt;s&gt;")&amp;"&lt;/s&gt;&lt;/t&gt;","//s"),"mm","")))/10))</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 ""))</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7" t="str">
        <f>IF('Model output'!S189="","",'Model output'!S189)</f>
        <v>Not identified</v>
      </c>
      <c r="Y190" t="str">
        <f>IF(OR('Model output'!S189="",ISNUMBER(SEARCH("Absent",'Model output'!S189)),ISNUMBER(SEARCH("Not identified",'Model output'!S189)),AND(ISNUMBER(SEARCH("No",'Model output'!S189)),NOT(ISNUMBER(SEARCH("carcinoma",'Model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1" t="str">
        <f>IF(OR('Model output'!V189="", AND(ISERROR(SEARCH("Positive",'Model output'!V189)), ISNUMBER(SEARCH("Negative",'Model output'!V189))), AND(ISNUMBER(SEARCH("Uninvolved",'Model output'!V189)),NOT(ISNUMBER(SEARCH("margins involved",'Model output'!V189)))), ISNUMBER(SEARCH("Free",'Model output'!V189)), ISNUMBER(SEARCH("1 mm",'Model output'!V189)), ISNUMBER(SEARCH("0.1 CM",'Model output'!V189)), ISNUMBER(SEARCH("less than 0.2 mm",'Model output'!V189)), ISNUMBER(SEARCH("less than 0.5 mm",'Model output'!V189)), ISNUMBER(SEARCH("close to",'Model output'!V189)), ISNUMBER(SEARCH("abut",'Model output'!V189)), ISNUMBER(SEARCH("not mentioned",'Model output'!V189)), ISNUMBER(SEARCH("cannot be assessed",'Model output'!V189))), "negative", "positive")</f>
        <v>negative</v>
      </c>
      <c r="AE190" s="36" t="str" cm="1">
        <f t="array" aca="1" ref="AE190" ca="1">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AND(ISNUMBER(J190),J190&gt;=5),M190=""),AND(AND(ISNUMBER(J190),J190&gt;=5),AND(ISNUMBER(M190),M190&gt;=1)),AND(ISNUMBER(SERACH("papillary",N190)),OR(Y190="positive",Z190="positive"), ISNUMBER(SEARCH("BRAF",AB190)))),"intermediate","low"))</f>
        <v>intermediate</v>
      </c>
      <c r="AF190" s="37" t="str">
        <f t="shared" si="30"/>
        <v>2</v>
      </c>
      <c r="AG190" s="37" t="str">
        <f t="shared" si="31"/>
        <v>1a</v>
      </c>
      <c r="AH190" s="37" t="str">
        <f t="shared" si="34"/>
        <v>0</v>
      </c>
      <c r="AI190" s="43" t="str">
        <f t="shared" si="35"/>
        <v>II</v>
      </c>
      <c r="AJ190" s="40" t="s">
        <v>937</v>
      </c>
      <c r="AK190" s="42" t="s">
        <v>945</v>
      </c>
      <c r="AL190" s="42" t="s">
        <v>942</v>
      </c>
      <c r="AM190" s="42" t="s">
        <v>946</v>
      </c>
      <c r="AN190" s="42" t="s">
        <v>944</v>
      </c>
      <c r="AO190" s="23">
        <f t="shared" ca="1" si="41"/>
        <v>0</v>
      </c>
      <c r="AP190" s="1">
        <f t="shared" si="42"/>
        <v>1</v>
      </c>
      <c r="AQ190" s="1">
        <f t="shared" si="43"/>
        <v>0</v>
      </c>
      <c r="AR190" s="1">
        <f t="shared" si="44"/>
        <v>1</v>
      </c>
      <c r="AS190" s="13">
        <f t="shared" si="36"/>
        <v>1</v>
      </c>
    </row>
    <row r="191" spans="1:45">
      <c r="A191" t="str">
        <f>'Model output'!A190</f>
        <v>TCGA-EM-A3AP</v>
      </c>
      <c r="B191" s="34">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0</v>
      </c>
      <c r="F191" t="str">
        <f t="shared" ref="F191:F224" si="46">IF(OR(G191&lt;&gt;"",AND(J191&lt;&gt;"",ISNUMBER(J191),J191&gt;0),AND(M191&lt;&gt;"",M191&gt;0)),"positive","negative")</f>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output'!G190)),ISNUMBER(SEARCH("V ",'Model output'!G190)),ISNUMBER(SEARCH("five",'Model output'!G190)),ISNUMBER(SEARCH("5",'Model output'!G190))))), "lateral", "central"))</f>
        <v/>
      </c>
      <c r="H191" t="str">
        <f>IF('Model output'!H190="","negative",IF(OR(ISNUMBER(SEARCH("lymph node",'Model output'!H190)),ISNUMBER(SEARCH("gland",'Model output'!H190)),ISNUMBER(SEARCH("lobe",'Model output'!H190)),ISNUMBER(SEARCH("isthmus",'Model output'!H190)),ISNUMBER(SEARCH("mediastinum",'Model output'!H190)),ISNUMBER(SEARCH("Not mentioned",'Model output'!H190)), ISNUMBER(SEARCH("Not applicable",'Model output'!H190)), ISNUMBER(SEARCH("paratracheal",'Model output'!H190)),ISNUMBER(SEARCH("fibroadipose tissue",'Model output'!H190)),ISNUMBER(SEARCH("thyroid node",'Model output'!H190)),ISNUMBER(SEARCH("skeletal muscle",'Model output'!H190)),ISNUMBER(SEARCH("right",'Model output'!H190)),ISNUMBER(SEARCH("left",'Model output'!H190)),ISNUMBER(SEARCH("Not specified",'Model output'!H190))),"negative","positive"))</f>
        <v>negative</v>
      </c>
      <c r="I191">
        <f>IF(OR('Model output'!I190="",'Model output'!I190="Not answered",'Model output'!I190="Not mentioned"),"",IF(ISNUMBER('Model output'!I190),'Model output'!I190,1))</f>
        <v>0</v>
      </c>
      <c r="J191">
        <f>IF(OR('Model output'!J190="",'Model output'!J190="Not answered",'Model output'!J190="Not mentioned"),"",IF(AND(ISNUMBER('Model output'!J190),'Model output'!J190&lt;=I191),'Model output'!J190,IF(AND(ISNUMBER('Model output'!J190), 'Model output'!J190&gt;=DATE(2024,1,1)), MIN(DAY('Model output'!J190), MONTH('Model output'!J190), YEAR('Model output'!J190)), IF(ISNUMBER(SEARCH("0/",'Model output'!J190)),0,IF(ISNUMBER(SEARCH("/",'Model output'!J190)), VALUE(LEFT('Model output'!J190, SEARCH("/",'Model output'!J190)-1)),1)))))</f>
        <v>0</v>
      </c>
      <c r="K191" t="str" cm="1">
        <f t="array" ref="K191">IF(COUNT(FIND({0,1,2,3,4,5,6,7,8,9},'Model output'!K190))&gt;0,'Model output'!K190,"")</f>
        <v/>
      </c>
      <c r="L191" s="8" t="str">
        <f t="shared" si="45"/>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
      </c>
      <c r="P191" t="str">
        <f>IF('Model output'!N190="","",'Model output'!N190)</f>
        <v>3.6 cm</v>
      </c>
      <c r="Q191" t="str">
        <f t="shared" ref="Q191:Q254" si="4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191,"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"g", ""), "&lt;", ""), " ",""))</f>
        <v>3.6cm</v>
      </c>
      <c r="R191" cm="1">
        <f t="array" ref="R191">IF(Q191="","",IF(ISNUMBER(SEARCH("cm",Q191)),MAX(VALUE(SUBSTITUTE(_xlfn.FILTERXML("&lt;t&gt;&lt;s&gt;"&amp;SUBSTITUTE(Q191,",","&lt;/s&gt;&lt;s&gt;")&amp;"&lt;/s&gt;&lt;/t&gt;","//s"),"cm",""))),MAX(VALUE(SUBSTITUTE(_xlfn.FILTERXML("&lt;t&gt;&lt;s&gt;"&amp;SUBSTITUTE(Q191,",","&lt;/s&gt;&lt;s&gt;")&amp;"&lt;/s&gt;&lt;/t&gt;","//s"),"mm","")))/10))</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 ""))</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7" t="str">
        <f>IF('Model output'!S190="","",'Model output'!S190)</f>
        <v>Not identified</v>
      </c>
      <c r="Y191" t="str">
        <f>IF(OR('Model output'!S190="",ISNUMBER(SEARCH("Absent",'Model output'!S190)),ISNUMBER(SEARCH("Not identified",'Model output'!S190)),AND(ISNUMBER(SEARCH("No",'Model output'!S190)),NOT(ISNUMBER(SEARCH("carcinoma",'Model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1" t="str">
        <f>IF(OR('Model output'!V190="", AND(ISERROR(SEARCH("Positive",'Model output'!V190)), ISNUMBER(SEARCH("Negative",'Model output'!V190))), AND(ISNUMBER(SEARCH("Uninvolved",'Model output'!V190)),NOT(ISNUMBER(SEARCH("margins involved",'Model output'!V190)))), ISNUMBER(SEARCH("Free",'Model output'!V190)), ISNUMBER(SEARCH("1 mm",'Model output'!V190)), ISNUMBER(SEARCH("0.1 CM",'Model output'!V190)), ISNUMBER(SEARCH("less than 0.2 mm",'Model output'!V190)), ISNUMBER(SEARCH("less than 0.5 mm",'Model output'!V190)), ISNUMBER(SEARCH("close to",'Model output'!V190)), ISNUMBER(SEARCH("abut",'Model output'!V190)), ISNUMBER(SEARCH("not mentioned",'Model output'!V190)), ISNUMBER(SEARCH("cannot be assessed",'Model output'!V190))), "negative", "positive")</f>
        <v>negative</v>
      </c>
      <c r="AE191" s="36"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AND(ISNUMBER(J191),J191&gt;=5),M191=""),AND(AND(ISNUMBER(J191),J191&gt;=5),AND(ISNUMBER(M191),M191&gt;=1)),AND(ISNUMBER(SERACH("papillary",N191)),OR(Y191="positive",Z191="positive"), ISNUMBER(SEARCH("BRAF",AB191)))),"intermediate","low"))</f>
        <v>low</v>
      </c>
      <c r="AF191" s="37" t="str">
        <f t="shared" ref="AF191:AF254" si="48">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37" t="str">
        <f t="shared" ref="AG191:AG254" si="49">IF(AND(ISNUMBER(J191),J191&gt;0),
IF(G191="lateral", "1b", "1a"),"0")</f>
        <v>0</v>
      </c>
      <c r="AH191" s="37" t="str">
        <f t="shared" si="34"/>
        <v>0</v>
      </c>
      <c r="AI191" s="43" t="str">
        <f t="shared" si="35"/>
        <v>I</v>
      </c>
      <c r="AJ191" s="40" t="s">
        <v>938</v>
      </c>
      <c r="AK191" s="42" t="s">
        <v>945</v>
      </c>
      <c r="AL191" s="42" t="s">
        <v>946</v>
      </c>
      <c r="AM191" s="42" t="s">
        <v>946</v>
      </c>
      <c r="AN191" s="42" t="s">
        <v>69</v>
      </c>
      <c r="AO191" s="23">
        <f t="shared" ca="1" si="41"/>
        <v>1</v>
      </c>
      <c r="AP191" s="1">
        <f t="shared" si="42"/>
        <v>1</v>
      </c>
      <c r="AQ191" s="1">
        <f t="shared" si="43"/>
        <v>1</v>
      </c>
      <c r="AR191" s="1">
        <f t="shared" si="44"/>
        <v>1</v>
      </c>
      <c r="AS191" s="13">
        <f t="shared" si="36"/>
        <v>1</v>
      </c>
    </row>
    <row r="192" spans="1:45">
      <c r="A192" t="str">
        <f>'Model output'!A191</f>
        <v>TCGA-EM-A3AQ</v>
      </c>
      <c r="B192" s="34">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0</v>
      </c>
      <c r="F192" t="str">
        <f t="shared" si="46"/>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output'!G191)),ISNUMBER(SEARCH("V ",'Model output'!G191)),ISNUMBER(SEARCH("five",'Model output'!G191)),ISNUMBER(SEARCH("5",'Model output'!G191))))), "lateral", "central"))</f>
        <v/>
      </c>
      <c r="H192" t="str">
        <f>IF('Model output'!H191="","negative",IF(OR(ISNUMBER(SEARCH("lymph node",'Model output'!H191)),ISNUMBER(SEARCH("gland",'Model output'!H191)),ISNUMBER(SEARCH("lobe",'Model output'!H191)),ISNUMBER(SEARCH("isthmus",'Model output'!H191)),ISNUMBER(SEARCH("mediastinum",'Model output'!H191)),ISNUMBER(SEARCH("Not mentioned",'Model output'!H191)), ISNUMBER(SEARCH("Not applicable",'Model output'!H191)), ISNUMBER(SEARCH("paratracheal",'Model output'!H191)),ISNUMBER(SEARCH("fibroadipose tissue",'Model output'!H191)),ISNUMBER(SEARCH("thyroid node",'Model output'!H191)),ISNUMBER(SEARCH("skeletal muscle",'Model output'!H191)),ISNUMBER(SEARCH("right",'Model output'!H191)),ISNUMBER(SEARCH("left",'Model output'!H191)),ISNUMBER(SEARCH("Not specified",'Model output'!H191))),"negative","positive"))</f>
        <v>negative</v>
      </c>
      <c r="I192">
        <f>IF(OR('Model output'!I191="",'Model output'!I191="Not answered",'Model output'!I191="Not mentioned"),"",IF(ISNUMBER('Model output'!I191),'Model output'!I191,1))</f>
        <v>3</v>
      </c>
      <c r="J192">
        <f>IF(OR('Model output'!J191="",'Model output'!J191="Not answered",'Model output'!J191="Not mentioned"),"",IF(AND(ISNUMBER('Model output'!J191),'Model output'!J191&lt;=I192),'Model output'!J191,IF(AND(ISNUMBER('Model output'!J191), 'Model output'!J191&gt;=DATE(2024,1,1)), MIN(DAY('Model output'!J191), MONTH('Model output'!J191), YEAR('Model output'!J191)), IF(ISNUMBER(SEARCH("0/",'Model output'!J191)),0,IF(ISNUMBER(SEARCH("/",'Model output'!J191)), VALUE(LEFT('Model output'!J191, SEARCH("/",'Model output'!J191)-1)),1)))))</f>
        <v>0</v>
      </c>
      <c r="K192" t="str" cm="1">
        <f t="array" ref="K192">IF(COUNT(FIND({0,1,2,3,4,5,6,7,8,9},'Model output'!K191))&gt;0,'Model output'!K191,"")</f>
        <v/>
      </c>
      <c r="L192" s="8" t="str">
        <f t="shared" si="45"/>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(usual), follicular variant, microcarcinoma (occult, small or microscopic) variant, oncocytic follicular variant</v>
      </c>
      <c r="P192" t="str">
        <f>IF('Model output'!N191="","",'Model output'!N191)</f>
        <v>1.3cm</v>
      </c>
      <c r="Q192" t="str">
        <f t="shared" si="47"/>
        <v>1.3cm</v>
      </c>
      <c r="R192" cm="1">
        <f t="array" ref="R192">IF(Q192="","",IF(ISNUMBER(SEARCH("cm",Q192)),MAX(VALUE(SUBSTITUTE(_xlfn.FILTERXML("&lt;t&gt;&lt;s&gt;"&amp;SUBSTITUTE(Q192,",","&lt;/s&gt;&lt;s&gt;")&amp;"&lt;/s&gt;&lt;/t&gt;","//s"),"cm",""))),MAX(VALUE(SUBSTITUTE(_xlfn.FILTERXML("&lt;t&gt;&lt;s&gt;"&amp;SUBSTITUTE(Q192,",","&lt;/s&gt;&lt;s&gt;")&amp;"&lt;/s&gt;&lt;/t&gt;","//s"),"mm","")))/10))</f>
        <v>1.3</v>
      </c>
      <c r="S192" t="str">
        <f>IF(OR('Model output'!P191="",ISNUMBER(SEARCH("Not identified", 'Model output'!P191)),ISNUMBER(SEARCH("Absent",'Model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 ""))</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7" t="str">
        <f>IF('Model output'!S191="","",'Model output'!S191)</f>
        <v>Not identified</v>
      </c>
      <c r="Y192" t="str">
        <f>IF(OR('Model output'!S191="",ISNUMBER(SEARCH("Absent",'Model output'!S191)),ISNUMBER(SEARCH("Not identified",'Model output'!S191)),AND(ISNUMBER(SEARCH("No",'Model output'!S191)),NOT(ISNUMBER(SEARCH("carcinoma",'Model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1" t="str">
        <f>IF(OR('Model output'!V191="", AND(ISERROR(SEARCH("Positive",'Model output'!V191)), ISNUMBER(SEARCH("Negative",'Model output'!V191))), AND(ISNUMBER(SEARCH("Uninvolved",'Model output'!V191)),NOT(ISNUMBER(SEARCH("margins involved",'Model output'!V191)))), ISNUMBER(SEARCH("Free",'Model output'!V191)), ISNUMBER(SEARCH("1 mm",'Model output'!V191)), ISNUMBER(SEARCH("0.1 CM",'Model output'!V191)), ISNUMBER(SEARCH("less than 0.2 mm",'Model output'!V191)), ISNUMBER(SEARCH("less than 0.5 mm",'Model output'!V191)), ISNUMBER(SEARCH("close to",'Model output'!V191)), ISNUMBER(SEARCH("abut",'Model output'!V191)), ISNUMBER(SEARCH("not mentioned",'Model output'!V191)), ISNUMBER(SEARCH("cannot be assessed",'Model output'!V191))), "negative", "positive")</f>
        <v>negative</v>
      </c>
      <c r="AE192" s="36"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AND(ISNUMBER(J192),J192&gt;=5),M192=""),AND(AND(ISNUMBER(J192),J192&gt;=5),AND(ISNUMBER(M192),M192&gt;=1)),AND(ISNUMBER(SERACH("papillary",N192)),OR(Y192="positive",Z192="positive"), ISNUMBER(SEARCH("BRAF",AB192)))),"intermediate","low"))</f>
        <v>low</v>
      </c>
      <c r="AF192" s="37" t="str">
        <f t="shared" si="48"/>
        <v>1b</v>
      </c>
      <c r="AG192" s="37" t="str">
        <f t="shared" si="49"/>
        <v>0</v>
      </c>
      <c r="AH192" s="37" t="str">
        <f t="shared" ref="AH192:AH255" si="50">IF(OR(H192="unknown"),"x",IF(H192="negative","0","1"))</f>
        <v>0</v>
      </c>
      <c r="AI192" s="43" t="str">
        <f t="shared" ref="AI192:AI255" si="51">IF(AND(B192&lt;55,AH192="0"),"I",
IF(AND(B192&lt;55,AH192="1"),"II",
IF(AH192="1","IVB",
IF(AND(AF192="4b",AH192="0"),"IVA",
IF(AND(AF192="4a",AH192="0"),"III",
IF(AND(OR(AF192="3a",AF192="3b",AF192="3"),AH192="0"),"II",
IF(AND(AF192="2",OR(AG192="1",AG192="1a",AG192="1b"),AH192="0"),"II",
IF(AND(OR(AF192="1a",AF192="1b",AF192="1"),OR(AG192="1",AG192="1a",AG192="1b"),AH192="0"),"II","I"
))))))))</f>
        <v>I</v>
      </c>
      <c r="AJ192" s="40" t="s">
        <v>938</v>
      </c>
      <c r="AK192" s="42" t="s">
        <v>942</v>
      </c>
      <c r="AL192" s="42" t="s">
        <v>943</v>
      </c>
      <c r="AM192" s="42" t="s">
        <v>946</v>
      </c>
      <c r="AN192" s="42" t="s">
        <v>69</v>
      </c>
      <c r="AO192" s="23">
        <f t="shared" ref="AO192:AO255" ca="1" si="52">IF(AE192=AJ192,1,0)</f>
        <v>1</v>
      </c>
      <c r="AP192" s="1">
        <f t="shared" ref="AP192:AP255" si="53">IF(AF192=AK192, 1, IF(AND(AF192="x", AK192="0"), 1, IF(AND(AF192="0", AK192="x"), 1, 0)))</f>
        <v>1</v>
      </c>
      <c r="AQ192" s="1">
        <f t="shared" ref="AQ192:AQ255" si="54">IF(AG192=AL192, 1, IF(AND(AG192="x", AL192="0"), 1, IF(AND(AG192="0", AL192="x"), 1, 0)))</f>
        <v>1</v>
      </c>
      <c r="AR192" s="1">
        <f t="shared" ref="AR192:AR255" si="55">IF(AH192=AM192, 1, IF(AND(AH192="x", AM192="0"), 1, IF(AND(AH192="0", AM192="x"), 1, 0)))</f>
        <v>1</v>
      </c>
      <c r="AS192" s="13">
        <f t="shared" si="36"/>
        <v>1</v>
      </c>
    </row>
    <row r="193" spans="1:45">
      <c r="A193" t="str">
        <f>'Model output'!A192</f>
        <v>TCGA-EM-A3AR</v>
      </c>
      <c r="B193" s="34">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6"/>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output'!G192)),ISNUMBER(SEARCH("V ",'Model output'!G192)),ISNUMBER(SEARCH("five",'Model output'!G192)),ISNUMBER(SEARCH("5",'Model output'!G192))))), "lateral", "central"))</f>
        <v/>
      </c>
      <c r="H193" t="str">
        <f>IF('Model output'!H192="","negative",IF(OR(ISNUMBER(SEARCH("lymph node",'Model output'!H192)),ISNUMBER(SEARCH("gland",'Model output'!H192)),ISNUMBER(SEARCH("lobe",'Model output'!H192)),ISNUMBER(SEARCH("isthmus",'Model output'!H192)),ISNUMBER(SEARCH("mediastinum",'Model output'!H192)),ISNUMBER(SEARCH("Not mentioned",'Model output'!H192)), ISNUMBER(SEARCH("Not applicable",'Model output'!H192)), ISNUMBER(SEARCH("paratracheal",'Model output'!H192)),ISNUMBER(SEARCH("fibroadipose tissue",'Model output'!H192)),ISNUMBER(SEARCH("thyroid node",'Model output'!H192)),ISNUMBER(SEARCH("skeletal muscle",'Model output'!H192)),ISNUMBER(SEARCH("right",'Model output'!H192)),ISNUMBER(SEARCH("left",'Model output'!H192)),ISNUMBER(SEARCH("Not specified",'Model output'!H192))),"negative","positive"))</f>
        <v>negative</v>
      </c>
      <c r="I193">
        <f>IF(OR('Model output'!I192="",'Model output'!I192="Not answered",'Model output'!I192="Not mentioned"),"",IF(ISNUMBER('Model output'!I192),'Model output'!I192,1))</f>
        <v>1</v>
      </c>
      <c r="J193">
        <f>IF(OR('Model output'!J192="",'Model output'!J192="Not answered",'Model output'!J192="Not mentioned"),"",IF(AND(ISNUMBER('Model output'!J192),'Model output'!J192&lt;=I193),'Model output'!J192,IF(AND(ISNUMBER('Model output'!J192), 'Model output'!J192&gt;=DATE(2024,1,1)), MIN(DAY('Model output'!J192), MONTH('Model output'!J192), YEAR('Model output'!J192)), IF(ISNUMBER(SEARCH("0/",'Model output'!J192)),0,IF(ISNUMBER(SEARCH("/",'Model output'!J192)), VALUE(LEFT('Model output'!J192, SEARCH("/",'Model output'!J192)-1)),1)))))</f>
        <v>1</v>
      </c>
      <c r="K193" t="str" cm="1">
        <f t="array" ref="K193">IF(COUNT(FIND({0,1,2,3,4,5,6,7,8,9},'Model output'!K192))&gt;0,'Model output'!K192,"")</f>
        <v/>
      </c>
      <c r="L193" s="8" t="str">
        <f t="shared" si="45"/>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 classical (usual)</v>
      </c>
      <c r="O193" t="str">
        <f>IF('Model output'!M192="","",'Model output'!M192)</f>
        <v/>
      </c>
      <c r="P193" t="str">
        <f>IF('Model output'!N192="","",'Model output'!N192)</f>
        <v>1.2cm</v>
      </c>
      <c r="Q193" t="str">
        <f t="shared" si="47"/>
        <v>1.2cm</v>
      </c>
      <c r="R193" cm="1">
        <f t="array" ref="R193">IF(Q193="","",IF(ISNUMBER(SEARCH("cm",Q193)),MAX(VALUE(SUBSTITUTE(_xlfn.FILTERXML("&lt;t&gt;&lt;s&gt;"&amp;SUBSTITUTE(Q193,",","&lt;/s&gt;&lt;s&gt;")&amp;"&lt;/s&gt;&lt;/t&gt;","//s"),"cm",""))),MAX(VALUE(SUBSTITUTE(_xlfn.FILTERXML("&lt;t&gt;&lt;s&gt;"&amp;SUBSTITUTE(Q193,",","&lt;/s&gt;&lt;s&gt;")&amp;"&lt;/s&gt;&lt;/t&gt;","//s"),"mm","")))/10))</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 ""))</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7" t="str">
        <f>IF('Model output'!S192="","",'Model output'!S192)</f>
        <v>Not identified</v>
      </c>
      <c r="Y193" t="str">
        <f>IF(OR('Model output'!S192="",ISNUMBER(SEARCH("Absent",'Model output'!S192)),ISNUMBER(SEARCH("Not identified",'Model output'!S192)),AND(ISNUMBER(SEARCH("No",'Model output'!S192)),NOT(ISNUMBER(SEARCH("carcinoma",'Model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1" t="str">
        <f>IF(OR('Model output'!V192="", AND(ISERROR(SEARCH("Positive",'Model output'!V192)), ISNUMBER(SEARCH("Negative",'Model output'!V192))), AND(ISNUMBER(SEARCH("Uninvolved",'Model output'!V192)),NOT(ISNUMBER(SEARCH("margins involved",'Model output'!V192)))), ISNUMBER(SEARCH("Free",'Model output'!V192)), ISNUMBER(SEARCH("1 mm",'Model output'!V192)), ISNUMBER(SEARCH("0.1 CM",'Model output'!V192)), ISNUMBER(SEARCH("less than 0.2 mm",'Model output'!V192)), ISNUMBER(SEARCH("less than 0.5 mm",'Model output'!V192)), ISNUMBER(SEARCH("close to",'Model output'!V192)), ISNUMBER(SEARCH("abut",'Model output'!V192)), ISNUMBER(SEARCH("not mentioned",'Model output'!V192)), ISNUMBER(SEARCH("cannot be assessed",'Model output'!V192))), "negative", "positive")</f>
        <v>negative</v>
      </c>
      <c r="AE193" s="36"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AND(ISNUMBER(J193),J193&gt;=5),M193=""),AND(AND(ISNUMBER(J193),J193&gt;=5),AND(ISNUMBER(M193),M193&gt;=1)),AND(ISNUMBER(SERACH("papillary",N193)),OR(Y193="positive",Z193="positive"), ISNUMBER(SEARCH("BRAF",AB193)))),"intermediate","low"))</f>
        <v>intermediate</v>
      </c>
      <c r="AF193" s="37" t="str">
        <f t="shared" si="48"/>
        <v>1b</v>
      </c>
      <c r="AG193" s="37" t="str">
        <f t="shared" si="49"/>
        <v>1a</v>
      </c>
      <c r="AH193" s="37" t="str">
        <f t="shared" si="50"/>
        <v>0</v>
      </c>
      <c r="AI193" s="43" t="str">
        <f t="shared" si="51"/>
        <v>I</v>
      </c>
      <c r="AJ193" s="40" t="s">
        <v>938</v>
      </c>
      <c r="AK193" s="42" t="s">
        <v>942</v>
      </c>
      <c r="AL193" s="42" t="s">
        <v>634</v>
      </c>
      <c r="AM193" s="42" t="s">
        <v>946</v>
      </c>
      <c r="AN193" s="42" t="s">
        <v>69</v>
      </c>
      <c r="AO193" s="23">
        <f t="shared" ca="1" si="52"/>
        <v>0</v>
      </c>
      <c r="AP193" s="1">
        <f t="shared" si="53"/>
        <v>1</v>
      </c>
      <c r="AQ193" s="1">
        <f t="shared" si="54"/>
        <v>1</v>
      </c>
      <c r="AR193" s="1">
        <f t="shared" si="55"/>
        <v>1</v>
      </c>
      <c r="AS193" s="13">
        <f t="shared" si="36"/>
        <v>1</v>
      </c>
    </row>
    <row r="194" spans="1:45">
      <c r="A194" t="str">
        <f>'Model output'!A193</f>
        <v>TCGA-EM-A3FJ</v>
      </c>
      <c r="B194" s="34">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6"/>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output'!G193)),ISNUMBER(SEARCH("V ",'Model output'!G193)),ISNUMBER(SEARCH("five",'Model output'!G193)),ISNUMBER(SEARCH("5",'Model output'!G193))))), "lateral", "central"))</f>
        <v/>
      </c>
      <c r="H194" t="str">
        <f>IF('Model output'!H193="","negative",IF(OR(ISNUMBER(SEARCH("lymph node",'Model output'!H193)),ISNUMBER(SEARCH("gland",'Model output'!H193)),ISNUMBER(SEARCH("lobe",'Model output'!H193)),ISNUMBER(SEARCH("isthmus",'Model output'!H193)),ISNUMBER(SEARCH("mediastinum",'Model output'!H193)),ISNUMBER(SEARCH("Not mentioned",'Model output'!H193)), ISNUMBER(SEARCH("Not applicable",'Model output'!H193)), ISNUMBER(SEARCH("paratracheal",'Model output'!H193)),ISNUMBER(SEARCH("fibroadipose tissue",'Model output'!H193)),ISNUMBER(SEARCH("thyroid node",'Model output'!H193)),ISNUMBER(SEARCH("skeletal muscle",'Model output'!H193)),ISNUMBER(SEARCH("right",'Model output'!H193)),ISNUMBER(SEARCH("left",'Model output'!H193)),ISNUMBER(SEARCH("Not specified",'Model output'!H193))),"negative","positive"))</f>
        <v>negative</v>
      </c>
      <c r="I194">
        <f>IF(OR('Model output'!I193="",'Model output'!I193="Not answered",'Model output'!I193="Not mentioned"),"",IF(ISNUMBER('Model output'!I193),'Model output'!I193,1))</f>
        <v>33</v>
      </c>
      <c r="J194">
        <f>IF(OR('Model output'!J193="",'Model output'!J193="Not answered",'Model output'!J193="Not mentioned"),"",IF(AND(ISNUMBER('Model output'!J193),'Model output'!J193&lt;=I194),'Model output'!J193,IF(AND(ISNUMBER('Model output'!J193), 'Model output'!J193&gt;=DATE(2024,1,1)), MIN(DAY('Model output'!J193), MONTH('Model output'!J193), YEAR('Model output'!J193)), IF(ISNUMBER(SEARCH("0/",'Model output'!J193)),0,IF(ISNUMBER(SEARCH("/",'Model output'!J193)), VALUE(LEFT('Model output'!J193, SEARCH("/",'Model output'!J193)-1)),1)))))</f>
        <v>12</v>
      </c>
      <c r="K194" t="str" cm="1">
        <f t="array" ref="K194">IF(COUNT(FIND({0,1,2,3,4,5,6,7,8,9},'Model output'!K193))&gt;0,'Model output'!K193,"")</f>
        <v/>
      </c>
      <c r="L194" s="8" t="str">
        <f t="shared" si="45"/>
        <v/>
      </c>
      <c r="M194" t="str" cm="1">
        <f t="array" ref="M194">IF(L194="","",IF(ISNUMBER(SEARCH("cm",L194)),MAX(VALUE(SUBSTITUTE(_xlfn.FILTERXML("&lt;t&gt;&lt;s&gt;"&amp;SUBSTITUTE(L194,",","&lt;/s&gt;&lt;s&gt;")&amp;"&lt;/s&gt;&lt;/t&gt;","//s"),"cm",""))),MAX(VALUE(SUBSTITUTE(_xlfn.FILTERXML("&lt;t&gt;&lt;s&gt;"&amp;SUBSTITUTE(L194,",","&lt;/s&gt;&lt;s&gt;")&amp;"&lt;/s&gt;&lt;/t&gt;","//s"),"mm","")))/10))</f>
        <v/>
      </c>
      <c r="N194" t="str">
        <f>IF('Model output'!L193="","",'Model output'!L193)</f>
        <v>papillary</v>
      </c>
      <c r="O194" t="str">
        <f>IF('Model output'!M193="","",'Model output'!M193)</f>
        <v>classical type</v>
      </c>
      <c r="P194" t="str">
        <f>IF('Model output'!N193="","",'Model output'!N193)</f>
        <v>1.0 cm</v>
      </c>
      <c r="Q194" t="str">
        <f t="shared" si="47"/>
        <v>1.0cm</v>
      </c>
      <c r="R194" cm="1">
        <f t="array" ref="R194">IF(Q194="","",IF(ISNUMBER(SEARCH("cm",Q194)),MAX(VALUE(SUBSTITUTE(_xlfn.FILTERXML("&lt;t&gt;&lt;s&gt;"&amp;SUBSTITUTE(Q194,",","&lt;/s&gt;&lt;s&gt;")&amp;"&lt;/s&gt;&lt;/t&gt;","//s"),"cm",""))),MAX(VALUE(SUBSTITUTE(_xlfn.FILTERXML("&lt;t&gt;&lt;s&gt;"&amp;SUBSTITUTE(Q194,",","&lt;/s&gt;&lt;s&gt;")&amp;"&lt;/s&gt;&lt;/t&gt;","//s"),"mm","")))/10))</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 ""))</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7" t="str">
        <f>IF('Model output'!S193="","",'Model output'!S193)</f>
        <v>Absent</v>
      </c>
      <c r="Y194" t="str">
        <f>IF(OR('Model output'!S193="",ISNUMBER(SEARCH("Absent",'Model output'!S193)),ISNUMBER(SEARCH("Not identified",'Model output'!S193)),AND(ISNUMBER(SEARCH("No",'Model output'!S193)),NOT(ISNUMBER(SEARCH("carcinoma",'Model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1" t="str">
        <f>IF(OR('Model output'!V193="", AND(ISERROR(SEARCH("Positive",'Model output'!V193)), ISNUMBER(SEARCH("Negative",'Model output'!V193))), AND(ISNUMBER(SEARCH("Uninvolved",'Model output'!V193)),NOT(ISNUMBER(SEARCH("margins involved",'Model output'!V193)))), ISNUMBER(SEARCH("Free",'Model output'!V193)), ISNUMBER(SEARCH("1 mm",'Model output'!V193)), ISNUMBER(SEARCH("0.1 CM",'Model output'!V193)), ISNUMBER(SEARCH("less than 0.2 mm",'Model output'!V193)), ISNUMBER(SEARCH("less than 0.5 mm",'Model output'!V193)), ISNUMBER(SEARCH("close to",'Model output'!V193)), ISNUMBER(SEARCH("abut",'Model output'!V193)), ISNUMBER(SEARCH("not mentioned",'Model output'!V193)), ISNUMBER(SEARCH("cannot be assessed",'Model output'!V193))), "negative", "positive")</f>
        <v>negative</v>
      </c>
      <c r="AE194" s="36"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AND(ISNUMBER(J194),J194&gt;=5),M194=""),AND(AND(ISNUMBER(J194),J194&gt;=5),AND(ISNUMBER(M194),M194&gt;=1)),AND(ISNUMBER(SERACH("papillary",N194)),OR(Y194="positive",Z194="positive"), ISNUMBER(SEARCH("BRAF",AB194)))),"intermediate","low"))</f>
        <v>intermediate</v>
      </c>
      <c r="AF194" s="37" t="str">
        <f t="shared" si="48"/>
        <v>1a</v>
      </c>
      <c r="AG194" s="37" t="str">
        <f t="shared" si="49"/>
        <v>1a</v>
      </c>
      <c r="AH194" s="37" t="str">
        <f t="shared" si="50"/>
        <v>0</v>
      </c>
      <c r="AI194" s="43" t="str">
        <f t="shared" si="51"/>
        <v>I</v>
      </c>
      <c r="AJ194" s="40" t="s">
        <v>939</v>
      </c>
      <c r="AK194" s="42" t="s">
        <v>634</v>
      </c>
      <c r="AL194" s="42" t="s">
        <v>942</v>
      </c>
      <c r="AM194" s="42" t="s">
        <v>946</v>
      </c>
      <c r="AN194" s="42" t="s">
        <v>69</v>
      </c>
      <c r="AO194" s="23">
        <f t="shared" ca="1" si="52"/>
        <v>1</v>
      </c>
      <c r="AP194" s="1">
        <f t="shared" si="53"/>
        <v>1</v>
      </c>
      <c r="AQ194" s="1">
        <f t="shared" si="54"/>
        <v>0</v>
      </c>
      <c r="AR194" s="1">
        <f t="shared" si="55"/>
        <v>1</v>
      </c>
      <c r="AS194" s="13">
        <f t="shared" si="36"/>
        <v>1</v>
      </c>
    </row>
    <row r="195" spans="1:45">
      <c r="A195" t="str">
        <f>'Model output'!A194</f>
        <v>TCGA-EM-A3FK</v>
      </c>
      <c r="B195" s="34">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6"/>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output'!H194="","negative",IF(OR(ISNUMBER(SEARCH("lymph node",'Model output'!H194)),ISNUMBER(SEARCH("gland",'Model output'!H194)),ISNUMBER(SEARCH("lobe",'Model output'!H194)),ISNUMBER(SEARCH("isthmus",'Model output'!H194)),ISNUMBER(SEARCH("mediastinum",'Model output'!H194)),ISNUMBER(SEARCH("Not mentioned",'Model output'!H194)), ISNUMBER(SEARCH("Not applicable",'Model output'!H194)), ISNUMBER(SEARCH("paratracheal",'Model output'!H194)),ISNUMBER(SEARCH("fibroadipose tissue",'Model output'!H194)),ISNUMBER(SEARCH("thyroid node",'Model output'!H194)),ISNUMBER(SEARCH("skeletal muscle",'Model output'!H194)),ISNUMBER(SEARCH("right",'Model output'!H194)),ISNUMBER(SEARCH("left",'Model output'!H194)),ISNUMBER(SEARCH("Not specified",'Model output'!H194))),"negative","positive"))</f>
        <v>negative</v>
      </c>
      <c r="I195">
        <f>IF(OR('Model output'!I194="",'Model output'!I194="Not answered",'Model output'!I194="Not mentioned"),"",IF(ISNUMBER('Model output'!I194),'Model output'!I194,1))</f>
        <v>25</v>
      </c>
      <c r="J195">
        <f>IF(OR('Model output'!J194="",'Model output'!J194="Not answered",'Model output'!J194="Not mentioned"),"",IF(AND(ISNUMBER('Model output'!J194),'Model output'!J194&lt;=I195),'Model output'!J194,IF(AND(ISNUMBER('Model output'!J194), 'Model output'!J194&gt;=DATE(2024,1,1)), MIN(DAY('Model output'!J194), MONTH('Model output'!J194), YEAR('Model output'!J194)), IF(ISNUMBER(SEARCH("0/",'Model output'!J194)),0,IF(ISNUMBER(SEARCH("/",'Model output'!J194)), VALUE(LEFT('Model output'!J194, SEARCH("/",'Model output'!J194)-1)),1)))))</f>
        <v>17</v>
      </c>
      <c r="K195" t="str" cm="1">
        <f t="array" ref="K195">IF(COUNT(FIND({0,1,2,3,4,5,6,7,8,9},'Model output'!K194))&gt;0,'Model output'!K194,"")</f>
        <v/>
      </c>
      <c r="L195" s="8" t="str">
        <f t="shared" si="45"/>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 (usual)</v>
      </c>
      <c r="P195" t="str">
        <f>IF('Model output'!N194="","",'Model output'!N194)</f>
        <v>1.2cm</v>
      </c>
      <c r="Q195" t="str">
        <f t="shared" si="47"/>
        <v>1.2cm</v>
      </c>
      <c r="R195" cm="1">
        <f t="array" ref="R195">IF(Q195="","",IF(ISNUMBER(SEARCH("cm",Q195)),MAX(VALUE(SUBSTITUTE(_xlfn.FILTERXML("&lt;t&gt;&lt;s&gt;"&amp;SUBSTITUTE(Q195,",","&lt;/s&gt;&lt;s&gt;")&amp;"&lt;/s&gt;&lt;/t&gt;","//s"),"cm",""))),MAX(VALUE(SUBSTITUTE(_xlfn.FILTERXML("&lt;t&gt;&lt;s&gt;"&amp;SUBSTITUTE(Q195,",","&lt;/s&gt;&lt;s&gt;")&amp;"&lt;/s&gt;&lt;/t&gt;","//s"),"mm","")))/10))</f>
        <v>1.2</v>
      </c>
      <c r="S195" t="str">
        <f>IF(OR('Model output'!P194="",ISNUMBER(SEARCH("Not identified", 'Model output'!P194)),ISNUMBER(SEARCH("Absent",'Model output'!P194)),AND(ISNUMBER(SEARCH("No",'Model output'!P194)),NOT(ISNUMBER(SEARCH("diagnostic",'Model output'!P194)))),ISNUMBER(SEARCH("Negative",'Model output'!P194))),"negative","positive")</f>
        <v>positive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 ""))</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7" t="str">
        <f>IF('Model output'!S194="","",'Model output'!S194)</f>
        <v>Not identified</v>
      </c>
      <c r="Y195" t="str">
        <f>IF(OR('Model output'!S194="",ISNUMBER(SEARCH("Absent",'Model output'!S194)),ISNUMBER(SEARCH("Not identified",'Model output'!S194)),AND(ISNUMBER(SEARCH("No",'Model output'!S194)),NOT(ISNUMBER(SEARCH("carcinoma",'Model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1" t="str">
        <f>IF(OR('Model output'!V194="", AND(ISERROR(SEARCH("Positive",'Model output'!V194)), ISNUMBER(SEARCH("Negative",'Model output'!V194))), AND(ISNUMBER(SEARCH("Uninvolved",'Model output'!V194)),NOT(ISNUMBER(SEARCH("margins involved",'Model output'!V194)))), ISNUMBER(SEARCH("Free",'Model output'!V194)), ISNUMBER(SEARCH("1 mm",'Model output'!V194)), ISNUMBER(SEARCH("0.1 CM",'Model output'!V194)), ISNUMBER(SEARCH("less than 0.2 mm",'Model output'!V194)), ISNUMBER(SEARCH("less than 0.5 mm",'Model output'!V194)), ISNUMBER(SEARCH("close to",'Model output'!V194)), ISNUMBER(SEARCH("abut",'Model output'!V194)), ISNUMBER(SEARCH("not mentioned",'Model output'!V194)), ISNUMBER(SEARCH("cannot be assessed",'Model output'!V194))), "negative", "positive")</f>
        <v>negative</v>
      </c>
      <c r="AE195" s="36"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AND(ISNUMBER(J195),J195&gt;=5),M195=""),AND(AND(ISNUMBER(J195),J195&gt;=5),AND(ISNUMBER(M195),M195&gt;=1)),AND(ISNUMBER(SERACH("papillary",N195)),OR(Y195="positive",Z195="positive"), ISNUMBER(SEARCH("BRAF",AB195)))),"intermediate","low"))</f>
        <v>intermediate</v>
      </c>
      <c r="AF195" s="37" t="str">
        <f t="shared" si="48"/>
        <v>1b</v>
      </c>
      <c r="AG195" s="37" t="str">
        <f t="shared" si="49"/>
        <v>1b</v>
      </c>
      <c r="AH195" s="37" t="str">
        <f t="shared" si="50"/>
        <v>0</v>
      </c>
      <c r="AI195" s="43" t="str">
        <f t="shared" si="51"/>
        <v>I</v>
      </c>
      <c r="AJ195" s="40" t="s">
        <v>939</v>
      </c>
      <c r="AK195" s="42" t="s">
        <v>942</v>
      </c>
      <c r="AL195" s="42" t="s">
        <v>942</v>
      </c>
      <c r="AM195" s="42" t="s">
        <v>946</v>
      </c>
      <c r="AN195" s="42" t="s">
        <v>69</v>
      </c>
      <c r="AO195" s="23">
        <f t="shared" ca="1" si="52"/>
        <v>1</v>
      </c>
      <c r="AP195" s="1">
        <f t="shared" si="53"/>
        <v>1</v>
      </c>
      <c r="AQ195" s="1">
        <f t="shared" si="54"/>
        <v>1</v>
      </c>
      <c r="AR195" s="1">
        <f t="shared" si="55"/>
        <v>1</v>
      </c>
      <c r="AS195" s="13">
        <f t="shared" ref="AS195:AS258" si="56">IF(AI195=AN195,1,0)</f>
        <v>1</v>
      </c>
    </row>
    <row r="196" spans="1:45">
      <c r="A196" t="str">
        <f>'Model output'!A195</f>
        <v>TCGA-EM-A3FL</v>
      </c>
      <c r="B196" s="34">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0</v>
      </c>
      <c r="F196" t="str">
        <f t="shared" si="46"/>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output'!G195)),ISNUMBER(SEARCH("V ",'Model output'!G195)),ISNUMBER(SEARCH("five",'Model output'!G195)),ISNUMBER(SEARCH("5",'Model output'!G195))))), "lateral", "central"))</f>
        <v/>
      </c>
      <c r="H196" t="str">
        <f>IF('Model output'!H195="","negative",IF(OR(ISNUMBER(SEARCH("lymph node",'Model output'!H195)),ISNUMBER(SEARCH("gland",'Model output'!H195)),ISNUMBER(SEARCH("lobe",'Model output'!H195)),ISNUMBER(SEARCH("isthmus",'Model output'!H195)),ISNUMBER(SEARCH("mediastinum",'Model output'!H195)),ISNUMBER(SEARCH("Not mentioned",'Model output'!H195)), ISNUMBER(SEARCH("Not applicable",'Model output'!H195)), ISNUMBER(SEARCH("paratracheal",'Model output'!H195)),ISNUMBER(SEARCH("fibroadipose tissue",'Model output'!H195)),ISNUMBER(SEARCH("thyroid node",'Model output'!H195)),ISNUMBER(SEARCH("skeletal muscle",'Model output'!H195)),ISNUMBER(SEARCH("right",'Model output'!H195)),ISNUMBER(SEARCH("left",'Model output'!H195)),ISNUMBER(SEARCH("Not specified",'Model output'!H195))),"negative","positive"))</f>
        <v>negative</v>
      </c>
      <c r="I196">
        <f>IF(OR('Model output'!I195="",'Model output'!I195="Not answered",'Model output'!I195="Not mentioned"),"",IF(ISNUMBER('Model output'!I195),'Model output'!I195,1))</f>
        <v>0</v>
      </c>
      <c r="J196">
        <f>IF(OR('Model output'!J195="",'Model output'!J195="Not answered",'Model output'!J195="Not mentioned"),"",IF(AND(ISNUMBER('Model output'!J195),'Model output'!J195&lt;=I196),'Model output'!J195,IF(AND(ISNUMBER('Model output'!J195), 'Model output'!J195&gt;=DATE(2024,1,1)), MIN(DAY('Model output'!J195), MONTH('Model output'!J195), YEAR('Model output'!J195)), IF(ISNUMBER(SEARCH("0/",'Model output'!J195)),0,IF(ISNUMBER(SEARCH("/",'Model output'!J195)), VALUE(LEFT('Model output'!J195, SEARCH("/",'Model output'!J195)-1)),1)))))</f>
        <v>0</v>
      </c>
      <c r="K196" t="str" cm="1">
        <f t="array" ref="K196">IF(COUNT(FIND({0,1,2,3,4,5,6,7,8,9},'Model output'!K195))&gt;0,'Model output'!K195,"")</f>
        <v/>
      </c>
      <c r="L196" s="8" t="str">
        <f t="shared" si="45"/>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
      </c>
      <c r="P196" t="str">
        <f>IF('Model output'!N195="","",'Model output'!N195)</f>
        <v>1.5 cm</v>
      </c>
      <c r="Q196" t="str">
        <f t="shared" si="47"/>
        <v>1.5cm</v>
      </c>
      <c r="R196" cm="1">
        <f t="array" ref="R196">IF(Q196="","",IF(ISNUMBER(SEARCH("cm",Q196)),MAX(VALUE(SUBSTITUTE(_xlfn.FILTERXML("&lt;t&gt;&lt;s&gt;"&amp;SUBSTITUTE(Q196,",","&lt;/s&gt;&lt;s&gt;")&amp;"&lt;/s&gt;&lt;/t&gt;","//s"),"cm",""))),MAX(VALUE(SUBSTITUTE(_xlfn.FILTERXML("&lt;t&gt;&lt;s&gt;"&amp;SUBSTITUTE(Q196,",","&lt;/s&gt;&lt;s&gt;")&amp;"&lt;/s&gt;&lt;/t&gt;","//s"),"mm","")))/10))</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 ""))</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7" t="str">
        <f>IF('Model output'!S195="","",'Model output'!S195)</f>
        <v>Not identified</v>
      </c>
      <c r="Y196" t="str">
        <f>IF(OR('Model output'!S195="",ISNUMBER(SEARCH("Absent",'Model output'!S195)),ISNUMBER(SEARCH("Not identified",'Model output'!S195)),AND(ISNUMBER(SEARCH("No",'Model output'!S195)),NOT(ISNUMBER(SEARCH("carcinoma",'Model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1" t="str">
        <f>IF(OR('Model output'!V195="", AND(ISERROR(SEARCH("Positive",'Model output'!V195)), ISNUMBER(SEARCH("Negative",'Model output'!V195))), AND(ISNUMBER(SEARCH("Uninvolved",'Model output'!V195)),NOT(ISNUMBER(SEARCH("margins involved",'Model output'!V195)))), ISNUMBER(SEARCH("Free",'Model output'!V195)), ISNUMBER(SEARCH("1 mm",'Model output'!V195)), ISNUMBER(SEARCH("0.1 CM",'Model output'!V195)), ISNUMBER(SEARCH("less than 0.2 mm",'Model output'!V195)), ISNUMBER(SEARCH("less than 0.5 mm",'Model output'!V195)), ISNUMBER(SEARCH("close to",'Model output'!V195)), ISNUMBER(SEARCH("abut",'Model output'!V195)), ISNUMBER(SEARCH("not mentioned",'Model output'!V195)), ISNUMBER(SEARCH("cannot be assessed",'Model output'!V195))), "negative", "positive")</f>
        <v>negative</v>
      </c>
      <c r="AE196" s="36"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AND(ISNUMBER(J196),J196&gt;=5),M196=""),AND(AND(ISNUMBER(J196),J196&gt;=5),AND(ISNUMBER(M196),M196&gt;=1)),AND(ISNUMBER(SERACH("papillary",N196)),OR(Y196="positive",Z196="positive"), ISNUMBER(SEARCH("BRAF",AB196)))),"intermediate","low"))</f>
        <v>low</v>
      </c>
      <c r="AF196" s="37" t="str">
        <f t="shared" si="48"/>
        <v>1b</v>
      </c>
      <c r="AG196" s="37" t="str">
        <f t="shared" si="49"/>
        <v>0</v>
      </c>
      <c r="AH196" s="37" t="str">
        <f t="shared" si="50"/>
        <v>0</v>
      </c>
      <c r="AI196" s="43" t="str">
        <f t="shared" si="51"/>
        <v>I</v>
      </c>
      <c r="AJ196" s="40" t="s">
        <v>938</v>
      </c>
      <c r="AK196" s="42" t="s">
        <v>942</v>
      </c>
      <c r="AL196" s="42" t="s">
        <v>946</v>
      </c>
      <c r="AM196" s="42" t="s">
        <v>946</v>
      </c>
      <c r="AN196" s="42" t="s">
        <v>69</v>
      </c>
      <c r="AO196" s="23">
        <f t="shared" ca="1" si="52"/>
        <v>1</v>
      </c>
      <c r="AP196" s="1">
        <f t="shared" si="53"/>
        <v>1</v>
      </c>
      <c r="AQ196" s="1">
        <f t="shared" si="54"/>
        <v>1</v>
      </c>
      <c r="AR196" s="1">
        <f t="shared" si="55"/>
        <v>1</v>
      </c>
      <c r="AS196" s="13">
        <f t="shared" si="56"/>
        <v>1</v>
      </c>
    </row>
    <row r="197" spans="1:45">
      <c r="A197" t="str">
        <f>'Model output'!A196</f>
        <v>TCGA-EM-A3FM</v>
      </c>
      <c r="B197" s="34">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6"/>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output'!G196)),ISNUMBER(SEARCH("V ",'Model output'!G196)),ISNUMBER(SEARCH("five",'Model output'!G196)),ISNUMBER(SEARCH("5",'Model output'!G196))))), "lateral", "central"))</f>
        <v>central</v>
      </c>
      <c r="H197" t="str">
        <f>IF('Model output'!H196="","negative",IF(OR(ISNUMBER(SEARCH("lymph node",'Model output'!H196)),ISNUMBER(SEARCH("gland",'Model output'!H196)),ISNUMBER(SEARCH("lobe",'Model output'!H196)),ISNUMBER(SEARCH("isthmus",'Model output'!H196)),ISNUMBER(SEARCH("mediastinum",'Model output'!H196)),ISNUMBER(SEARCH("Not mentioned",'Model output'!H196)), ISNUMBER(SEARCH("Not applicable",'Model output'!H196)), ISNUMBER(SEARCH("paratracheal",'Model output'!H196)),ISNUMBER(SEARCH("fibroadipose tissue",'Model output'!H196)),ISNUMBER(SEARCH("thyroid node",'Model output'!H196)),ISNUMBER(SEARCH("skeletal muscle",'Model output'!H196)),ISNUMBER(SEARCH("right",'Model output'!H196)),ISNUMBER(SEARCH("left",'Model output'!H196)),ISNUMBER(SEARCH("Not specified",'Model output'!H196))),"negative","positive"))</f>
        <v>negative</v>
      </c>
      <c r="I197">
        <f>IF(OR('Model output'!I196="",'Model output'!I196="Not answered",'Model output'!I196="Not mentioned"),"",IF(ISNUMBER('Model output'!I196),'Model output'!I196,1))</f>
        <v>41</v>
      </c>
      <c r="J197">
        <f>IF(OR('Model output'!J196="",'Model output'!J196="Not answered",'Model output'!J196="Not mentioned"),"",IF(AND(ISNUMBER('Model output'!J196),'Model output'!J196&lt;=I197),'Model output'!J196,IF(AND(ISNUMBER('Model output'!J196), 'Model output'!J196&gt;=DATE(2024,1,1)), MIN(DAY('Model output'!J196), MONTH('Model output'!J196), YEAR('Model output'!J196)), IF(ISNUMBER(SEARCH("0/",'Model output'!J196)),0,IF(ISNUMBER(SEARCH("/",'Model output'!J196)), VALUE(LEFT('Model output'!J196, SEARCH("/",'Model output'!J196)-1)),1)))))</f>
        <v>17</v>
      </c>
      <c r="K197" t="str" cm="1">
        <f t="array" ref="K197">IF(COUNT(FIND({0,1,2,3,4,5,6,7,8,9},'Model output'!K196))&gt;0,'Model output'!K196,"")</f>
        <v/>
      </c>
      <c r="L197" s="8" t="str">
        <f t="shared" si="45"/>
        <v/>
      </c>
      <c r="M197" t="str" cm="1">
        <f t="array" ref="M197">IF(L197="","",IF(ISNUMBER(SEARCH("cm",L197)),MAX(VALUE(SUBSTITUTE(_xlfn.FILTERXML("&lt;t&gt;&lt;s&gt;"&amp;SUBSTITUTE(L197,",","&lt;/s&gt;&lt;s&gt;")&amp;"&lt;/s&gt;&lt;/t&gt;","//s"),"cm",""))),MAX(VALUE(SUBSTITUTE(_xlfn.FILTERXML("&lt;t&gt;&lt;s&gt;"&amp;SUBSTITUTE(L197,",","&lt;/s&gt;&lt;s&gt;")&amp;"&lt;/s&gt;&lt;/t&gt;","//s"),"mm","")))/10))</f>
        <v/>
      </c>
      <c r="N197" t="str">
        <f>IF('Model output'!L196="","",'Model output'!L196)</f>
        <v>papillary</v>
      </c>
      <c r="O197" t="str">
        <f>IF('Model output'!M196="","",'Model output'!M196)</f>
        <v>classical (usual)</v>
      </c>
      <c r="P197" t="str">
        <f>IF('Model output'!N196="","",'Model output'!N196)</f>
        <v>2.2cm</v>
      </c>
      <c r="Q197" t="str">
        <f t="shared" si="47"/>
        <v>2.2cm</v>
      </c>
      <c r="R197" cm="1">
        <f t="array" ref="R197">IF(Q197="","",IF(ISNUMBER(SEARCH("cm",Q197)),MAX(VALUE(SUBSTITUTE(_xlfn.FILTERXML("&lt;t&gt;&lt;s&gt;"&amp;SUBSTITUTE(Q197,",","&lt;/s&gt;&lt;s&gt;")&amp;"&lt;/s&gt;&lt;/t&gt;","//s"),"cm",""))),MAX(VALUE(SUBSTITUTE(_xlfn.FILTERXML("&lt;t&gt;&lt;s&gt;"&amp;SUBSTITUTE(Q197,",","&lt;/s&gt;&lt;s&gt;")&amp;"&lt;/s&gt;&lt;/t&gt;","//s"),"mm","")))/10))</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 ""))</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7" t="str">
        <f>IF('Model output'!S196="","",'Model output'!S196)</f>
        <v>Not identified</v>
      </c>
      <c r="Y197" t="str">
        <f>IF(OR('Model output'!S196="",ISNUMBER(SEARCH("Absent",'Model output'!S196)),ISNUMBER(SEARCH("Not identified",'Model output'!S196)),AND(ISNUMBER(SEARCH("No",'Model output'!S196)),NOT(ISNUMBER(SEARCH("carcinoma",'Model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1" t="str">
        <f>IF(OR('Model output'!V196="", AND(ISERROR(SEARCH("Positive",'Model output'!V196)), ISNUMBER(SEARCH("Negative",'Model output'!V196))), AND(ISNUMBER(SEARCH("Uninvolved",'Model output'!V196)),NOT(ISNUMBER(SEARCH("margins involved",'Model output'!V196)))), ISNUMBER(SEARCH("Free",'Model output'!V196)), ISNUMBER(SEARCH("1 mm",'Model output'!V196)), ISNUMBER(SEARCH("0.1 CM",'Model output'!V196)), ISNUMBER(SEARCH("less than 0.2 mm",'Model output'!V196)), ISNUMBER(SEARCH("less than 0.5 mm",'Model output'!V196)), ISNUMBER(SEARCH("close to",'Model output'!V196)), ISNUMBER(SEARCH("abut",'Model output'!V196)), ISNUMBER(SEARCH("not mentioned",'Model output'!V196)), ISNUMBER(SEARCH("cannot be assessed",'Model output'!V196))), "negative", "positive")</f>
        <v>negative</v>
      </c>
      <c r="AE197" s="36"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AND(ISNUMBER(J197),J197&gt;=5),M197=""),AND(AND(ISNUMBER(J197),J197&gt;=5),AND(ISNUMBER(M197),M197&gt;=1)),AND(ISNUMBER(SERACH("papillary",N197)),OR(Y197="positive",Z197="positive"), ISNUMBER(SEARCH("BRAF",AB197)))),"intermediate","low"))</f>
        <v>intermediate</v>
      </c>
      <c r="AF197" s="37" t="str">
        <f t="shared" si="48"/>
        <v>2</v>
      </c>
      <c r="AG197" s="37" t="str">
        <f t="shared" si="49"/>
        <v>1a</v>
      </c>
      <c r="AH197" s="37" t="str">
        <f t="shared" si="50"/>
        <v>0</v>
      </c>
      <c r="AI197" s="43" t="str">
        <f t="shared" si="51"/>
        <v>II</v>
      </c>
      <c r="AJ197" s="40" t="s">
        <v>939</v>
      </c>
      <c r="AK197" s="42" t="s">
        <v>945</v>
      </c>
      <c r="AL197" s="42" t="s">
        <v>942</v>
      </c>
      <c r="AM197" s="42" t="s">
        <v>946</v>
      </c>
      <c r="AN197" s="42" t="s">
        <v>944</v>
      </c>
      <c r="AO197" s="23">
        <f t="shared" ca="1" si="52"/>
        <v>1</v>
      </c>
      <c r="AP197" s="1">
        <f t="shared" si="53"/>
        <v>1</v>
      </c>
      <c r="AQ197" s="1">
        <f t="shared" si="54"/>
        <v>0</v>
      </c>
      <c r="AR197" s="1">
        <f t="shared" si="55"/>
        <v>1</v>
      </c>
      <c r="AS197" s="13">
        <f t="shared" si="56"/>
        <v>1</v>
      </c>
    </row>
    <row r="198" spans="1:45">
      <c r="A198" t="str">
        <f>'Model output'!A197</f>
        <v>TCGA-EM-A3FN</v>
      </c>
      <c r="B198" s="34">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6"/>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output'!G197)),ISNUMBER(SEARCH("V ",'Model output'!G197)),ISNUMBER(SEARCH("five",'Model output'!G197)),ISNUMBER(SEARCH("5",'Model output'!G197))))), "lateral", "central"))</f>
        <v/>
      </c>
      <c r="H198" t="str">
        <f>IF('Model output'!H197="","negative",IF(OR(ISNUMBER(SEARCH("lymph node",'Model output'!H197)),ISNUMBER(SEARCH("gland",'Model output'!H197)),ISNUMBER(SEARCH("lobe",'Model output'!H197)),ISNUMBER(SEARCH("isthmus",'Model output'!H197)),ISNUMBER(SEARCH("mediastinum",'Model output'!H197)),ISNUMBER(SEARCH("Not mentioned",'Model output'!H197)), ISNUMBER(SEARCH("Not applicable",'Model output'!H197)), ISNUMBER(SEARCH("paratracheal",'Model output'!H197)),ISNUMBER(SEARCH("fibroadipose tissue",'Model output'!H197)),ISNUMBER(SEARCH("thyroid node",'Model output'!H197)),ISNUMBER(SEARCH("skeletal muscle",'Model output'!H197)),ISNUMBER(SEARCH("right",'Model output'!H197)),ISNUMBER(SEARCH("left",'Model output'!H197)),ISNUMBER(SEARCH("Not specified",'Model output'!H197))),"negative","positive"))</f>
        <v>negative</v>
      </c>
      <c r="I198">
        <f>IF(OR('Model output'!I197="",'Model output'!I197="Not answered",'Model output'!I197="Not mentioned"),"",IF(ISNUMBER('Model output'!I197),'Model output'!I197,1))</f>
        <v>2</v>
      </c>
      <c r="J198">
        <f>IF(OR('Model output'!J197="",'Model output'!J197="Not answered",'Model output'!J197="Not mentioned"),"",IF(AND(ISNUMBER('Model output'!J197),'Model output'!J197&lt;=I198),'Model output'!J197,IF(AND(ISNUMBER('Model output'!J197), 'Model output'!J197&gt;=DATE(2024,1,1)), MIN(DAY('Model output'!J197), MONTH('Model output'!J197), YEAR('Model output'!J197)), IF(ISNUMBER(SEARCH("0/",'Model output'!J197)),0,IF(ISNUMBER(SEARCH("/",'Model output'!J197)), VALUE(LEFT('Model output'!J197, SEARCH("/",'Model output'!J197)-1)),1)))))</f>
        <v>0</v>
      </c>
      <c r="K198" t="str" cm="1">
        <f t="array" ref="K198">IF(COUNT(FIND({0,1,2,3,4,5,6,7,8,9},'Model output'!K197))&gt;0,'Model output'!K197,"")</f>
        <v/>
      </c>
      <c r="L198" s="8" t="str">
        <f t="shared" si="45"/>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
      </c>
      <c r="P198" t="str">
        <f>IF('Model output'!N197="","",'Model output'!N197)</f>
        <v>4.2cm</v>
      </c>
      <c r="Q198" t="str">
        <f t="shared" si="47"/>
        <v>4.2cm</v>
      </c>
      <c r="R198" cm="1">
        <f t="array" ref="R198">IF(Q198="","",IF(ISNUMBER(SEARCH("cm",Q198)),MAX(VALUE(SUBSTITUTE(_xlfn.FILTERXML("&lt;t&gt;&lt;s&gt;"&amp;SUBSTITUTE(Q198,",","&lt;/s&gt;&lt;s&gt;")&amp;"&lt;/s&gt;&lt;/t&gt;","//s"),"cm",""))),MAX(VALUE(SUBSTITUTE(_xlfn.FILTERXML("&lt;t&gt;&lt;s&gt;"&amp;SUBSTITUTE(Q198,",","&lt;/s&gt;&lt;s&gt;")&amp;"&lt;/s&gt;&lt;/t&gt;","//s"),"mm","")))/10))</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 ""))</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7" t="str">
        <f>IF('Model output'!S197="","",'Model output'!S197)</f>
        <v>Not identified</v>
      </c>
      <c r="Y198" t="str">
        <f>IF(OR('Model output'!S197="",ISNUMBER(SEARCH("Absent",'Model output'!S197)),ISNUMBER(SEARCH("Not identified",'Model output'!S197)),AND(ISNUMBER(SEARCH("No",'Model output'!S197)),NOT(ISNUMBER(SEARCH("carcinoma",'Model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1" t="str">
        <f>IF(OR('Model output'!V197="", AND(ISERROR(SEARCH("Positive",'Model output'!V197)), ISNUMBER(SEARCH("Negative",'Model output'!V197))), AND(ISNUMBER(SEARCH("Uninvolved",'Model output'!V197)),NOT(ISNUMBER(SEARCH("margins involved",'Model output'!V197)))), ISNUMBER(SEARCH("Free",'Model output'!V197)), ISNUMBER(SEARCH("1 mm",'Model output'!V197)), ISNUMBER(SEARCH("0.1 CM",'Model output'!V197)), ISNUMBER(SEARCH("less than 0.2 mm",'Model output'!V197)), ISNUMBER(SEARCH("less than 0.5 mm",'Model output'!V197)), ISNUMBER(SEARCH("close to",'Model output'!V197)), ISNUMBER(SEARCH("abut",'Model output'!V197)), ISNUMBER(SEARCH("not mentioned",'Model output'!V197)), ISNUMBER(SEARCH("cannot be assessed",'Model output'!V197))), "negative", "positive")</f>
        <v>negative</v>
      </c>
      <c r="AE198" s="36"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AND(ISNUMBER(J198),J198&gt;=5),M198=""),AND(AND(ISNUMBER(J198),J198&gt;=5),AND(ISNUMBER(M198),M198&gt;=1)),AND(ISNUMBER(SERACH("papillary",N198)),OR(Y198="positive",Z198="positive"), ISNUMBER(SEARCH("BRAF",AB198)))),"intermediate","low"))</f>
        <v>low</v>
      </c>
      <c r="AF198" s="37" t="str">
        <f t="shared" si="48"/>
        <v>3a</v>
      </c>
      <c r="AG198" s="37" t="str">
        <f t="shared" si="49"/>
        <v>0</v>
      </c>
      <c r="AH198" s="37" t="str">
        <f t="shared" si="50"/>
        <v>0</v>
      </c>
      <c r="AI198" s="43" t="str">
        <f t="shared" si="51"/>
        <v>I</v>
      </c>
      <c r="AJ198" s="40" t="s">
        <v>938</v>
      </c>
      <c r="AK198" s="42" t="s">
        <v>947</v>
      </c>
      <c r="AL198" s="42" t="s">
        <v>943</v>
      </c>
      <c r="AM198" s="42" t="s">
        <v>946</v>
      </c>
      <c r="AN198" s="42" t="s">
        <v>69</v>
      </c>
      <c r="AO198" s="23">
        <f t="shared" ca="1" si="52"/>
        <v>1</v>
      </c>
      <c r="AP198" s="1">
        <f t="shared" si="53"/>
        <v>1</v>
      </c>
      <c r="AQ198" s="1">
        <f t="shared" si="54"/>
        <v>1</v>
      </c>
      <c r="AR198" s="1">
        <f t="shared" si="55"/>
        <v>1</v>
      </c>
      <c r="AS198" s="13">
        <f t="shared" si="56"/>
        <v>1</v>
      </c>
    </row>
    <row r="199" spans="1:45">
      <c r="A199" t="str">
        <f>'Model output'!A198</f>
        <v>TCGA-EM-A3FO</v>
      </c>
      <c r="B199" s="34">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6"/>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output'!G198)),ISNUMBER(SEARCH("V ",'Model output'!G198)),ISNUMBER(SEARCH("five",'Model output'!G198)),ISNUMBER(SEARCH("5",'Model output'!G198))))), "lateral", "central"))</f>
        <v/>
      </c>
      <c r="H199" t="str">
        <f>IF('Model output'!H198="","negative",IF(OR(ISNUMBER(SEARCH("lymph node",'Model output'!H198)),ISNUMBER(SEARCH("gland",'Model output'!H198)),ISNUMBER(SEARCH("lobe",'Model output'!H198)),ISNUMBER(SEARCH("isthmus",'Model output'!H198)),ISNUMBER(SEARCH("mediastinum",'Model output'!H198)),ISNUMBER(SEARCH("Not mentioned",'Model output'!H198)), ISNUMBER(SEARCH("Not applicable",'Model output'!H198)), ISNUMBER(SEARCH("paratracheal",'Model output'!H198)),ISNUMBER(SEARCH("fibroadipose tissue",'Model output'!H198)),ISNUMBER(SEARCH("thyroid node",'Model output'!H198)),ISNUMBER(SEARCH("skeletal muscle",'Model output'!H198)),ISNUMBER(SEARCH("right",'Model output'!H198)),ISNUMBER(SEARCH("left",'Model output'!H198)),ISNUMBER(SEARCH("Not specified",'Model output'!H198))),"negative","positive"))</f>
        <v>negative</v>
      </c>
      <c r="I199">
        <f>IF(OR('Model output'!I198="",'Model output'!I198="Not answered",'Model output'!I198="Not mentioned"),"",IF(ISNUMBER('Model output'!I198),'Model output'!I198,1))</f>
        <v>3</v>
      </c>
      <c r="J199">
        <f>IF(OR('Model output'!J198="",'Model output'!J198="Not answered",'Model output'!J198="Not mentioned"),"",IF(AND(ISNUMBER('Model output'!J198),'Model output'!J198&lt;=I199),'Model output'!J198,IF(AND(ISNUMBER('Model output'!J198), 'Model output'!J198&gt;=DATE(2024,1,1)), MIN(DAY('Model output'!J198), MONTH('Model output'!J198), YEAR('Model output'!J198)), IF(ISNUMBER(SEARCH("0/",'Model output'!J198)),0,IF(ISNUMBER(SEARCH("/",'Model output'!J198)), VALUE(LEFT('Model output'!J198, SEARCH("/",'Model output'!J198)-1)),1)))))</f>
        <v>0</v>
      </c>
      <c r="K199" t="str" cm="1">
        <f t="array" ref="K199">IF(COUNT(FIND({0,1,2,3,4,5,6,7,8,9},'Model output'!K198))&gt;0,'Model output'!K198,"")</f>
        <v/>
      </c>
      <c r="L199" s="8" t="str">
        <f t="shared" si="45"/>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Angioinvasive classical variant papillary carcinoma and follicular variant papillary carcinoma</v>
      </c>
      <c r="O199" t="str">
        <f>IF('Model output'!M198="","",'Model output'!M198)</f>
        <v>Classical (papillary), focal tall cell, hobnail cell, columnar cell and clear cell change (all less than 10% of tumor) for the dominant tumor in the isthmus. Follicular architecture for the second tumor in the isthmus.</v>
      </c>
      <c r="P199" t="str">
        <f>IF('Model output'!N198="","",'Model output'!N198)</f>
        <v>4.4 cm</v>
      </c>
      <c r="Q199" t="str">
        <f t="shared" si="47"/>
        <v>4.4cm</v>
      </c>
      <c r="R199" cm="1">
        <f t="array" ref="R199">IF(Q199="","",IF(ISNUMBER(SEARCH("cm",Q199)),MAX(VALUE(SUBSTITUTE(_xlfn.FILTERXML("&lt;t&gt;&lt;s&gt;"&amp;SUBSTITUTE(Q199,",","&lt;/s&gt;&lt;s&gt;")&amp;"&lt;/s&gt;&lt;/t&gt;","//s"),"cm",""))),MAX(VALUE(SUBSTITUTE(_xlfn.FILTERXML("&lt;t&gt;&lt;s&gt;"&amp;SUBSTITUTE(Q199,",","&lt;/s&gt;&lt;s&gt;")&amp;"&lt;/s&gt;&lt;/t&gt;","//s"),"mm","")))/10))</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 ""))</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7" t="str">
        <f>IF('Model output'!S198="","",'Model output'!S198)</f>
        <v>Not identified</v>
      </c>
      <c r="Y199" t="str">
        <f>IF(OR('Model output'!S198="",ISNUMBER(SEARCH("Absent",'Model output'!S198)),ISNUMBER(SEARCH("Not identified",'Model output'!S198)),AND(ISNUMBER(SEARCH("No",'Model output'!S198)),NOT(ISNUMBER(SEARCH("carcinoma",'Model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1" t="str">
        <f>IF(OR('Model output'!V198="", AND(ISERROR(SEARCH("Positive",'Model output'!V198)), ISNUMBER(SEARCH("Negative",'Model output'!V198))), AND(ISNUMBER(SEARCH("Uninvolved",'Model output'!V198)),NOT(ISNUMBER(SEARCH("margins involved",'Model output'!V198)))), ISNUMBER(SEARCH("Free",'Model output'!V198)), ISNUMBER(SEARCH("1 mm",'Model output'!V198)), ISNUMBER(SEARCH("0.1 CM",'Model output'!V198)), ISNUMBER(SEARCH("less than 0.2 mm",'Model output'!V198)), ISNUMBER(SEARCH("less than 0.5 mm",'Model output'!V198)), ISNUMBER(SEARCH("close to",'Model output'!V198)), ISNUMBER(SEARCH("abut",'Model output'!V198)), ISNUMBER(SEARCH("not mentioned",'Model output'!V198)), ISNUMBER(SEARCH("cannot be assessed",'Model output'!V198))), "negative", "positive")</f>
        <v>negative</v>
      </c>
      <c r="AE199" s="36"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AND(ISNUMBER(J199),J199&gt;=5),M199=""),AND(AND(ISNUMBER(J199),J199&gt;=5),AND(ISNUMBER(M199),M199&gt;=1)),AND(ISNUMBER(SERACH("papillary",N199)),OR(Y199="positive",Z199="positive"), ISNUMBER(SEARCH("BRAF",AB199)))),"intermediate","low"))</f>
        <v>intermediate</v>
      </c>
      <c r="AF199" s="37" t="str">
        <f t="shared" si="48"/>
        <v>3a</v>
      </c>
      <c r="AG199" s="37" t="str">
        <f t="shared" si="49"/>
        <v>0</v>
      </c>
      <c r="AH199" s="37" t="str">
        <f t="shared" si="50"/>
        <v>0</v>
      </c>
      <c r="AI199" s="43" t="str">
        <f t="shared" si="51"/>
        <v>I</v>
      </c>
      <c r="AJ199" s="40" t="s">
        <v>939</v>
      </c>
      <c r="AK199" s="42" t="s">
        <v>947</v>
      </c>
      <c r="AL199" s="42" t="s">
        <v>943</v>
      </c>
      <c r="AM199" s="42" t="s">
        <v>946</v>
      </c>
      <c r="AN199" s="42" t="s">
        <v>69</v>
      </c>
      <c r="AO199" s="23">
        <f t="shared" ca="1" si="52"/>
        <v>1</v>
      </c>
      <c r="AP199" s="1">
        <f t="shared" si="53"/>
        <v>1</v>
      </c>
      <c r="AQ199" s="1">
        <f t="shared" si="54"/>
        <v>1</v>
      </c>
      <c r="AR199" s="1">
        <f t="shared" si="55"/>
        <v>1</v>
      </c>
      <c r="AS199" s="13">
        <f t="shared" si="56"/>
        <v>1</v>
      </c>
    </row>
    <row r="200" spans="1:45">
      <c r="A200" t="str">
        <f>'Model output'!A199</f>
        <v>TCGA-EM-A3FP</v>
      </c>
      <c r="B200" s="34">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6"/>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output'!G199)),ISNUMBER(SEARCH("V ",'Model output'!G199)),ISNUMBER(SEARCH("five",'Model output'!G199)),ISNUMBER(SEARCH("5",'Model output'!G199))))), "lateral", "central"))</f>
        <v/>
      </c>
      <c r="H200" t="str">
        <f>IF('Model output'!H199="","negative",IF(OR(ISNUMBER(SEARCH("lymph node",'Model output'!H199)),ISNUMBER(SEARCH("gland",'Model output'!H199)),ISNUMBER(SEARCH("lobe",'Model output'!H199)),ISNUMBER(SEARCH("isthmus",'Model output'!H199)),ISNUMBER(SEARCH("mediastinum",'Model output'!H199)),ISNUMBER(SEARCH("Not mentioned",'Model output'!H199)), ISNUMBER(SEARCH("Not applicable",'Model output'!H199)), ISNUMBER(SEARCH("paratracheal",'Model output'!H199)),ISNUMBER(SEARCH("fibroadipose tissue",'Model output'!H199)),ISNUMBER(SEARCH("thyroid node",'Model output'!H199)),ISNUMBER(SEARCH("skeletal muscle",'Model output'!H199)),ISNUMBER(SEARCH("right",'Model output'!H199)),ISNUMBER(SEARCH("left",'Model output'!H199)),ISNUMBER(SEARCH("Not specified",'Model output'!H199))),"negative","positive"))</f>
        <v>negative</v>
      </c>
      <c r="I200">
        <f>IF(OR('Model output'!I199="",'Model output'!I199="Not answered",'Model output'!I199="Not mentioned"),"",IF(ISNUMBER('Model output'!I199),'Model output'!I199,1))</f>
        <v>3</v>
      </c>
      <c r="J200">
        <f>IF(OR('Model output'!J199="",'Model output'!J199="Not answered",'Model output'!J199="Not mentioned"),"",IF(AND(ISNUMBER('Model output'!J199),'Model output'!J199&lt;=I200),'Model output'!J199,IF(AND(ISNUMBER('Model output'!J199), 'Model output'!J199&gt;=DATE(2024,1,1)), MIN(DAY('Model output'!J199), MONTH('Model output'!J199), YEAR('Model output'!J199)), IF(ISNUMBER(SEARCH("0/",'Model output'!J199)),0,IF(ISNUMBER(SEARCH("/",'Model output'!J199)), VALUE(LEFT('Model output'!J199, SEARCH("/",'Model output'!J199)-1)),1)))))</f>
        <v>0</v>
      </c>
      <c r="K200" t="str" cm="1">
        <f t="array" ref="K200">IF(COUNT(FIND({0,1,2,3,4,5,6,7,8,9},'Model output'!K199))&gt;0,'Model output'!K199,"")</f>
        <v/>
      </c>
      <c r="L200" s="8" t="str">
        <f t="shared" si="45"/>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 follicular variant</v>
      </c>
      <c r="O200" t="str">
        <f>IF('Model output'!M199="","",'Model output'!M199)</f>
        <v/>
      </c>
      <c r="P200" t="str">
        <f>IF('Model output'!N199="","",'Model output'!N199)</f>
        <v>2.2 cm</v>
      </c>
      <c r="Q200" t="str">
        <f t="shared" si="47"/>
        <v>2.2cm</v>
      </c>
      <c r="R200" cm="1">
        <f t="array" ref="R200">IF(Q200="","",IF(ISNUMBER(SEARCH("cm",Q200)),MAX(VALUE(SUBSTITUTE(_xlfn.FILTERXML("&lt;t&gt;&lt;s&gt;"&amp;SUBSTITUTE(Q200,",","&lt;/s&gt;&lt;s&gt;")&amp;"&lt;/s&gt;&lt;/t&gt;","//s"),"cm",""))),MAX(VALUE(SUBSTITUTE(_xlfn.FILTERXML("&lt;t&gt;&lt;s&gt;"&amp;SUBSTITUTE(Q200,",","&lt;/s&gt;&lt;s&gt;")&amp;"&lt;/s&gt;&lt;/t&gt;","//s"),"mm","")))/10))</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 ""))</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7" t="str">
        <f>IF('Model output'!S199="","",'Model output'!S199)</f>
        <v>Not identified</v>
      </c>
      <c r="Y200" t="str">
        <f>IF(OR('Model output'!S199="",ISNUMBER(SEARCH("Absent",'Model output'!S199)),ISNUMBER(SEARCH("Not identified",'Model output'!S199)),AND(ISNUMBER(SEARCH("No",'Model output'!S199)),NOT(ISNUMBER(SEARCH("carcinoma",'Model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1" t="str">
        <f>IF(OR('Model output'!V199="", AND(ISERROR(SEARCH("Positive",'Model output'!V199)), ISNUMBER(SEARCH("Negative",'Model output'!V199))), AND(ISNUMBER(SEARCH("Uninvolved",'Model output'!V199)),NOT(ISNUMBER(SEARCH("margins involved",'Model output'!V199)))), ISNUMBER(SEARCH("Free",'Model output'!V199)), ISNUMBER(SEARCH("1 mm",'Model output'!V199)), ISNUMBER(SEARCH("0.1 CM",'Model output'!V199)), ISNUMBER(SEARCH("less than 0.2 mm",'Model output'!V199)), ISNUMBER(SEARCH("less than 0.5 mm",'Model output'!V199)), ISNUMBER(SEARCH("close to",'Model output'!V199)), ISNUMBER(SEARCH("abut",'Model output'!V199)), ISNUMBER(SEARCH("not mentioned",'Model output'!V199)), ISNUMBER(SEARCH("cannot be assessed",'Model output'!V199))), "negative", "positive")</f>
        <v>negative</v>
      </c>
      <c r="AE200" s="36"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AND(ISNUMBER(J200),J200&gt;=5),M200=""),AND(AND(ISNUMBER(J200),J200&gt;=5),AND(ISNUMBER(M200),M200&gt;=1)),AND(ISNUMBER(SERACH("papillary",N200)),OR(Y200="positive",Z200="positive"), ISNUMBER(SEARCH("BRAF",AB200)))),"intermediate","low"))</f>
        <v>low</v>
      </c>
      <c r="AF200" s="37" t="str">
        <f t="shared" si="48"/>
        <v>2</v>
      </c>
      <c r="AG200" s="37" t="str">
        <f t="shared" si="49"/>
        <v>0</v>
      </c>
      <c r="AH200" s="37" t="str">
        <f t="shared" si="50"/>
        <v>0</v>
      </c>
      <c r="AI200" s="43" t="str">
        <f t="shared" si="51"/>
        <v>I</v>
      </c>
      <c r="AJ200" s="40" t="s">
        <v>938</v>
      </c>
      <c r="AK200" s="42" t="s">
        <v>945</v>
      </c>
      <c r="AL200" s="42" t="s">
        <v>943</v>
      </c>
      <c r="AM200" s="42" t="s">
        <v>946</v>
      </c>
      <c r="AN200" s="42" t="s">
        <v>69</v>
      </c>
      <c r="AO200" s="23">
        <f t="shared" ca="1" si="52"/>
        <v>1</v>
      </c>
      <c r="AP200" s="1">
        <f t="shared" si="53"/>
        <v>1</v>
      </c>
      <c r="AQ200" s="1">
        <f t="shared" si="54"/>
        <v>1</v>
      </c>
      <c r="AR200" s="1">
        <f t="shared" si="55"/>
        <v>1</v>
      </c>
      <c r="AS200" s="13">
        <f t="shared" si="56"/>
        <v>1</v>
      </c>
    </row>
    <row r="201" spans="1:45">
      <c r="A201" t="str">
        <f>'Model output'!A200</f>
        <v>TCGA-EM-A3FQ</v>
      </c>
      <c r="B201" s="34">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6"/>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output'!G200)),ISNUMBER(SEARCH("V ",'Model output'!G200)),ISNUMBER(SEARCH("five",'Model output'!G200)),ISNUMBER(SEARCH("5",'Model output'!G200))))), "lateral", "central"))</f>
        <v/>
      </c>
      <c r="H201" t="str">
        <f>IF('Model output'!H200="","negative",IF(OR(ISNUMBER(SEARCH("lymph node",'Model output'!H200)),ISNUMBER(SEARCH("gland",'Model output'!H200)),ISNUMBER(SEARCH("lobe",'Model output'!H200)),ISNUMBER(SEARCH("isthmus",'Model output'!H200)),ISNUMBER(SEARCH("mediastinum",'Model output'!H200)),ISNUMBER(SEARCH("Not mentioned",'Model output'!H200)), ISNUMBER(SEARCH("Not applicable",'Model output'!H200)), ISNUMBER(SEARCH("paratracheal",'Model output'!H200)),ISNUMBER(SEARCH("fibroadipose tissue",'Model output'!H200)),ISNUMBER(SEARCH("thyroid node",'Model output'!H200)),ISNUMBER(SEARCH("skeletal muscle",'Model output'!H200)),ISNUMBER(SEARCH("right",'Model output'!H200)),ISNUMBER(SEARCH("left",'Model output'!H200)),ISNUMBER(SEARCH("Not specified",'Model output'!H200))),"negative","positive"))</f>
        <v>negative</v>
      </c>
      <c r="I201">
        <f>IF(OR('Model output'!I200="",'Model output'!I200="Not answered",'Model output'!I200="Not mentioned"),"",IF(ISNUMBER('Model output'!I200),'Model output'!I200,1))</f>
        <v>66</v>
      </c>
      <c r="J201">
        <f>IF(OR('Model output'!J200="",'Model output'!J200="Not answered",'Model output'!J200="Not mentioned"),"",IF(AND(ISNUMBER('Model output'!J200),'Model output'!J200&lt;=I201),'Model output'!J200,IF(AND(ISNUMBER('Model output'!J200), 'Model output'!J200&gt;=DATE(2024,1,1)), MIN(DAY('Model output'!J200), MONTH('Model output'!J200), YEAR('Model output'!J200)), IF(ISNUMBER(SEARCH("0/",'Model output'!J200)),0,IF(ISNUMBER(SEARCH("/",'Model output'!J200)), VALUE(LEFT('Model output'!J200, SEARCH("/",'Model output'!J200)-1)),1)))))</f>
        <v>41</v>
      </c>
      <c r="K201" t="str" cm="1">
        <f t="array" ref="K201">IF(COUNT(FIND({0,1,2,3,4,5,6,7,8,9},'Model output'!K200))&gt;0,'Model output'!K200,"")</f>
        <v/>
      </c>
      <c r="L201" s="8" t="str">
        <f t="shared" si="45"/>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(usual)</v>
      </c>
      <c r="P201" t="str">
        <f>IF('Model output'!N200="","",'Model output'!N200)</f>
        <v>4.8cm</v>
      </c>
      <c r="Q201" t="str">
        <f t="shared" si="47"/>
        <v>4.8cm</v>
      </c>
      <c r="R201" cm="1">
        <f t="array" ref="R201">IF(Q201="","",IF(ISNUMBER(SEARCH("cm",Q201)),MAX(VALUE(SUBSTITUTE(_xlfn.FILTERXML("&lt;t&gt;&lt;s&gt;"&amp;SUBSTITUTE(Q201,",","&lt;/s&gt;&lt;s&gt;")&amp;"&lt;/s&gt;&lt;/t&gt;","//s"),"cm",""))),MAX(VALUE(SUBSTITUTE(_xlfn.FILTERXML("&lt;t&gt;&lt;s&gt;"&amp;SUBSTITUTE(Q201,",","&lt;/s&gt;&lt;s&gt;")&amp;"&lt;/s&gt;&lt;/t&gt;","//s"),"mm","")))/10))</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 ""))</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7" t="str">
        <f>IF('Model output'!S200="","",'Model output'!S200)</f>
        <v>Not identified</v>
      </c>
      <c r="Y201" t="str">
        <f>IF(OR('Model output'!S200="",ISNUMBER(SEARCH("Absent",'Model output'!S200)),ISNUMBER(SEARCH("Not identified",'Model output'!S200)),AND(ISNUMBER(SEARCH("No",'Model output'!S200)),NOT(ISNUMBER(SEARCH("carcinoma",'Model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1" t="str">
        <f>IF(OR('Model output'!V200="", AND(ISERROR(SEARCH("Positive",'Model output'!V200)), ISNUMBER(SEARCH("Negative",'Model output'!V200))), AND(ISNUMBER(SEARCH("Uninvolved",'Model output'!V200)),NOT(ISNUMBER(SEARCH("margins involved",'Model output'!V200)))), ISNUMBER(SEARCH("Free",'Model output'!V200)), ISNUMBER(SEARCH("1 mm",'Model output'!V200)), ISNUMBER(SEARCH("0.1 CM",'Model output'!V200)), ISNUMBER(SEARCH("less than 0.2 mm",'Model output'!V200)), ISNUMBER(SEARCH("less than 0.5 mm",'Model output'!V200)), ISNUMBER(SEARCH("close to",'Model output'!V200)), ISNUMBER(SEARCH("abut",'Model output'!V200)), ISNUMBER(SEARCH("not mentioned",'Model output'!V200)), ISNUMBER(SEARCH("cannot be assessed",'Model output'!V200))), "negative", "positive")</f>
        <v>negative</v>
      </c>
      <c r="AE201" s="36"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AND(ISNUMBER(J201),J201&gt;=5),M201=""),AND(AND(ISNUMBER(J201),J201&gt;=5),AND(ISNUMBER(M201),M201&gt;=1)),AND(ISNUMBER(SERACH("papillary",N201)),OR(Y201="positive",Z201="positive"), ISNUMBER(SEARCH("BRAF",AB201)))),"intermediate","low"))</f>
        <v>intermediate</v>
      </c>
      <c r="AF201" s="37" t="str">
        <f t="shared" si="48"/>
        <v>3a</v>
      </c>
      <c r="AG201" s="37" t="str">
        <f t="shared" si="49"/>
        <v>1a</v>
      </c>
      <c r="AH201" s="37" t="str">
        <f t="shared" si="50"/>
        <v>0</v>
      </c>
      <c r="AI201" s="43" t="str">
        <f t="shared" si="51"/>
        <v>I</v>
      </c>
      <c r="AJ201" s="40" t="s">
        <v>939</v>
      </c>
      <c r="AK201" s="42" t="s">
        <v>947</v>
      </c>
      <c r="AL201" s="42" t="s">
        <v>942</v>
      </c>
      <c r="AM201" s="42" t="s">
        <v>946</v>
      </c>
      <c r="AN201" s="42" t="s">
        <v>69</v>
      </c>
      <c r="AO201" s="23">
        <f t="shared" ca="1" si="52"/>
        <v>1</v>
      </c>
      <c r="AP201" s="1">
        <f t="shared" si="53"/>
        <v>1</v>
      </c>
      <c r="AQ201" s="1">
        <f t="shared" si="54"/>
        <v>0</v>
      </c>
      <c r="AR201" s="1">
        <f t="shared" si="55"/>
        <v>1</v>
      </c>
      <c r="AS201" s="13">
        <f t="shared" si="56"/>
        <v>1</v>
      </c>
    </row>
    <row r="202" spans="1:45">
      <c r="A202" t="str">
        <f>'Model output'!A201</f>
        <v>TCGA-EM-A3FR</v>
      </c>
      <c r="B202" s="34">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0</v>
      </c>
      <c r="F202" t="str">
        <f t="shared" si="46"/>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output'!G201)),ISNUMBER(SEARCH("V ",'Model output'!G201)),ISNUMBER(SEARCH("five",'Model output'!G201)),ISNUMBER(SEARCH("5",'Model output'!G201))))), "lateral", "central"))</f>
        <v/>
      </c>
      <c r="H202" t="str">
        <f>IF('Model output'!H201="","negative",IF(OR(ISNUMBER(SEARCH("lymph node",'Model output'!H201)),ISNUMBER(SEARCH("gland",'Model output'!H201)),ISNUMBER(SEARCH("lobe",'Model output'!H201)),ISNUMBER(SEARCH("isthmus",'Model output'!H201)),ISNUMBER(SEARCH("mediastinum",'Model output'!H201)),ISNUMBER(SEARCH("Not mentioned",'Model output'!H201)), ISNUMBER(SEARCH("Not applicable",'Model output'!H201)), ISNUMBER(SEARCH("paratracheal",'Model output'!H201)),ISNUMBER(SEARCH("fibroadipose tissue",'Model output'!H201)),ISNUMBER(SEARCH("thyroid node",'Model output'!H201)),ISNUMBER(SEARCH("skeletal muscle",'Model output'!H201)),ISNUMBER(SEARCH("right",'Model output'!H201)),ISNUMBER(SEARCH("left",'Model output'!H201)),ISNUMBER(SEARCH("Not specified",'Model output'!H201))),"negative","positive"))</f>
        <v>negative</v>
      </c>
      <c r="I202">
        <f>IF(OR('Model output'!I201="",'Model output'!I201="Not answered",'Model output'!I201="Not mentioned"),"",IF(ISNUMBER('Model output'!I201),'Model output'!I201,1))</f>
        <v>7</v>
      </c>
      <c r="J202">
        <f>IF(OR('Model output'!J201="",'Model output'!J201="Not answered",'Model output'!J201="Not mentioned"),"",IF(AND(ISNUMBER('Model output'!J201),'Model output'!J201&lt;=I202),'Model output'!J201,IF(AND(ISNUMBER('Model output'!J201), 'Model output'!J201&gt;=DATE(2024,1,1)), MIN(DAY('Model output'!J201), MONTH('Model output'!J201), YEAR('Model output'!J201)), IF(ISNUMBER(SEARCH("0/",'Model output'!J201)),0,IF(ISNUMBER(SEARCH("/",'Model output'!J201)), VALUE(LEFT('Model output'!J201, SEARCH("/",'Model output'!J201)-1)),1)))))</f>
        <v>2</v>
      </c>
      <c r="K202" t="str" cm="1">
        <f t="array" ref="K202">IF(COUNT(FIND({0,1,2,3,4,5,6,7,8,9},'Model output'!K201))&gt;0,'Model output'!K201,"")</f>
        <v/>
      </c>
      <c r="L202" s="8" t="str">
        <f t="shared" si="45"/>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v>
      </c>
      <c r="O202" t="str">
        <f>IF('Model output'!M201="","",'Model output'!M201)</f>
        <v>Classical (usual)</v>
      </c>
      <c r="P202" t="str">
        <f>IF('Model output'!N201="","",'Model output'!N201)</f>
        <v>3.0cm</v>
      </c>
      <c r="Q202" t="str">
        <f t="shared" si="47"/>
        <v>3.0cm</v>
      </c>
      <c r="R202" cm="1">
        <f t="array" ref="R202">IF(Q202="","",IF(ISNUMBER(SEARCH("cm",Q202)),MAX(VALUE(SUBSTITUTE(_xlfn.FILTERXML("&lt;t&gt;&lt;s&gt;"&amp;SUBSTITUTE(Q202,",","&lt;/s&gt;&lt;s&gt;")&amp;"&lt;/s&gt;&lt;/t&gt;","//s"),"cm",""))),MAX(VALUE(SUBSTITUTE(_xlfn.FILTERXML("&lt;t&gt;&lt;s&gt;"&amp;SUBSTITUTE(Q202,",","&lt;/s&gt;&lt;s&gt;")&amp;"&lt;/s&gt;&lt;/t&gt;","//s"),"mm","")))/10))</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 ""))</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7" t="str">
        <f>IF('Model output'!S201="","",'Model output'!S201)</f>
        <v>Not identified</v>
      </c>
      <c r="Y202" t="str">
        <f>IF(OR('Model output'!S201="",ISNUMBER(SEARCH("Absent",'Model output'!S201)),ISNUMBER(SEARCH("Not identified",'Model output'!S201)),AND(ISNUMBER(SEARCH("No",'Model output'!S201)),NOT(ISNUMBER(SEARCH("carcinoma",'Model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1" t="str">
        <f>IF(OR('Model output'!V201="", AND(ISERROR(SEARCH("Positive",'Model output'!V201)), ISNUMBER(SEARCH("Negative",'Model output'!V201))), AND(ISNUMBER(SEARCH("Uninvolved",'Model output'!V201)),NOT(ISNUMBER(SEARCH("margins involved",'Model output'!V201)))), ISNUMBER(SEARCH("Free",'Model output'!V201)), ISNUMBER(SEARCH("1 mm",'Model output'!V201)), ISNUMBER(SEARCH("0.1 CM",'Model output'!V201)), ISNUMBER(SEARCH("less than 0.2 mm",'Model output'!V201)), ISNUMBER(SEARCH("less than 0.5 mm",'Model output'!V201)), ISNUMBER(SEARCH("close to",'Model output'!V201)), ISNUMBER(SEARCH("abut",'Model output'!V201)), ISNUMBER(SEARCH("not mentioned",'Model output'!V201)), ISNUMBER(SEARCH("cannot be assessed",'Model output'!V201))), "negative", "positive")</f>
        <v>negative</v>
      </c>
      <c r="AE202" s="36"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AND(ISNUMBER(J202),J202&gt;=5),M202=""),AND(AND(ISNUMBER(J202),J202&gt;=5),AND(ISNUMBER(M202),M202&gt;=1)),AND(ISNUMBER(SERACH("papillary",N202)),OR(Y202="positive",Z202="positive"), ISNUMBER(SEARCH("BRAF",AB202)))),"intermediate","low"))</f>
        <v>low</v>
      </c>
      <c r="AF202" s="37" t="str">
        <f t="shared" si="48"/>
        <v>2</v>
      </c>
      <c r="AG202" s="37" t="str">
        <f t="shared" si="49"/>
        <v>1a</v>
      </c>
      <c r="AH202" s="37" t="str">
        <f t="shared" si="50"/>
        <v>0</v>
      </c>
      <c r="AI202" s="43" t="str">
        <f t="shared" si="51"/>
        <v>II</v>
      </c>
      <c r="AJ202" s="40" t="s">
        <v>938</v>
      </c>
      <c r="AK202" s="42" t="s">
        <v>945</v>
      </c>
      <c r="AL202" s="42" t="s">
        <v>634</v>
      </c>
      <c r="AM202" s="42" t="s">
        <v>946</v>
      </c>
      <c r="AN202" s="42" t="s">
        <v>944</v>
      </c>
      <c r="AO202" s="23">
        <f t="shared" ca="1" si="52"/>
        <v>1</v>
      </c>
      <c r="AP202" s="1">
        <f t="shared" si="53"/>
        <v>1</v>
      </c>
      <c r="AQ202" s="1">
        <f t="shared" si="54"/>
        <v>1</v>
      </c>
      <c r="AR202" s="1">
        <f t="shared" si="55"/>
        <v>1</v>
      </c>
      <c r="AS202" s="13">
        <f t="shared" si="56"/>
        <v>1</v>
      </c>
    </row>
    <row r="203" spans="1:45">
      <c r="A203" t="str">
        <f>'Model output'!A202</f>
        <v>TCGA-EM-A3O3</v>
      </c>
      <c r="B203" s="34">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0</v>
      </c>
      <c r="F203" t="str">
        <f t="shared" si="46"/>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output'!G202)),ISNUMBER(SEARCH("V ",'Model output'!G202)),ISNUMBER(SEARCH("five",'Model output'!G202)),ISNUMBER(SEARCH("5",'Model output'!G202))))), "lateral", "central"))</f>
        <v/>
      </c>
      <c r="H203" t="str">
        <f>IF('Model output'!H202="","negative",IF(OR(ISNUMBER(SEARCH("lymph node",'Model output'!H202)),ISNUMBER(SEARCH("gland",'Model output'!H202)),ISNUMBER(SEARCH("lobe",'Model output'!H202)),ISNUMBER(SEARCH("isthmus",'Model output'!H202)),ISNUMBER(SEARCH("mediastinum",'Model output'!H202)),ISNUMBER(SEARCH("Not mentioned",'Model output'!H202)), ISNUMBER(SEARCH("Not applicable",'Model output'!H202)), ISNUMBER(SEARCH("paratracheal",'Model output'!H202)),ISNUMBER(SEARCH("fibroadipose tissue",'Model output'!H202)),ISNUMBER(SEARCH("thyroid node",'Model output'!H202)),ISNUMBER(SEARCH("skeletal muscle",'Model output'!H202)),ISNUMBER(SEARCH("right",'Model output'!H202)),ISNUMBER(SEARCH("left",'Model output'!H202)),ISNUMBER(SEARCH("Not specified",'Model output'!H202))),"negative","positive"))</f>
        <v>negative</v>
      </c>
      <c r="I203">
        <f>IF(OR('Model output'!I202="",'Model output'!I202="Not answered",'Model output'!I202="Not mentioned"),"",IF(ISNUMBER('Model output'!I202),'Model output'!I202,1))</f>
        <v>16</v>
      </c>
      <c r="J203">
        <f>IF(OR('Model output'!J202="",'Model output'!J202="Not answered",'Model output'!J202="Not mentioned"),"",IF(AND(ISNUMBER('Model output'!J202),'Model output'!J202&lt;=I203),'Model output'!J202,IF(AND(ISNUMBER('Model output'!J202), 'Model output'!J202&gt;=DATE(2024,1,1)), MIN(DAY('Model output'!J202), MONTH('Model output'!J202), YEAR('Model output'!J202)), IF(ISNUMBER(SEARCH("0/",'Model output'!J202)),0,IF(ISNUMBER(SEARCH("/",'Model output'!J202)), VALUE(LEFT('Model output'!J202, SEARCH("/",'Model output'!J202)-1)),1)))))</f>
        <v>3</v>
      </c>
      <c r="K203" t="str" cm="1">
        <f t="array" ref="K203">IF(COUNT(FIND({0,1,2,3,4,5,6,7,8,9},'Model output'!K202))&gt;0,'Model output'!K202,"")</f>
        <v/>
      </c>
      <c r="L203" s="8" t="str">
        <f t="shared" si="45"/>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classical.(usual)</v>
      </c>
      <c r="O203" t="str">
        <f>IF('Model output'!M202="","",'Model output'!M202)</f>
        <v>Papillary carcinoma, other variant with focal Warthin-like and hobnail cell change, and cribriform-morular architecture</v>
      </c>
      <c r="P203" t="str">
        <f>IF('Model output'!N202="","",'Model output'!N202)</f>
        <v>3.1 cm</v>
      </c>
      <c r="Q203" t="str">
        <f t="shared" si="47"/>
        <v>3.1cm</v>
      </c>
      <c r="R203" cm="1">
        <f t="array" ref="R203">IF(Q203="","",IF(ISNUMBER(SEARCH("cm",Q203)),MAX(VALUE(SUBSTITUTE(_xlfn.FILTERXML("&lt;t&gt;&lt;s&gt;"&amp;SUBSTITUTE(Q203,",","&lt;/s&gt;&lt;s&gt;")&amp;"&lt;/s&gt;&lt;/t&gt;","//s"),"cm",""))),MAX(VALUE(SUBSTITUTE(_xlfn.FILTERXML("&lt;t&gt;&lt;s&gt;"&amp;SUBSTITUTE(Q203,",","&lt;/s&gt;&lt;s&gt;")&amp;"&lt;/s&gt;&lt;/t&gt;","//s"),"mm","")))/10))</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 ""))</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7" t="str">
        <f>IF('Model output'!S202="","",'Model output'!S202)</f>
        <v>Not identified</v>
      </c>
      <c r="Y203" t="str">
        <f>IF(OR('Model output'!S202="",ISNUMBER(SEARCH("Absent",'Model output'!S202)),ISNUMBER(SEARCH("Not identified",'Model output'!S202)),AND(ISNUMBER(SEARCH("No",'Model output'!S202)),NOT(ISNUMBER(SEARCH("carcinoma",'Model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1" t="str">
        <f>IF(OR('Model output'!V202="", AND(ISERROR(SEARCH("Positive",'Model output'!V202)), ISNUMBER(SEARCH("Negative",'Model output'!V202))), AND(ISNUMBER(SEARCH("Uninvolved",'Model output'!V202)),NOT(ISNUMBER(SEARCH("margins involved",'Model output'!V202)))), ISNUMBER(SEARCH("Free",'Model output'!V202)), ISNUMBER(SEARCH("1 mm",'Model output'!V202)), ISNUMBER(SEARCH("0.1 CM",'Model output'!V202)), ISNUMBER(SEARCH("less than 0.2 mm",'Model output'!V202)), ISNUMBER(SEARCH("less than 0.5 mm",'Model output'!V202)), ISNUMBER(SEARCH("close to",'Model output'!V202)), ISNUMBER(SEARCH("abut",'Model output'!V202)), ISNUMBER(SEARCH("not mentioned",'Model output'!V202)), ISNUMBER(SEARCH("cannot be assessed",'Model output'!V202))), "negative", "positive")</f>
        <v>negative</v>
      </c>
      <c r="AE203" s="36"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AND(ISNUMBER(J203),J203&gt;=5),M203=""),AND(AND(ISNUMBER(J203),J203&gt;=5),AND(ISNUMBER(M203),M203&gt;=1)),AND(ISNUMBER(SERACH("papillary",N203)),OR(Y203="positive",Z203="positive"), ISNUMBER(SEARCH("BRAF",AB203)))),"intermediate","low"))</f>
        <v>intermediate</v>
      </c>
      <c r="AF203" s="37" t="str">
        <f t="shared" si="48"/>
        <v>2</v>
      </c>
      <c r="AG203" s="37" t="str">
        <f t="shared" si="49"/>
        <v>1a</v>
      </c>
      <c r="AH203" s="37" t="str">
        <f t="shared" si="50"/>
        <v>0</v>
      </c>
      <c r="AI203" s="43" t="str">
        <f t="shared" si="51"/>
        <v>II</v>
      </c>
      <c r="AJ203" s="40" t="s">
        <v>939</v>
      </c>
      <c r="AK203" s="42" t="s">
        <v>945</v>
      </c>
      <c r="AL203" s="42" t="s">
        <v>634</v>
      </c>
      <c r="AM203" s="42" t="s">
        <v>946</v>
      </c>
      <c r="AN203" s="42" t="s">
        <v>944</v>
      </c>
      <c r="AO203" s="23">
        <f t="shared" ca="1" si="52"/>
        <v>1</v>
      </c>
      <c r="AP203" s="1">
        <f t="shared" si="53"/>
        <v>1</v>
      </c>
      <c r="AQ203" s="1">
        <f t="shared" si="54"/>
        <v>1</v>
      </c>
      <c r="AR203" s="1">
        <f t="shared" si="55"/>
        <v>1</v>
      </c>
      <c r="AS203" s="13">
        <f t="shared" si="56"/>
        <v>1</v>
      </c>
    </row>
    <row r="204" spans="1:45">
      <c r="A204" t="str">
        <f>'Model output'!A203</f>
        <v>TCGA-EM-A3O6</v>
      </c>
      <c r="B204" s="34">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0</v>
      </c>
      <c r="F204" t="str">
        <f t="shared" si="46"/>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output'!G203)),ISNUMBER(SEARCH("V ",'Model output'!G203)),ISNUMBER(SEARCH("five",'Model output'!G203)),ISNUMBER(SEARCH("5",'Model output'!G203))))), "lateral", "central"))</f>
        <v/>
      </c>
      <c r="H204" t="str">
        <f>IF('Model output'!H203="","negative",IF(OR(ISNUMBER(SEARCH("lymph node",'Model output'!H203)),ISNUMBER(SEARCH("gland",'Model output'!H203)),ISNUMBER(SEARCH("lobe",'Model output'!H203)),ISNUMBER(SEARCH("isthmus",'Model output'!H203)),ISNUMBER(SEARCH("mediastinum",'Model output'!H203)),ISNUMBER(SEARCH("Not mentioned",'Model output'!H203)), ISNUMBER(SEARCH("Not applicable",'Model output'!H203)), ISNUMBER(SEARCH("paratracheal",'Model output'!H203)),ISNUMBER(SEARCH("fibroadipose tissue",'Model output'!H203)),ISNUMBER(SEARCH("thyroid node",'Model output'!H203)),ISNUMBER(SEARCH("skeletal muscle",'Model output'!H203)),ISNUMBER(SEARCH("right",'Model output'!H203)),ISNUMBER(SEARCH("left",'Model output'!H203)),ISNUMBER(SEARCH("Not specified",'Model output'!H203))),"negative","positive"))</f>
        <v>negative</v>
      </c>
      <c r="I204">
        <f>IF(OR('Model output'!I203="",'Model output'!I203="Not answered",'Model output'!I203="Not mentioned"),"",IF(ISNUMBER('Model output'!I203),'Model output'!I203,1))</f>
        <v>0</v>
      </c>
      <c r="J204">
        <f>IF(OR('Model output'!J203="",'Model output'!J203="Not answered",'Model output'!J203="Not mentioned"),"",IF(AND(ISNUMBER('Model output'!J203),'Model output'!J203&lt;=I204),'Model output'!J203,IF(AND(ISNUMBER('Model output'!J203), 'Model output'!J203&gt;=DATE(2024,1,1)), MIN(DAY('Model output'!J203), MONTH('Model output'!J203), YEAR('Model output'!J203)), IF(ISNUMBER(SEARCH("0/",'Model output'!J203)),0,IF(ISNUMBER(SEARCH("/",'Model output'!J203)), VALUE(LEFT('Model output'!J203, SEARCH("/",'Model output'!J203)-1)),1)))))</f>
        <v>0</v>
      </c>
      <c r="K204" t="str" cm="1">
        <f t="array" ref="K204">IF(COUNT(FIND({0,1,2,3,4,5,6,7,8,9},'Model output'!K203))&gt;0,'Model output'!K203,"")</f>
        <v/>
      </c>
      <c r="L204" s="8" t="str">
        <f t="shared" si="45"/>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
      </c>
      <c r="P204" t="str">
        <f>IF('Model output'!N203="","",'Model output'!N203)</f>
        <v>4.0cm</v>
      </c>
      <c r="Q204" t="str">
        <f t="shared" si="47"/>
        <v>4.0cm</v>
      </c>
      <c r="R204" cm="1">
        <f t="array" ref="R204">IF(Q204="","",IF(ISNUMBER(SEARCH("cm",Q204)),MAX(VALUE(SUBSTITUTE(_xlfn.FILTERXML("&lt;t&gt;&lt;s&gt;"&amp;SUBSTITUTE(Q204,",","&lt;/s&gt;&lt;s&gt;")&amp;"&lt;/s&gt;&lt;/t&gt;","//s"),"cm",""))),MAX(VALUE(SUBSTITUTE(_xlfn.FILTERXML("&lt;t&gt;&lt;s&gt;"&amp;SUBSTITUTE(Q204,",","&lt;/s&gt;&lt;s&gt;")&amp;"&lt;/s&gt;&lt;/t&gt;","//s"),"mm","")))/10))</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 ""))</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7" t="str">
        <f>IF('Model output'!S203="","",'Model output'!S203)</f>
        <v>Not identified</v>
      </c>
      <c r="Y204" t="str">
        <f>IF(OR('Model output'!S203="",ISNUMBER(SEARCH("Absent",'Model output'!S203)),ISNUMBER(SEARCH("Not identified",'Model output'!S203)),AND(ISNUMBER(SEARCH("No",'Model output'!S203)),NOT(ISNUMBER(SEARCH("carcinoma",'Model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
      </c>
      <c r="AB204" t="str">
        <f>IF(AA204&lt;&gt;"Yes","",IF(OR('Model output'!U203="",ISNUMBER(SEARCH("Not identified",'Model output'!U203))),"",'Model output'!U203))</f>
        <v/>
      </c>
      <c r="AC204" s="1" t="str">
        <f>IF(OR('Model output'!V203="", AND(ISERROR(SEARCH("Positive",'Model output'!V203)), ISNUMBER(SEARCH("Negative",'Model output'!V203))), AND(ISNUMBER(SEARCH("Uninvolved",'Model output'!V203)),NOT(ISNUMBER(SEARCH("margins involved",'Model output'!V203)))), ISNUMBER(SEARCH("Free",'Model output'!V203)), ISNUMBER(SEARCH("1 mm",'Model output'!V203)), ISNUMBER(SEARCH("0.1 CM",'Model output'!V203)), ISNUMBER(SEARCH("less than 0.2 mm",'Model output'!V203)), ISNUMBER(SEARCH("less than 0.5 mm",'Model output'!V203)), ISNUMBER(SEARCH("close to",'Model output'!V203)), ISNUMBER(SEARCH("abut",'Model output'!V203)), ISNUMBER(SEARCH("not mentioned",'Model output'!V203)), ISNUMBER(SEARCH("cannot be assessed",'Model output'!V203))), "negative", "positive")</f>
        <v>negative</v>
      </c>
      <c r="AE204" s="36"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AND(ISNUMBER(J204),J204&gt;=5),M204=""),AND(AND(ISNUMBER(J204),J204&gt;=5),AND(ISNUMBER(M204),M204&gt;=1)),AND(ISNUMBER(SERACH("papillary",N204)),OR(Y204="positive",Z204="positive"), ISNUMBER(SEARCH("BRAF",AB204)))),"intermediate","low"))</f>
        <v>low</v>
      </c>
      <c r="AF204" s="37" t="str">
        <f t="shared" si="48"/>
        <v>2</v>
      </c>
      <c r="AG204" s="37" t="str">
        <f t="shared" si="49"/>
        <v>0</v>
      </c>
      <c r="AH204" s="37" t="str">
        <f t="shared" si="50"/>
        <v>0</v>
      </c>
      <c r="AI204" s="43" t="str">
        <f t="shared" si="51"/>
        <v>I</v>
      </c>
      <c r="AJ204" s="40" t="s">
        <v>938</v>
      </c>
      <c r="AK204" s="42" t="s">
        <v>945</v>
      </c>
      <c r="AL204" s="42" t="s">
        <v>946</v>
      </c>
      <c r="AM204" s="42" t="s">
        <v>946</v>
      </c>
      <c r="AN204" s="42" t="s">
        <v>69</v>
      </c>
      <c r="AO204" s="23">
        <f t="shared" ca="1" si="52"/>
        <v>1</v>
      </c>
      <c r="AP204" s="1">
        <f t="shared" si="53"/>
        <v>1</v>
      </c>
      <c r="AQ204" s="1">
        <f t="shared" si="54"/>
        <v>1</v>
      </c>
      <c r="AR204" s="1">
        <f t="shared" si="55"/>
        <v>1</v>
      </c>
      <c r="AS204" s="13">
        <f t="shared" si="56"/>
        <v>1</v>
      </c>
    </row>
    <row r="205" spans="1:45">
      <c r="A205" t="str">
        <f>'Model output'!A204</f>
        <v>TCGA-EM-A3O7</v>
      </c>
      <c r="B205" s="34">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6"/>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output'!G204)),ISNUMBER(SEARCH("V ",'Model output'!G204)),ISNUMBER(SEARCH("five",'Model output'!G204)),ISNUMBER(SEARCH("5",'Model output'!G204))))), "lateral", "central"))</f>
        <v/>
      </c>
      <c r="H205" t="str">
        <f>IF('Model output'!H204="","negative",IF(OR(ISNUMBER(SEARCH("lymph node",'Model output'!H204)),ISNUMBER(SEARCH("gland",'Model output'!H204)),ISNUMBER(SEARCH("lobe",'Model output'!H204)),ISNUMBER(SEARCH("isthmus",'Model output'!H204)),ISNUMBER(SEARCH("mediastinum",'Model output'!H204)),ISNUMBER(SEARCH("Not mentioned",'Model output'!H204)), ISNUMBER(SEARCH("Not applicable",'Model output'!H204)), ISNUMBER(SEARCH("paratracheal",'Model output'!H204)),ISNUMBER(SEARCH("fibroadipose tissue",'Model output'!H204)),ISNUMBER(SEARCH("thyroid node",'Model output'!H204)),ISNUMBER(SEARCH("skeletal muscle",'Model output'!H204)),ISNUMBER(SEARCH("right",'Model output'!H204)),ISNUMBER(SEARCH("left",'Model output'!H204)),ISNUMBER(SEARCH("Not specified",'Model output'!H204))),"negative","positive"))</f>
        <v>negative</v>
      </c>
      <c r="I205">
        <f>IF(OR('Model output'!I204="",'Model output'!I204="Not answered",'Model output'!I204="Not mentioned"),"",IF(ISNUMBER('Model output'!I204),'Model output'!I204,1))</f>
        <v>0</v>
      </c>
      <c r="J205">
        <f>IF(OR('Model output'!J204="",'Model output'!J204="Not answered",'Model output'!J204="Not mentioned"),"",IF(AND(ISNUMBER('Model output'!J204),'Model output'!J204&lt;=I205),'Model output'!J204,IF(AND(ISNUMBER('Model output'!J204), 'Model output'!J204&gt;=DATE(2024,1,1)), MIN(DAY('Model output'!J204), MONTH('Model output'!J204), YEAR('Model output'!J204)), IF(ISNUMBER(SEARCH("0/",'Model output'!J204)),0,IF(ISNUMBER(SEARCH("/",'Model output'!J204)), VALUE(LEFT('Model output'!J204, SEARCH("/",'Model output'!J204)-1)),1)))))</f>
        <v>0</v>
      </c>
      <c r="K205" t="str" cm="1">
        <f t="array" ref="K205">IF(COUNT(FIND({0,1,2,3,4,5,6,7,8,9},'Model output'!K204))&gt;0,'Model output'!K204,"")</f>
        <v/>
      </c>
      <c r="L205" s="8" t="str">
        <f t="shared" si="45"/>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5.0cm</v>
      </c>
      <c r="Q205" t="str">
        <f t="shared" si="47"/>
        <v>5.0cm</v>
      </c>
      <c r="R205" cm="1">
        <f t="array" ref="R205">IF(Q205="","",IF(ISNUMBER(SEARCH("cm",Q205)),MAX(VALUE(SUBSTITUTE(_xlfn.FILTERXML("&lt;t&gt;&lt;s&gt;"&amp;SUBSTITUTE(Q205,",","&lt;/s&gt;&lt;s&gt;")&amp;"&lt;/s&gt;&lt;/t&gt;","//s"),"cm",""))),MAX(VALUE(SUBSTITUTE(_xlfn.FILTERXML("&lt;t&gt;&lt;s&gt;"&amp;SUBSTITUTE(Q205,",","&lt;/s&gt;&lt;s&gt;")&amp;"&lt;/s&gt;&lt;/t&gt;","//s"),"mm","")))/10))</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 ""))</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7" t="str">
        <f>IF('Model output'!S204="","",'Model output'!S204)</f>
        <v>Not identified</v>
      </c>
      <c r="Y205" t="str">
        <f>IF(OR('Model output'!S204="",ISNUMBER(SEARCH("Absent",'Model output'!S204)),ISNUMBER(SEARCH("Not identified",'Model output'!S204)),AND(ISNUMBER(SEARCH("No",'Model output'!S204)),NOT(ISNUMBER(SEARCH("carcinoma",'Model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1" t="str">
        <f>IF(OR('Model output'!V204="", AND(ISERROR(SEARCH("Positive",'Model output'!V204)), ISNUMBER(SEARCH("Negative",'Model output'!V204))), AND(ISNUMBER(SEARCH("Uninvolved",'Model output'!V204)),NOT(ISNUMBER(SEARCH("margins involved",'Model output'!V204)))), ISNUMBER(SEARCH("Free",'Model output'!V204)), ISNUMBER(SEARCH("1 mm",'Model output'!V204)), ISNUMBER(SEARCH("0.1 CM",'Model output'!V204)), ISNUMBER(SEARCH("less than 0.2 mm",'Model output'!V204)), ISNUMBER(SEARCH("less than 0.5 mm",'Model output'!V204)), ISNUMBER(SEARCH("close to",'Model output'!V204)), ISNUMBER(SEARCH("abut",'Model output'!V204)), ISNUMBER(SEARCH("not mentioned",'Model output'!V204)), ISNUMBER(SEARCH("cannot be assessed",'Model output'!V204))), "negative", "positive")</f>
        <v>negative</v>
      </c>
      <c r="AE205" s="36"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AND(ISNUMBER(J205),J205&gt;=5),M205=""),AND(AND(ISNUMBER(J205),J205&gt;=5),AND(ISNUMBER(M205),M205&gt;=1)),AND(ISNUMBER(SERACH("papillary",N205)),OR(Y205="positive",Z205="positive"), ISNUMBER(SEARCH("BRAF",AB205)))),"intermediate","low"))</f>
        <v>low</v>
      </c>
      <c r="AF205" s="37" t="str">
        <f t="shared" si="48"/>
        <v>3a</v>
      </c>
      <c r="AG205" s="37" t="str">
        <f t="shared" si="49"/>
        <v>0</v>
      </c>
      <c r="AH205" s="37" t="str">
        <f t="shared" si="50"/>
        <v>0</v>
      </c>
      <c r="AI205" s="43" t="str">
        <f t="shared" si="51"/>
        <v>I</v>
      </c>
      <c r="AJ205" s="40" t="s">
        <v>938</v>
      </c>
      <c r="AK205" s="42" t="s">
        <v>947</v>
      </c>
      <c r="AL205" s="42" t="s">
        <v>946</v>
      </c>
      <c r="AM205" s="42" t="s">
        <v>946</v>
      </c>
      <c r="AN205" s="42" t="s">
        <v>69</v>
      </c>
      <c r="AO205" s="23">
        <f t="shared" ca="1" si="52"/>
        <v>1</v>
      </c>
      <c r="AP205" s="1">
        <f t="shared" si="53"/>
        <v>1</v>
      </c>
      <c r="AQ205" s="1">
        <f t="shared" si="54"/>
        <v>1</v>
      </c>
      <c r="AR205" s="1">
        <f t="shared" si="55"/>
        <v>1</v>
      </c>
      <c r="AS205" s="13">
        <f t="shared" si="56"/>
        <v>1</v>
      </c>
    </row>
    <row r="206" spans="1:45">
      <c r="A206" t="str">
        <f>'Model output'!A205</f>
        <v>TCGA-EM-A3O8</v>
      </c>
      <c r="B206" s="34">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6"/>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output'!G205)),ISNUMBER(SEARCH("V ",'Model output'!G205)),ISNUMBER(SEARCH("five",'Model output'!G205)),ISNUMBER(SEARCH("5",'Model output'!G205))))), "lateral", "central"))</f>
        <v/>
      </c>
      <c r="H206" t="str">
        <f>IF('Model output'!H205="","negative",IF(OR(ISNUMBER(SEARCH("lymph node",'Model output'!H205)),ISNUMBER(SEARCH("gland",'Model output'!H205)),ISNUMBER(SEARCH("lobe",'Model output'!H205)),ISNUMBER(SEARCH("isthmus",'Model output'!H205)),ISNUMBER(SEARCH("mediastinum",'Model output'!H205)),ISNUMBER(SEARCH("Not mentioned",'Model output'!H205)), ISNUMBER(SEARCH("Not applicable",'Model output'!H205)), ISNUMBER(SEARCH("paratracheal",'Model output'!H205)),ISNUMBER(SEARCH("fibroadipose tissue",'Model output'!H205)),ISNUMBER(SEARCH("thyroid node",'Model output'!H205)),ISNUMBER(SEARCH("skeletal muscle",'Model output'!H205)),ISNUMBER(SEARCH("right",'Model output'!H205)),ISNUMBER(SEARCH("left",'Model output'!H205)),ISNUMBER(SEARCH("Not specified",'Model output'!H205))),"negative","positive"))</f>
        <v>negative</v>
      </c>
      <c r="I206">
        <f>IF(OR('Model output'!I205="",'Model output'!I205="Not answered",'Model output'!I205="Not mentioned"),"",IF(ISNUMBER('Model output'!I205),'Model output'!I205,1))</f>
        <v>3</v>
      </c>
      <c r="J206">
        <f>IF(OR('Model output'!J205="",'Model output'!J205="Not answered",'Model output'!J205="Not mentioned"),"",IF(AND(ISNUMBER('Model output'!J205),'Model output'!J205&lt;=I206),'Model output'!J205,IF(AND(ISNUMBER('Model output'!J205), 'Model output'!J205&gt;=DATE(2024,1,1)), MIN(DAY('Model output'!J205), MONTH('Model output'!J205), YEAR('Model output'!J205)), IF(ISNUMBER(SEARCH("0/",'Model output'!J205)),0,IF(ISNUMBER(SEARCH("/",'Model output'!J205)), VALUE(LEFT('Model output'!J205, SEARCH("/",'Model output'!J205)-1)),1)))))</f>
        <v>0</v>
      </c>
      <c r="K206" t="str" cm="1">
        <f t="array" ref="K206">IF(COUNT(FIND({0,1,2,3,4,5,6,7,8,9},'Model output'!K205))&gt;0,'Model output'!K205,"")</f>
        <v/>
      </c>
      <c r="L206" s="8" t="str">
        <f t="shared" si="45"/>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 follicular variant</v>
      </c>
      <c r="O206" t="str">
        <f>IF('Model output'!M205="","",'Model output'!M205)</f>
        <v/>
      </c>
      <c r="P206" t="str">
        <f>IF('Model output'!N205="","",'Model output'!N205)</f>
        <v>1.3cm (dominant tumor) and 0.8cm (second tumor)</v>
      </c>
      <c r="Q206" t="str">
        <f t="shared" si="47"/>
        <v>1.3cm,0.8cm</v>
      </c>
      <c r="R206" cm="1">
        <f t="array" ref="R206">IF(Q206="","",IF(ISNUMBER(SEARCH("cm",Q206)),MAX(VALUE(SUBSTITUTE(_xlfn.FILTERXML("&lt;t&gt;&lt;s&gt;"&amp;SUBSTITUTE(Q206,",","&lt;/s&gt;&lt;s&gt;")&amp;"&lt;/s&gt;&lt;/t&gt;","//s"),"cm",""))),MAX(VALUE(SUBSTITUTE(_xlfn.FILTERXML("&lt;t&gt;&lt;s&gt;"&amp;SUBSTITUTE(Q206,",","&lt;/s&gt;&lt;s&gt;")&amp;"&lt;/s&gt;&lt;/t&gt;","//s"),"mm","")))/10))</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 ""))</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negative</v>
      </c>
      <c r="X206" s="17" t="str">
        <f>IF('Model output'!S205="","",'Model output'!S205)</f>
        <v>Not identified</v>
      </c>
      <c r="Y206" t="str">
        <f>IF(OR('Model output'!S205="",ISNUMBER(SEARCH("Absent",'Model output'!S205)),ISNUMBER(SEARCH("Not identified",'Model output'!S205)),AND(ISNUMBER(SEARCH("No",'Model output'!S205)),NOT(ISNUMBER(SEARCH("carcinoma",'Model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1" t="str">
        <f>IF(OR('Model output'!V205="", AND(ISERROR(SEARCH("Positive",'Model output'!V205)), ISNUMBER(SEARCH("Negative",'Model output'!V205))), AND(ISNUMBER(SEARCH("Uninvolved",'Model output'!V205)),NOT(ISNUMBER(SEARCH("margins involved",'Model output'!V205)))), ISNUMBER(SEARCH("Free",'Model output'!V205)), ISNUMBER(SEARCH("1 mm",'Model output'!V205)), ISNUMBER(SEARCH("0.1 CM",'Model output'!V205)), ISNUMBER(SEARCH("less than 0.2 mm",'Model output'!V205)), ISNUMBER(SEARCH("less than 0.5 mm",'Model output'!V205)), ISNUMBER(SEARCH("close to",'Model output'!V205)), ISNUMBER(SEARCH("abut",'Model output'!V205)), ISNUMBER(SEARCH("not mentioned",'Model output'!V205)), ISNUMBER(SEARCH("cannot be assessed",'Model output'!V205))), "negative", "positive")</f>
        <v>negative</v>
      </c>
      <c r="AE206" s="36"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AND(ISNUMBER(J206),J206&gt;=5),M206=""),AND(AND(ISNUMBER(J206),J206&gt;=5),AND(ISNUMBER(M206),M206&gt;=1)),AND(ISNUMBER(SERACH("papillary",N206)),OR(Y206="positive",Z206="positive"), ISNUMBER(SEARCH("BRAF",AB206)))),"intermediate","low"))</f>
        <v>low</v>
      </c>
      <c r="AF206" s="37" t="str">
        <f t="shared" si="48"/>
        <v>1b</v>
      </c>
      <c r="AG206" s="37" t="str">
        <f t="shared" si="49"/>
        <v>0</v>
      </c>
      <c r="AH206" s="37" t="str">
        <f t="shared" si="50"/>
        <v>0</v>
      </c>
      <c r="AI206" s="43" t="str">
        <f t="shared" si="51"/>
        <v>I</v>
      </c>
      <c r="AJ206" s="40" t="s">
        <v>938</v>
      </c>
      <c r="AK206" s="42" t="s">
        <v>942</v>
      </c>
      <c r="AL206" s="42" t="s">
        <v>943</v>
      </c>
      <c r="AM206" s="42" t="s">
        <v>946</v>
      </c>
      <c r="AN206" s="42" t="s">
        <v>69</v>
      </c>
      <c r="AO206" s="23">
        <f t="shared" ca="1" si="52"/>
        <v>1</v>
      </c>
      <c r="AP206" s="1">
        <f t="shared" si="53"/>
        <v>1</v>
      </c>
      <c r="AQ206" s="1">
        <f t="shared" si="54"/>
        <v>1</v>
      </c>
      <c r="AR206" s="1">
        <f t="shared" si="55"/>
        <v>1</v>
      </c>
      <c r="AS206" s="13">
        <f t="shared" si="56"/>
        <v>1</v>
      </c>
    </row>
    <row r="207" spans="1:45">
      <c r="A207" t="str">
        <f>'Model output'!A206</f>
        <v>TCGA-EM-A3O9</v>
      </c>
      <c r="B207" s="34">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6"/>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output'!G206)),ISNUMBER(SEARCH("V ",'Model output'!G206)),ISNUMBER(SEARCH("five",'Model output'!G206)),ISNUMBER(SEARCH("5",'Model output'!G206))))), "lateral", "central"))</f>
        <v/>
      </c>
      <c r="H207" t="str">
        <f>IF('Model output'!H206="","negative",IF(OR(ISNUMBER(SEARCH("lymph node",'Model output'!H206)),ISNUMBER(SEARCH("gland",'Model output'!H206)),ISNUMBER(SEARCH("lobe",'Model output'!H206)),ISNUMBER(SEARCH("isthmus",'Model output'!H206)),ISNUMBER(SEARCH("mediastinum",'Model output'!H206)),ISNUMBER(SEARCH("Not mentioned",'Model output'!H206)), ISNUMBER(SEARCH("Not applicable",'Model output'!H206)), ISNUMBER(SEARCH("paratracheal",'Model output'!H206)),ISNUMBER(SEARCH("fibroadipose tissue",'Model output'!H206)),ISNUMBER(SEARCH("thyroid node",'Model output'!H206)),ISNUMBER(SEARCH("skeletal muscle",'Model output'!H206)),ISNUMBER(SEARCH("right",'Model output'!H206)),ISNUMBER(SEARCH("left",'Model output'!H206)),ISNUMBER(SEARCH("Not specified",'Model output'!H206))),"negative","positive"))</f>
        <v>negative</v>
      </c>
      <c r="I207">
        <f>IF(OR('Model output'!I206="",'Model output'!I206="Not answered",'Model output'!I206="Not mentioned"),"",IF(ISNUMBER('Model output'!I206),'Model output'!I206,1))</f>
        <v>2</v>
      </c>
      <c r="J207">
        <f>IF(OR('Model output'!J206="",'Model output'!J206="Not answered",'Model output'!J206="Not mentioned"),"",IF(AND(ISNUMBER('Model output'!J206),'Model output'!J206&lt;=I207),'Model output'!J206,IF(AND(ISNUMBER('Model output'!J206), 'Model output'!J206&gt;=DATE(2024,1,1)), MIN(DAY('Model output'!J206), MONTH('Model output'!J206), YEAR('Model output'!J206)), IF(ISNUMBER(SEARCH("0/",'Model output'!J206)),0,IF(ISNUMBER(SEARCH("/",'Model output'!J206)), VALUE(LEFT('Model output'!J206, SEARCH("/",'Model output'!J206)-1)),1)))))</f>
        <v>0</v>
      </c>
      <c r="K207" t="str" cm="1">
        <f t="array" ref="K207">IF(COUNT(FIND({0,1,2,3,4,5,6,7,8,9},'Model output'!K206))&gt;0,'Model output'!K206,"")</f>
        <v/>
      </c>
      <c r="L207" s="8" t="str">
        <f t="shared" si="45"/>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4.5cm</v>
      </c>
      <c r="Q207" t="str">
        <f t="shared" si="47"/>
        <v>4.5cm</v>
      </c>
      <c r="R207" cm="1">
        <f t="array" ref="R207">IF(Q207="","",IF(ISNUMBER(SEARCH("cm",Q207)),MAX(VALUE(SUBSTITUTE(_xlfn.FILTERXML("&lt;t&gt;&lt;s&gt;"&amp;SUBSTITUTE(Q207,",","&lt;/s&gt;&lt;s&gt;")&amp;"&lt;/s&gt;&lt;/t&gt;","//s"),"cm",""))),MAX(VALUE(SUBSTITUTE(_xlfn.FILTERXML("&lt;t&gt;&lt;s&gt;"&amp;SUBSTITUTE(Q207,",","&lt;/s&gt;&lt;s&gt;")&amp;"&lt;/s&gt;&lt;/t&gt;","//s"),"mm","")))/10))</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 ""))</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7" t="str">
        <f>IF('Model output'!S206="","",'Model output'!S206)</f>
        <v>Not identified</v>
      </c>
      <c r="Y207" t="str">
        <f>IF(OR('Model output'!S206="",ISNUMBER(SEARCH("Absent",'Model output'!S206)),ISNUMBER(SEARCH("Not identified",'Model output'!S206)),AND(ISNUMBER(SEARCH("No",'Model output'!S206)),NOT(ISNUMBER(SEARCH("carcinoma",'Model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1" t="str">
        <f>IF(OR('Model output'!V206="", AND(ISERROR(SEARCH("Positive",'Model output'!V206)), ISNUMBER(SEARCH("Negative",'Model output'!V206))), AND(ISNUMBER(SEARCH("Uninvolved",'Model output'!V206)),NOT(ISNUMBER(SEARCH("margins involved",'Model output'!V206)))), ISNUMBER(SEARCH("Free",'Model output'!V206)), ISNUMBER(SEARCH("1 mm",'Model output'!V206)), ISNUMBER(SEARCH("0.1 CM",'Model output'!V206)), ISNUMBER(SEARCH("less than 0.2 mm",'Model output'!V206)), ISNUMBER(SEARCH("less than 0.5 mm",'Model output'!V206)), ISNUMBER(SEARCH("close to",'Model output'!V206)), ISNUMBER(SEARCH("abut",'Model output'!V206)), ISNUMBER(SEARCH("not mentioned",'Model output'!V206)), ISNUMBER(SEARCH("cannot be assessed",'Model output'!V206))), "negative", "positive")</f>
        <v>negative</v>
      </c>
      <c r="AE207" s="36"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AND(ISNUMBER(J207),J207&gt;=5),M207=""),AND(AND(ISNUMBER(J207),J207&gt;=5),AND(ISNUMBER(M207),M207&gt;=1)),AND(ISNUMBER(SERACH("papillary",N207)),OR(Y207="positive",Z207="positive"), ISNUMBER(SEARCH("BRAF",AB207)))),"intermediate","low"))</f>
        <v>low</v>
      </c>
      <c r="AF207" s="37" t="str">
        <f t="shared" si="48"/>
        <v>3a</v>
      </c>
      <c r="AG207" s="37" t="str">
        <f t="shared" si="49"/>
        <v>0</v>
      </c>
      <c r="AH207" s="37" t="str">
        <f t="shared" si="50"/>
        <v>0</v>
      </c>
      <c r="AI207" s="43" t="str">
        <f t="shared" si="51"/>
        <v>I</v>
      </c>
      <c r="AJ207" s="40" t="s">
        <v>938</v>
      </c>
      <c r="AK207" s="42" t="s">
        <v>947</v>
      </c>
      <c r="AL207" s="42" t="s">
        <v>943</v>
      </c>
      <c r="AM207" s="42" t="s">
        <v>946</v>
      </c>
      <c r="AN207" s="42" t="s">
        <v>69</v>
      </c>
      <c r="AO207" s="23">
        <f t="shared" ca="1" si="52"/>
        <v>1</v>
      </c>
      <c r="AP207" s="1">
        <f t="shared" si="53"/>
        <v>1</v>
      </c>
      <c r="AQ207" s="1">
        <f t="shared" si="54"/>
        <v>1</v>
      </c>
      <c r="AR207" s="1">
        <f t="shared" si="55"/>
        <v>1</v>
      </c>
      <c r="AS207" s="13">
        <f t="shared" si="56"/>
        <v>1</v>
      </c>
    </row>
    <row r="208" spans="1:45">
      <c r="A208" t="str">
        <f>'Model output'!A207</f>
        <v>TCGA-EM-A3OA</v>
      </c>
      <c r="B208" s="34">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0</v>
      </c>
      <c r="F208" t="str">
        <f t="shared" si="46"/>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output'!G207)),ISNUMBER(SEARCH("V ",'Model output'!G207)),ISNUMBER(SEARCH("five",'Model output'!G207)),ISNUMBER(SEARCH("5",'Model output'!G207))))), "lateral", "central"))</f>
        <v/>
      </c>
      <c r="H208" t="str">
        <f>IF('Model output'!H207="","negative",IF(OR(ISNUMBER(SEARCH("lymph node",'Model output'!H207)),ISNUMBER(SEARCH("gland",'Model output'!H207)),ISNUMBER(SEARCH("lobe",'Model output'!H207)),ISNUMBER(SEARCH("isthmus",'Model output'!H207)),ISNUMBER(SEARCH("mediastinum",'Model output'!H207)),ISNUMBER(SEARCH("Not mentioned",'Model output'!H207)), ISNUMBER(SEARCH("Not applicable",'Model output'!H207)), ISNUMBER(SEARCH("paratracheal",'Model output'!H207)),ISNUMBER(SEARCH("fibroadipose tissue",'Model output'!H207)),ISNUMBER(SEARCH("thyroid node",'Model output'!H207)),ISNUMBER(SEARCH("skeletal muscle",'Model output'!H207)),ISNUMBER(SEARCH("right",'Model output'!H207)),ISNUMBER(SEARCH("left",'Model output'!H207)),ISNUMBER(SEARCH("Not specified",'Model output'!H207))),"negative","positive"))</f>
        <v>negative</v>
      </c>
      <c r="I208">
        <f>IF(OR('Model output'!I207="",'Model output'!I207="Not answered",'Model output'!I207="Not mentioned"),"",IF(ISNUMBER('Model output'!I207),'Model output'!I207,1))</f>
        <v>0</v>
      </c>
      <c r="J208">
        <f>IF(OR('Model output'!J207="",'Model output'!J207="Not answered",'Model output'!J207="Not mentioned"),"",IF(AND(ISNUMBER('Model output'!J207),'Model output'!J207&lt;=I208),'Model output'!J207,IF(AND(ISNUMBER('Model output'!J207), 'Model output'!J207&gt;=DATE(2024,1,1)), MIN(DAY('Model output'!J207), MONTH('Model output'!J207), YEAR('Model output'!J207)), IF(ISNUMBER(SEARCH("0/",'Model output'!J207)),0,IF(ISNUMBER(SEARCH("/",'Model output'!J207)), VALUE(LEFT('Model output'!J207, SEARCH("/",'Model output'!J207)-1)),1)))))</f>
        <v>0</v>
      </c>
      <c r="K208" t="str" cm="1">
        <f t="array" ref="K208">IF(COUNT(FIND({0,1,2,3,4,5,6,7,8,9},'Model output'!K207))&gt;0,'Model output'!K207,"")</f>
        <v/>
      </c>
      <c r="L208" s="8" t="str">
        <f t="shared" si="45"/>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Not mentioned</v>
      </c>
      <c r="P208" t="str">
        <f>IF('Model output'!N207="","",'Model output'!N207)</f>
        <v>2.2cm</v>
      </c>
      <c r="Q208" t="str">
        <f t="shared" si="47"/>
        <v>2.2cm</v>
      </c>
      <c r="R208" cm="1">
        <f t="array" ref="R208">IF(Q208="","",IF(ISNUMBER(SEARCH("cm",Q208)),MAX(VALUE(SUBSTITUTE(_xlfn.FILTERXML("&lt;t&gt;&lt;s&gt;"&amp;SUBSTITUTE(Q208,",","&lt;/s&gt;&lt;s&gt;")&amp;"&lt;/s&gt;&lt;/t&gt;","//s"),"cm",""))),MAX(VALUE(SUBSTITUTE(_xlfn.FILTERXML("&lt;t&gt;&lt;s&gt;"&amp;SUBSTITUTE(Q208,",","&lt;/s&gt;&lt;s&gt;")&amp;"&lt;/s&gt;&lt;/t&gt;","//s"),"mm","")))/10))</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 ""))</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7" t="str">
        <f>IF('Model output'!S207="","",'Model output'!S207)</f>
        <v>Not identified</v>
      </c>
      <c r="Y208" t="str">
        <f>IF(OR('Model output'!S207="",ISNUMBER(SEARCH("Absent",'Model output'!S207)),ISNUMBER(SEARCH("Not identified",'Model output'!S207)),AND(ISNUMBER(SEARCH("No",'Model output'!S207)),NOT(ISNUMBER(SEARCH("carcinoma",'Model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1" t="str">
        <f>IF(OR('Model output'!V207="", AND(ISERROR(SEARCH("Positive",'Model output'!V207)), ISNUMBER(SEARCH("Negative",'Model output'!V207))), AND(ISNUMBER(SEARCH("Uninvolved",'Model output'!V207)),NOT(ISNUMBER(SEARCH("margins involved",'Model output'!V207)))), ISNUMBER(SEARCH("Free",'Model output'!V207)), ISNUMBER(SEARCH("1 mm",'Model output'!V207)), ISNUMBER(SEARCH("0.1 CM",'Model output'!V207)), ISNUMBER(SEARCH("less than 0.2 mm",'Model output'!V207)), ISNUMBER(SEARCH("less than 0.5 mm",'Model output'!V207)), ISNUMBER(SEARCH("close to",'Model output'!V207)), ISNUMBER(SEARCH("abut",'Model output'!V207)), ISNUMBER(SEARCH("not mentioned",'Model output'!V207)), ISNUMBER(SEARCH("cannot be assessed",'Model output'!V207))), "negative", "positive")</f>
        <v>negative</v>
      </c>
      <c r="AE208" s="36"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AND(ISNUMBER(J208),J208&gt;=5),M208=""),AND(AND(ISNUMBER(J208),J208&gt;=5),AND(ISNUMBER(M208),M208&gt;=1)),AND(ISNUMBER(SERACH("papillary",N208)),OR(Y208="positive",Z208="positive"), ISNUMBER(SEARCH("BRAF",AB208)))),"intermediate","low"))</f>
        <v>low</v>
      </c>
      <c r="AF208" s="37" t="str">
        <f t="shared" si="48"/>
        <v>2</v>
      </c>
      <c r="AG208" s="37" t="str">
        <f t="shared" si="49"/>
        <v>0</v>
      </c>
      <c r="AH208" s="37" t="str">
        <f t="shared" si="50"/>
        <v>0</v>
      </c>
      <c r="AI208" s="43" t="str">
        <f t="shared" si="51"/>
        <v>I</v>
      </c>
      <c r="AJ208" s="40" t="s">
        <v>938</v>
      </c>
      <c r="AK208" s="42" t="s">
        <v>945</v>
      </c>
      <c r="AL208" s="42" t="s">
        <v>946</v>
      </c>
      <c r="AM208" s="42" t="s">
        <v>946</v>
      </c>
      <c r="AN208" s="42" t="s">
        <v>69</v>
      </c>
      <c r="AO208" s="23">
        <f t="shared" ca="1" si="52"/>
        <v>1</v>
      </c>
      <c r="AP208" s="1">
        <f t="shared" si="53"/>
        <v>1</v>
      </c>
      <c r="AQ208" s="1">
        <f t="shared" si="54"/>
        <v>1</v>
      </c>
      <c r="AR208" s="1">
        <f t="shared" si="55"/>
        <v>1</v>
      </c>
      <c r="AS208" s="13">
        <f t="shared" si="56"/>
        <v>1</v>
      </c>
    </row>
    <row r="209" spans="1:45">
      <c r="A209" t="str">
        <f>'Model output'!A208</f>
        <v>TCGA-EM-A3OB</v>
      </c>
      <c r="B209" s="34">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0</v>
      </c>
      <c r="F209" t="str">
        <f t="shared" si="46"/>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output'!G208)),ISNUMBER(SEARCH("V ",'Model output'!G208)),ISNUMBER(SEARCH("five",'Model output'!G208)),ISNUMBER(SEARCH("5",'Model output'!G208))))), "lateral", "central"))</f>
        <v/>
      </c>
      <c r="H209" t="str">
        <f>IF('Model output'!H208="","negative",IF(OR(ISNUMBER(SEARCH("lymph node",'Model output'!H208)),ISNUMBER(SEARCH("gland",'Model output'!H208)),ISNUMBER(SEARCH("lobe",'Model output'!H208)),ISNUMBER(SEARCH("isthmus",'Model output'!H208)),ISNUMBER(SEARCH("mediastinum",'Model output'!H208)),ISNUMBER(SEARCH("Not mentioned",'Model output'!H208)), ISNUMBER(SEARCH("Not applicable",'Model output'!H208)), ISNUMBER(SEARCH("paratracheal",'Model output'!H208)),ISNUMBER(SEARCH("fibroadipose tissue",'Model output'!H208)),ISNUMBER(SEARCH("thyroid node",'Model output'!H208)),ISNUMBER(SEARCH("skeletal muscle",'Model output'!H208)),ISNUMBER(SEARCH("right",'Model output'!H208)),ISNUMBER(SEARCH("left",'Model output'!H208)),ISNUMBER(SEARCH("Not specified",'Model output'!H208))),"negative","positive"))</f>
        <v>negative</v>
      </c>
      <c r="I209">
        <f>IF(OR('Model output'!I208="",'Model output'!I208="Not answered",'Model output'!I208="Not mentioned"),"",IF(ISNUMBER('Model output'!I208),'Model output'!I208,1))</f>
        <v>4</v>
      </c>
      <c r="J209">
        <f>IF(OR('Model output'!J208="",'Model output'!J208="Not answered",'Model output'!J208="Not mentioned"),"",IF(AND(ISNUMBER('Model output'!J208),'Model output'!J208&lt;=I209),'Model output'!J208,IF(AND(ISNUMBER('Model output'!J208), 'Model output'!J208&gt;=DATE(2024,1,1)), MIN(DAY('Model output'!J208), MONTH('Model output'!J208), YEAR('Model output'!J208)), IF(ISNUMBER(SEARCH("0/",'Model output'!J208)),0,IF(ISNUMBER(SEARCH("/",'Model output'!J208)), VALUE(LEFT('Model output'!J208, SEARCH("/",'Model output'!J208)-1)),1)))))</f>
        <v>0</v>
      </c>
      <c r="K209" t="str" cm="1">
        <f t="array" ref="K209">IF(COUNT(FIND({0,1,2,3,4,5,6,7,8,9},'Model output'!K208))&gt;0,'Model output'!K208,"")</f>
        <v/>
      </c>
      <c r="L209" s="8" t="str">
        <f t="shared" si="45"/>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
      </c>
      <c r="P209" t="str">
        <f>IF('Model output'!N208="","",'Model output'!N208)</f>
        <v>2.2cm</v>
      </c>
      <c r="Q209" t="str">
        <f t="shared" si="47"/>
        <v>2.2cm</v>
      </c>
      <c r="R209" cm="1">
        <f t="array" ref="R209">IF(Q209="","",IF(ISNUMBER(SEARCH("cm",Q209)),MAX(VALUE(SUBSTITUTE(_xlfn.FILTERXML("&lt;t&gt;&lt;s&gt;"&amp;SUBSTITUTE(Q209,",","&lt;/s&gt;&lt;s&gt;")&amp;"&lt;/s&gt;&lt;/t&gt;","//s"),"cm",""))),MAX(VALUE(SUBSTITUTE(_xlfn.FILTERXML("&lt;t&gt;&lt;s&gt;"&amp;SUBSTITUTE(Q209,",","&lt;/s&gt;&lt;s&gt;")&amp;"&lt;/s&gt;&lt;/t&gt;","//s"),"mm","")))/10))</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 ""))</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7" t="str">
        <f>IF('Model output'!S208="","",'Model output'!S208)</f>
        <v>Not identified</v>
      </c>
      <c r="Y209" t="str">
        <f>IF(OR('Model output'!S208="",ISNUMBER(SEARCH("Absent",'Model output'!S208)),ISNUMBER(SEARCH("Not identified",'Model output'!S208)),AND(ISNUMBER(SEARCH("No",'Model output'!S208)),NOT(ISNUMBER(SEARCH("carcinoma",'Model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1" t="str">
        <f>IF(OR('Model output'!V208="", AND(ISERROR(SEARCH("Positive",'Model output'!V208)), ISNUMBER(SEARCH("Negative",'Model output'!V208))), AND(ISNUMBER(SEARCH("Uninvolved",'Model output'!V208)),NOT(ISNUMBER(SEARCH("margins involved",'Model output'!V208)))), ISNUMBER(SEARCH("Free",'Model output'!V208)), ISNUMBER(SEARCH("1 mm",'Model output'!V208)), ISNUMBER(SEARCH("0.1 CM",'Model output'!V208)), ISNUMBER(SEARCH("less than 0.2 mm",'Model output'!V208)), ISNUMBER(SEARCH("less than 0.5 mm",'Model output'!V208)), ISNUMBER(SEARCH("close to",'Model output'!V208)), ISNUMBER(SEARCH("abut",'Model output'!V208)), ISNUMBER(SEARCH("not mentioned",'Model output'!V208)), ISNUMBER(SEARCH("cannot be assessed",'Model output'!V208))), "negative", "positive")</f>
        <v>negative</v>
      </c>
      <c r="AE209" s="36"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AND(ISNUMBER(J209),J209&gt;=5),M209=""),AND(AND(ISNUMBER(J209),J209&gt;=5),AND(ISNUMBER(M209),M209&gt;=1)),AND(ISNUMBER(SERACH("papillary",N209)),OR(Y209="positive",Z209="positive"), ISNUMBER(SEARCH("BRAF",AB209)))),"intermediate","low"))</f>
        <v>low</v>
      </c>
      <c r="AF209" s="37" t="str">
        <f t="shared" si="48"/>
        <v>2</v>
      </c>
      <c r="AG209" s="37" t="str">
        <f t="shared" si="49"/>
        <v>0</v>
      </c>
      <c r="AH209" s="37" t="str">
        <f t="shared" si="50"/>
        <v>0</v>
      </c>
      <c r="AI209" s="43" t="str">
        <f t="shared" si="51"/>
        <v>I</v>
      </c>
      <c r="AJ209" s="40" t="s">
        <v>938</v>
      </c>
      <c r="AK209" s="42" t="s">
        <v>945</v>
      </c>
      <c r="AL209" s="42" t="s">
        <v>943</v>
      </c>
      <c r="AM209" s="42" t="s">
        <v>946</v>
      </c>
      <c r="AN209" s="42" t="s">
        <v>69</v>
      </c>
      <c r="AO209" s="23">
        <f t="shared" ca="1" si="52"/>
        <v>1</v>
      </c>
      <c r="AP209" s="1">
        <f t="shared" si="53"/>
        <v>1</v>
      </c>
      <c r="AQ209" s="1">
        <f t="shared" si="54"/>
        <v>1</v>
      </c>
      <c r="AR209" s="1">
        <f t="shared" si="55"/>
        <v>1</v>
      </c>
      <c r="AS209" s="13">
        <f t="shared" si="56"/>
        <v>1</v>
      </c>
    </row>
    <row r="210" spans="1:45">
      <c r="A210" t="str">
        <f>'Model output'!A209</f>
        <v>TCGA-EM-A3ST</v>
      </c>
      <c r="B210" s="34">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6"/>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output'!G209)),ISNUMBER(SEARCH("V ",'Model output'!G209)),ISNUMBER(SEARCH("five",'Model output'!G209)),ISNUMBER(SEARCH("5",'Model output'!G209))))), "lateral", "central"))</f>
        <v/>
      </c>
      <c r="H210" t="str">
        <f>IF('Model output'!H209="","negative",IF(OR(ISNUMBER(SEARCH("lymph node",'Model output'!H209)),ISNUMBER(SEARCH("gland",'Model output'!H209)),ISNUMBER(SEARCH("lobe",'Model output'!H209)),ISNUMBER(SEARCH("isthmus",'Model output'!H209)),ISNUMBER(SEARCH("mediastinum",'Model output'!H209)),ISNUMBER(SEARCH("Not mentioned",'Model output'!H209)), ISNUMBER(SEARCH("Not applicable",'Model output'!H209)), ISNUMBER(SEARCH("paratracheal",'Model output'!H209)),ISNUMBER(SEARCH("fibroadipose tissue",'Model output'!H209)),ISNUMBER(SEARCH("thyroid node",'Model output'!H209)),ISNUMBER(SEARCH("skeletal muscle",'Model output'!H209)),ISNUMBER(SEARCH("right",'Model output'!H209)),ISNUMBER(SEARCH("left",'Model output'!H209)),ISNUMBER(SEARCH("Not specified",'Model output'!H209))),"negative","positive"))</f>
        <v>negative</v>
      </c>
      <c r="I210">
        <f>IF(OR('Model output'!I209="",'Model output'!I209="Not answered",'Model output'!I209="Not mentioned"),"",IF(ISNUMBER('Model output'!I209),'Model output'!I209,1))</f>
        <v>1</v>
      </c>
      <c r="J210">
        <f>IF(OR('Model output'!J209="",'Model output'!J209="Not answered",'Model output'!J209="Not mentioned"),"",IF(AND(ISNUMBER('Model output'!J209),'Model output'!J209&lt;=I210),'Model output'!J209,IF(AND(ISNUMBER('Model output'!J209), 'Model output'!J209&gt;=DATE(2024,1,1)), MIN(DAY('Model output'!J209), MONTH('Model output'!J209), YEAR('Model output'!J209)), IF(ISNUMBER(SEARCH("0/",'Model output'!J209)),0,IF(ISNUMBER(SEARCH("/",'Model output'!J209)), VALUE(LEFT('Model output'!J209, SEARCH("/",'Model output'!J209)-1)),1)))))</f>
        <v>0</v>
      </c>
      <c r="K210" t="str" cm="1">
        <f t="array" ref="K210">IF(COUNT(FIND({0,1,2,3,4,5,6,7,8,9},'Model output'!K209))&gt;0,'Model output'!K209,"")</f>
        <v/>
      </c>
      <c r="L210" s="8" t="str">
        <f t="shared" si="45"/>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
      </c>
      <c r="P210" t="str">
        <f>IF('Model output'!N209="","",'Model output'!N209)</f>
        <v>5.4cm</v>
      </c>
      <c r="Q210" t="str">
        <f t="shared" si="47"/>
        <v>5.4cm</v>
      </c>
      <c r="R210" cm="1">
        <f t="array" ref="R210">IF(Q210="","",IF(ISNUMBER(SEARCH("cm",Q210)),MAX(VALUE(SUBSTITUTE(_xlfn.FILTERXML("&lt;t&gt;&lt;s&gt;"&amp;SUBSTITUTE(Q210,",","&lt;/s&gt;&lt;s&gt;")&amp;"&lt;/s&gt;&lt;/t&gt;","//s"),"cm",""))),MAX(VALUE(SUBSTITUTE(_xlfn.FILTERXML("&lt;t&gt;&lt;s&gt;"&amp;SUBSTITUTE(Q210,",","&lt;/s&gt;&lt;s&gt;")&amp;"&lt;/s&gt;&lt;/t&gt;","//s"),"mm","")))/10))</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 ""))</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7" t="str">
        <f>IF('Model output'!S209="","",'Model output'!S209)</f>
        <v>Not identified</v>
      </c>
      <c r="Y210" t="str">
        <f>IF(OR('Model output'!S209="",ISNUMBER(SEARCH("Absent",'Model output'!S209)),ISNUMBER(SEARCH("Not identified",'Model output'!S209)),AND(ISNUMBER(SEARCH("No",'Model output'!S209)),NOT(ISNUMBER(SEARCH("carcinoma",'Model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1" t="str">
        <f>IF(OR('Model output'!V209="", AND(ISERROR(SEARCH("Positive",'Model output'!V209)), ISNUMBER(SEARCH("Negative",'Model output'!V209))), AND(ISNUMBER(SEARCH("Uninvolved",'Model output'!V209)),NOT(ISNUMBER(SEARCH("margins involved",'Model output'!V209)))), ISNUMBER(SEARCH("Free",'Model output'!V209)), ISNUMBER(SEARCH("1 mm",'Model output'!V209)), ISNUMBER(SEARCH("0.1 CM",'Model output'!V209)), ISNUMBER(SEARCH("less than 0.2 mm",'Model output'!V209)), ISNUMBER(SEARCH("less than 0.5 mm",'Model output'!V209)), ISNUMBER(SEARCH("close to",'Model output'!V209)), ISNUMBER(SEARCH("abut",'Model output'!V209)), ISNUMBER(SEARCH("not mentioned",'Model output'!V209)), ISNUMBER(SEARCH("cannot be assessed",'Model output'!V209))), "negative", "positive")</f>
        <v>negative</v>
      </c>
      <c r="AE210" s="36"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AND(ISNUMBER(J210),J210&gt;=5),M210=""),AND(AND(ISNUMBER(J210),J210&gt;=5),AND(ISNUMBER(M210),M210&gt;=1)),AND(ISNUMBER(SERACH("papillary",N210)),OR(Y210="positive",Z210="positive"), ISNUMBER(SEARCH("BRAF",AB210)))),"intermediate","low"))</f>
        <v>intermediate</v>
      </c>
      <c r="AF210" s="37" t="str">
        <f t="shared" si="48"/>
        <v>3a</v>
      </c>
      <c r="AG210" s="37" t="str">
        <f t="shared" si="49"/>
        <v>0</v>
      </c>
      <c r="AH210" s="37" t="str">
        <f t="shared" si="50"/>
        <v>0</v>
      </c>
      <c r="AI210" s="43" t="str">
        <f t="shared" si="51"/>
        <v>II</v>
      </c>
      <c r="AJ210" s="40" t="s">
        <v>939</v>
      </c>
      <c r="AK210" s="42" t="s">
        <v>947</v>
      </c>
      <c r="AL210" s="42" t="s">
        <v>943</v>
      </c>
      <c r="AM210" s="42" t="s">
        <v>946</v>
      </c>
      <c r="AN210" s="42" t="s">
        <v>944</v>
      </c>
      <c r="AO210" s="23">
        <f t="shared" ca="1" si="52"/>
        <v>1</v>
      </c>
      <c r="AP210" s="1">
        <f t="shared" si="53"/>
        <v>1</v>
      </c>
      <c r="AQ210" s="1">
        <f t="shared" si="54"/>
        <v>1</v>
      </c>
      <c r="AR210" s="1">
        <f t="shared" si="55"/>
        <v>1</v>
      </c>
      <c r="AS210" s="13">
        <f t="shared" si="56"/>
        <v>1</v>
      </c>
    </row>
    <row r="211" spans="1:45">
      <c r="A211" t="str">
        <f>'Model output'!A210</f>
        <v>TCGA-EM-A3SU</v>
      </c>
      <c r="B211" s="34">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6"/>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output'!G210)),ISNUMBER(SEARCH("V ",'Model output'!G210)),ISNUMBER(SEARCH("five",'Model output'!G210)),ISNUMBER(SEARCH("5",'Model output'!G210))))), "lateral", "central"))</f>
        <v/>
      </c>
      <c r="H211" t="str">
        <f>IF('Model output'!H210="","negative",IF(OR(ISNUMBER(SEARCH("lymph node",'Model output'!H210)),ISNUMBER(SEARCH("gland",'Model output'!H210)),ISNUMBER(SEARCH("lobe",'Model output'!H210)),ISNUMBER(SEARCH("isthmus",'Model output'!H210)),ISNUMBER(SEARCH("mediastinum",'Model output'!H210)),ISNUMBER(SEARCH("Not mentioned",'Model output'!H210)), ISNUMBER(SEARCH("Not applicable",'Model output'!H210)), ISNUMBER(SEARCH("paratracheal",'Model output'!H210)),ISNUMBER(SEARCH("fibroadipose tissue",'Model output'!H210)),ISNUMBER(SEARCH("thyroid node",'Model output'!H210)),ISNUMBER(SEARCH("skeletal muscle",'Model output'!H210)),ISNUMBER(SEARCH("right",'Model output'!H210)),ISNUMBER(SEARCH("left",'Model output'!H210)),ISNUMBER(SEARCH("Not specified",'Model output'!H210))),"negative","positive"))</f>
        <v>negative</v>
      </c>
      <c r="I211">
        <f>IF(OR('Model output'!I210="",'Model output'!I210="Not answered",'Model output'!I210="Not mentioned"),"",IF(ISNUMBER('Model output'!I210),'Model output'!I210,1))</f>
        <v>33</v>
      </c>
      <c r="J211">
        <f>IF(OR('Model output'!J210="",'Model output'!J210="Not answered",'Model output'!J210="Not mentioned"),"",IF(AND(ISNUMBER('Model output'!J210),'Model output'!J210&lt;=I211),'Model output'!J210,IF(AND(ISNUMBER('Model output'!J210), 'Model output'!J210&gt;=DATE(2024,1,1)), MIN(DAY('Model output'!J210), MONTH('Model output'!J210), YEAR('Model output'!J210)), IF(ISNUMBER(SEARCH("0/",'Model output'!J210)),0,IF(ISNUMBER(SEARCH("/",'Model output'!J210)), VALUE(LEFT('Model output'!J210, SEARCH("/",'Model output'!J210)-1)),1)))))</f>
        <v>3</v>
      </c>
      <c r="K211" t="str" cm="1">
        <f t="array" ref="K211">IF(COUNT(FIND({0,1,2,3,4,5,6,7,8,9},'Model output'!K210))&gt;0,'Model output'!K210,"")</f>
        <v/>
      </c>
      <c r="L211" s="8" t="str">
        <f t="shared" si="45"/>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 classical (usual)</v>
      </c>
      <c r="O211" t="str">
        <f>IF('Model output'!M210="","",'Model output'!M210)</f>
        <v>Not mentioned</v>
      </c>
      <c r="P211" t="str">
        <f>IF('Model output'!N210="","",'Model output'!N210)</f>
        <v>2.1 cm</v>
      </c>
      <c r="Q211" t="str">
        <f t="shared" si="47"/>
        <v>2.1cm</v>
      </c>
      <c r="R211" cm="1">
        <f t="array" ref="R211">IF(Q211="","",IF(ISNUMBER(SEARCH("cm",Q211)),MAX(VALUE(SUBSTITUTE(_xlfn.FILTERXML("&lt;t&gt;&lt;s&gt;"&amp;SUBSTITUTE(Q211,",","&lt;/s&gt;&lt;s&gt;")&amp;"&lt;/s&gt;&lt;/t&gt;","//s"),"cm",""))),MAX(VALUE(SUBSTITUTE(_xlfn.FILTERXML("&lt;t&gt;&lt;s&gt;"&amp;SUBSTITUTE(Q211,",","&lt;/s&gt;&lt;s&gt;")&amp;"&lt;/s&gt;&lt;/t&gt;","//s"),"mm","")))/10))</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 ""))</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7" t="str">
        <f>IF('Model output'!S210="","",'Model output'!S210)</f>
        <v>Not identified</v>
      </c>
      <c r="Y211" t="str">
        <f>IF(OR('Model output'!S210="",ISNUMBER(SEARCH("Absent",'Model output'!S210)),ISNUMBER(SEARCH("Not identified",'Model output'!S210)),AND(ISNUMBER(SEARCH("No",'Model output'!S210)),NOT(ISNUMBER(SEARCH("carcinoma",'Model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1" t="str">
        <f>IF(OR('Model output'!V210="", AND(ISERROR(SEARCH("Positive",'Model output'!V210)), ISNUMBER(SEARCH("Negative",'Model output'!V210))), AND(ISNUMBER(SEARCH("Uninvolved",'Model output'!V210)),NOT(ISNUMBER(SEARCH("margins involved",'Model output'!V210)))), ISNUMBER(SEARCH("Free",'Model output'!V210)), ISNUMBER(SEARCH("1 mm",'Model output'!V210)), ISNUMBER(SEARCH("0.1 CM",'Model output'!V210)), ISNUMBER(SEARCH("less than 0.2 mm",'Model output'!V210)), ISNUMBER(SEARCH("less than 0.5 mm",'Model output'!V210)), ISNUMBER(SEARCH("close to",'Model output'!V210)), ISNUMBER(SEARCH("abut",'Model output'!V210)), ISNUMBER(SEARCH("not mentioned",'Model output'!V210)), ISNUMBER(SEARCH("cannot be assessed",'Model output'!V210))), "negative", "positive")</f>
        <v>negative</v>
      </c>
      <c r="AE211" s="36"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AND(ISNUMBER(J211),J211&gt;=5),M211=""),AND(AND(ISNUMBER(J211),J211&gt;=5),AND(ISNUMBER(M211),M211&gt;=1)),AND(ISNUMBER(SERACH("papillary",N211)),OR(Y211="positive",Z211="positive"), ISNUMBER(SEARCH("BRAF",AB211)))),"intermediate","low"))</f>
        <v>intermediate</v>
      </c>
      <c r="AF211" s="37" t="str">
        <f t="shared" si="48"/>
        <v>2</v>
      </c>
      <c r="AG211" s="37" t="str">
        <f t="shared" si="49"/>
        <v>1a</v>
      </c>
      <c r="AH211" s="37" t="str">
        <f t="shared" si="50"/>
        <v>0</v>
      </c>
      <c r="AI211" s="43" t="str">
        <f t="shared" si="51"/>
        <v>I</v>
      </c>
      <c r="AJ211" s="40" t="s">
        <v>939</v>
      </c>
      <c r="AK211" s="42" t="s">
        <v>945</v>
      </c>
      <c r="AL211" s="42" t="s">
        <v>942</v>
      </c>
      <c r="AM211" s="42" t="s">
        <v>946</v>
      </c>
      <c r="AN211" s="42" t="s">
        <v>69</v>
      </c>
      <c r="AO211" s="23">
        <f t="shared" ca="1" si="52"/>
        <v>1</v>
      </c>
      <c r="AP211" s="1">
        <f t="shared" si="53"/>
        <v>1</v>
      </c>
      <c r="AQ211" s="1">
        <f t="shared" si="54"/>
        <v>0</v>
      </c>
      <c r="AR211" s="1">
        <f t="shared" si="55"/>
        <v>1</v>
      </c>
      <c r="AS211" s="13">
        <f t="shared" si="56"/>
        <v>1</v>
      </c>
    </row>
    <row r="212" spans="1:45">
      <c r="A212" t="str">
        <f>'Model output'!A211</f>
        <v>TCGA-EM-A3SX</v>
      </c>
      <c r="B212" s="34">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6"/>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output'!G211)),ISNUMBER(SEARCH("V ",'Model output'!G211)),ISNUMBER(SEARCH("five",'Model output'!G211)),ISNUMBER(SEARCH("5",'Model output'!G211))))), "lateral", "central"))</f>
        <v/>
      </c>
      <c r="H212" t="str">
        <f>IF('Model output'!H211="","negative",IF(OR(ISNUMBER(SEARCH("lymph node",'Model output'!H211)),ISNUMBER(SEARCH("gland",'Model output'!H211)),ISNUMBER(SEARCH("lobe",'Model output'!H211)),ISNUMBER(SEARCH("isthmus",'Model output'!H211)),ISNUMBER(SEARCH("mediastinum",'Model output'!H211)),ISNUMBER(SEARCH("Not mentioned",'Model output'!H211)), ISNUMBER(SEARCH("Not applicable",'Model output'!H211)), ISNUMBER(SEARCH("paratracheal",'Model output'!H211)),ISNUMBER(SEARCH("fibroadipose tissue",'Model output'!H211)),ISNUMBER(SEARCH("thyroid node",'Model output'!H211)),ISNUMBER(SEARCH("skeletal muscle",'Model output'!H211)),ISNUMBER(SEARCH("right",'Model output'!H211)),ISNUMBER(SEARCH("left",'Model output'!H211)),ISNUMBER(SEARCH("Not specified",'Model output'!H211))),"negative","positive"))</f>
        <v>negative</v>
      </c>
      <c r="I212">
        <f>IF(OR('Model output'!I211="",'Model output'!I211="Not answered",'Model output'!I211="Not mentioned"),"",IF(ISNUMBER('Model output'!I211),'Model output'!I211,1))</f>
        <v>4</v>
      </c>
      <c r="J212">
        <f>IF(OR('Model output'!J211="",'Model output'!J211="Not answered",'Model output'!J211="Not mentioned"),"",IF(AND(ISNUMBER('Model output'!J211),'Model output'!J211&lt;=I212),'Model output'!J211,IF(AND(ISNUMBER('Model output'!J211), 'Model output'!J211&gt;=DATE(2024,1,1)), MIN(DAY('Model output'!J211), MONTH('Model output'!J211), YEAR('Model output'!J211)), IF(ISNUMBER(SEARCH("0/",'Model output'!J211)),0,IF(ISNUMBER(SEARCH("/",'Model output'!J211)), VALUE(LEFT('Model output'!J211, SEARCH("/",'Model output'!J211)-1)),1)))))</f>
        <v>3</v>
      </c>
      <c r="K212" t="str" cm="1">
        <f t="array" ref="K212">IF(COUNT(FIND({0,1,2,3,4,5,6,7,8,9},'Model output'!K211))&gt;0,'Model output'!K211,"")</f>
        <v/>
      </c>
      <c r="L212" s="8" t="str">
        <f t="shared" si="45"/>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4.4cm</v>
      </c>
      <c r="Q212" t="str">
        <f t="shared" si="47"/>
        <v>4.4cm</v>
      </c>
      <c r="R212" cm="1">
        <f t="array" ref="R212">IF(Q212="","",IF(ISNUMBER(SEARCH("cm",Q212)),MAX(VALUE(SUBSTITUTE(_xlfn.FILTERXML("&lt;t&gt;&lt;s&gt;"&amp;SUBSTITUTE(Q212,",","&lt;/s&gt;&lt;s&gt;")&amp;"&lt;/s&gt;&lt;/t&gt;","//s"),"cm",""))),MAX(VALUE(SUBSTITUTE(_xlfn.FILTERXML("&lt;t&gt;&lt;s&gt;"&amp;SUBSTITUTE(Q212,",","&lt;/s&gt;&lt;s&gt;")&amp;"&lt;/s&gt;&lt;/t&gt;","//s"),"mm","")))/10))</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 ""))</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7" t="str">
        <f>IF('Model output'!S211="","",'Model output'!S211)</f>
        <v>Not identified</v>
      </c>
      <c r="Y212" t="str">
        <f>IF(OR('Model output'!S211="",ISNUMBER(SEARCH("Absent",'Model output'!S211)),ISNUMBER(SEARCH("Not identified",'Model output'!S211)),AND(ISNUMBER(SEARCH("No",'Model output'!S211)),NOT(ISNUMBER(SEARCH("carcinoma",'Model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1" t="str">
        <f>IF(OR('Model output'!V211="", AND(ISERROR(SEARCH("Positive",'Model output'!V211)), ISNUMBER(SEARCH("Negative",'Model output'!V211))), AND(ISNUMBER(SEARCH("Uninvolved",'Model output'!V211)),NOT(ISNUMBER(SEARCH("margins involved",'Model output'!V211)))), ISNUMBER(SEARCH("Free",'Model output'!V211)), ISNUMBER(SEARCH("1 mm",'Model output'!V211)), ISNUMBER(SEARCH("0.1 CM",'Model output'!V211)), ISNUMBER(SEARCH("less than 0.2 mm",'Model output'!V211)), ISNUMBER(SEARCH("less than 0.5 mm",'Model output'!V211)), ISNUMBER(SEARCH("close to",'Model output'!V211)), ISNUMBER(SEARCH("abut",'Model output'!V211)), ISNUMBER(SEARCH("not mentioned",'Model output'!V211)), ISNUMBER(SEARCH("cannot be assessed",'Model output'!V211))), "negative", "positive")</f>
        <v>positive</v>
      </c>
      <c r="AE212" s="36"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AND(ISNUMBER(J212),J212&gt;=5),M212=""),AND(AND(ISNUMBER(J212),J212&gt;=5),AND(ISNUMBER(M212),M212&gt;=1)),AND(ISNUMBER(SERACH("papillary",N212)),OR(Y212="positive",Z212="positive"), ISNUMBER(SEARCH("BRAF",AB212)))),"intermediate","low"))</f>
        <v>high</v>
      </c>
      <c r="AF212" s="37" t="str">
        <f t="shared" si="48"/>
        <v>3a</v>
      </c>
      <c r="AG212" s="37" t="str">
        <f t="shared" si="49"/>
        <v>1a</v>
      </c>
      <c r="AH212" s="37" t="str">
        <f t="shared" si="50"/>
        <v>0</v>
      </c>
      <c r="AI212" s="43" t="str">
        <f t="shared" si="51"/>
        <v>I</v>
      </c>
      <c r="AJ212" s="40" t="s">
        <v>937</v>
      </c>
      <c r="AK212" s="42" t="s">
        <v>947</v>
      </c>
      <c r="AL212" s="42" t="s">
        <v>634</v>
      </c>
      <c r="AM212" s="42" t="s">
        <v>946</v>
      </c>
      <c r="AN212" s="42" t="s">
        <v>69</v>
      </c>
      <c r="AO212" s="23">
        <f t="shared" si="52"/>
        <v>1</v>
      </c>
      <c r="AP212" s="1">
        <f t="shared" si="53"/>
        <v>1</v>
      </c>
      <c r="AQ212" s="1">
        <f t="shared" si="54"/>
        <v>1</v>
      </c>
      <c r="AR212" s="1">
        <f t="shared" si="55"/>
        <v>1</v>
      </c>
      <c r="AS212" s="13">
        <f t="shared" si="56"/>
        <v>1</v>
      </c>
    </row>
    <row r="213" spans="1:45">
      <c r="A213" t="str">
        <f>'Model output'!A212</f>
        <v>TCGA-EM-A3SY</v>
      </c>
      <c r="B213" s="34">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0</v>
      </c>
      <c r="F213" t="str">
        <f t="shared" si="46"/>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output'!G212)),ISNUMBER(SEARCH("V ",'Model output'!G212)),ISNUMBER(SEARCH("five",'Model output'!G212)),ISNUMBER(SEARCH("5",'Model output'!G212))))), "lateral", "central"))</f>
        <v/>
      </c>
      <c r="H213" t="str">
        <f>IF('Model output'!H212="","negative",IF(OR(ISNUMBER(SEARCH("lymph node",'Model output'!H212)),ISNUMBER(SEARCH("gland",'Model output'!H212)),ISNUMBER(SEARCH("lobe",'Model output'!H212)),ISNUMBER(SEARCH("isthmus",'Model output'!H212)),ISNUMBER(SEARCH("mediastinum",'Model output'!H212)),ISNUMBER(SEARCH("Not mentioned",'Model output'!H212)), ISNUMBER(SEARCH("Not applicable",'Model output'!H212)), ISNUMBER(SEARCH("paratracheal",'Model output'!H212)),ISNUMBER(SEARCH("fibroadipose tissue",'Model output'!H212)),ISNUMBER(SEARCH("thyroid node",'Model output'!H212)),ISNUMBER(SEARCH("skeletal muscle",'Model output'!H212)),ISNUMBER(SEARCH("right",'Model output'!H212)),ISNUMBER(SEARCH("left",'Model output'!H212)),ISNUMBER(SEARCH("Not specified",'Model output'!H212))),"negative","positive"))</f>
        <v>negative</v>
      </c>
      <c r="I213">
        <f>IF(OR('Model output'!I212="",'Model output'!I212="Not answered",'Model output'!I212="Not mentioned"),"",IF(ISNUMBER('Model output'!I212),'Model output'!I212,1))</f>
        <v>0</v>
      </c>
      <c r="J213">
        <f>IF(OR('Model output'!J212="",'Model output'!J212="Not answered",'Model output'!J212="Not mentioned"),"",IF(AND(ISNUMBER('Model output'!J212),'Model output'!J212&lt;=I213),'Model output'!J212,IF(AND(ISNUMBER('Model output'!J212), 'Model output'!J212&gt;=DATE(2024,1,1)), MIN(DAY('Model output'!J212), MONTH('Model output'!J212), YEAR('Model output'!J212)), IF(ISNUMBER(SEARCH("0/",'Model output'!J212)),0,IF(ISNUMBER(SEARCH("/",'Model output'!J212)), VALUE(LEFT('Model output'!J212, SEARCH("/",'Model output'!J212)-1)),1)))))</f>
        <v>0</v>
      </c>
      <c r="K213" t="str" cm="1">
        <f t="array" ref="K213">IF(COUNT(FIND({0,1,2,3,4,5,6,7,8,9},'Model output'!K212))&gt;0,'Model output'!K212,"")</f>
        <v/>
      </c>
      <c r="L213" s="8" t="str">
        <f t="shared" si="45"/>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 oncocytic or oxyphilic variant</v>
      </c>
      <c r="O213" t="str">
        <f>IF('Model output'!M212="","",'Model output'!M212)</f>
        <v/>
      </c>
      <c r="P213" t="str">
        <f>IF('Model output'!N212="","",'Model output'!N212)</f>
        <v>1.4cm</v>
      </c>
      <c r="Q213" t="str">
        <f t="shared" si="47"/>
        <v>1.4cm</v>
      </c>
      <c r="R213" cm="1">
        <f t="array" ref="R213">IF(Q213="","",IF(ISNUMBER(SEARCH("cm",Q213)),MAX(VALUE(SUBSTITUTE(_xlfn.FILTERXML("&lt;t&gt;&lt;s&gt;"&amp;SUBSTITUTE(Q213,",","&lt;/s&gt;&lt;s&gt;")&amp;"&lt;/s&gt;&lt;/t&gt;","//s"),"cm",""))),MAX(VALUE(SUBSTITUTE(_xlfn.FILTERXML("&lt;t&gt;&lt;s&gt;"&amp;SUBSTITUTE(Q213,",","&lt;/s&gt;&lt;s&gt;")&amp;"&lt;/s&gt;&lt;/t&gt;","//s"),"mm","")))/10))</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 ""))</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7" t="str">
        <f>IF('Model output'!S212="","",'Model output'!S212)</f>
        <v>Not identified</v>
      </c>
      <c r="Y213" t="str">
        <f>IF(OR('Model output'!S212="",ISNUMBER(SEARCH("Absent",'Model output'!S212)),ISNUMBER(SEARCH("Not identified",'Model output'!S212)),AND(ISNUMBER(SEARCH("No",'Model output'!S212)),NOT(ISNUMBER(SEARCH("carcinoma",'Model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1" t="str">
        <f>IF(OR('Model output'!V212="", AND(ISERROR(SEARCH("Positive",'Model output'!V212)), ISNUMBER(SEARCH("Negative",'Model output'!V212))), AND(ISNUMBER(SEARCH("Uninvolved",'Model output'!V212)),NOT(ISNUMBER(SEARCH("margins involved",'Model output'!V212)))), ISNUMBER(SEARCH("Free",'Model output'!V212)), ISNUMBER(SEARCH("1 mm",'Model output'!V212)), ISNUMBER(SEARCH("0.1 CM",'Model output'!V212)), ISNUMBER(SEARCH("less than 0.2 mm",'Model output'!V212)), ISNUMBER(SEARCH("less than 0.5 mm",'Model output'!V212)), ISNUMBER(SEARCH("close to",'Model output'!V212)), ISNUMBER(SEARCH("abut",'Model output'!V212)), ISNUMBER(SEARCH("not mentioned",'Model output'!V212)), ISNUMBER(SEARCH("cannot be assessed",'Model output'!V212))), "negative", "positive")</f>
        <v>negative</v>
      </c>
      <c r="AE213" s="36"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AND(ISNUMBER(J213),J213&gt;=5),M213=""),AND(AND(ISNUMBER(J213),J213&gt;=5),AND(ISNUMBER(M213),M213&gt;=1)),AND(ISNUMBER(SERACH("papillary",N213)),OR(Y213="positive",Z213="positive"), ISNUMBER(SEARCH("BRAF",AB213)))),"intermediate","low"))</f>
        <v>low</v>
      </c>
      <c r="AF213" s="37" t="str">
        <f t="shared" si="48"/>
        <v>1b</v>
      </c>
      <c r="AG213" s="37" t="str">
        <f t="shared" si="49"/>
        <v>0</v>
      </c>
      <c r="AH213" s="37" t="str">
        <f t="shared" si="50"/>
        <v>0</v>
      </c>
      <c r="AI213" s="43" t="str">
        <f t="shared" si="51"/>
        <v>I</v>
      </c>
      <c r="AJ213" s="40" t="s">
        <v>938</v>
      </c>
      <c r="AK213" s="42" t="s">
        <v>942</v>
      </c>
      <c r="AL213" s="42" t="s">
        <v>946</v>
      </c>
      <c r="AM213" s="42" t="s">
        <v>946</v>
      </c>
      <c r="AN213" s="42" t="s">
        <v>69</v>
      </c>
      <c r="AO213" s="23">
        <f t="shared" ca="1" si="52"/>
        <v>1</v>
      </c>
      <c r="AP213" s="1">
        <f t="shared" si="53"/>
        <v>1</v>
      </c>
      <c r="AQ213" s="1">
        <f t="shared" si="54"/>
        <v>1</v>
      </c>
      <c r="AR213" s="1">
        <f t="shared" si="55"/>
        <v>1</v>
      </c>
      <c r="AS213" s="13">
        <f t="shared" si="56"/>
        <v>1</v>
      </c>
    </row>
    <row r="214" spans="1:45">
      <c r="A214" t="str">
        <f>'Model output'!A213</f>
        <v>TCGA-EM-A3SZ</v>
      </c>
      <c r="B214" s="34">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0</v>
      </c>
      <c r="F214" t="str">
        <f t="shared" si="46"/>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output'!G213)),ISNUMBER(SEARCH("V ",'Model output'!G213)),ISNUMBER(SEARCH("five",'Model output'!G213)),ISNUMBER(SEARCH("5",'Model output'!G213))))), "lateral", "central"))</f>
        <v/>
      </c>
      <c r="H214" t="str">
        <f>IF('Model output'!H213="","negative",IF(OR(ISNUMBER(SEARCH("lymph node",'Model output'!H213)),ISNUMBER(SEARCH("gland",'Model output'!H213)),ISNUMBER(SEARCH("lobe",'Model output'!H213)),ISNUMBER(SEARCH("isthmus",'Model output'!H213)),ISNUMBER(SEARCH("mediastinum",'Model output'!H213)),ISNUMBER(SEARCH("Not mentioned",'Model output'!H213)), ISNUMBER(SEARCH("Not applicable",'Model output'!H213)), ISNUMBER(SEARCH("paratracheal",'Model output'!H213)),ISNUMBER(SEARCH("fibroadipose tissue",'Model output'!H213)),ISNUMBER(SEARCH("thyroid node",'Model output'!H213)),ISNUMBER(SEARCH("skeletal muscle",'Model output'!H213)),ISNUMBER(SEARCH("right",'Model output'!H213)),ISNUMBER(SEARCH("left",'Model output'!H213)),ISNUMBER(SEARCH("Not specified",'Model output'!H213))),"negative","positive"))</f>
        <v>negative</v>
      </c>
      <c r="I214">
        <f>IF(OR('Model output'!I213="",'Model output'!I213="Not answered",'Model output'!I213="Not mentioned"),"",IF(ISNUMBER('Model output'!I213),'Model output'!I213,1))</f>
        <v>4</v>
      </c>
      <c r="J214">
        <f>IF(OR('Model output'!J213="",'Model output'!J213="Not answered",'Model output'!J213="Not mentioned"),"",IF(AND(ISNUMBER('Model output'!J213),'Model output'!J213&lt;=I214),'Model output'!J213,IF(AND(ISNUMBER('Model output'!J213), 'Model output'!J213&gt;=DATE(2024,1,1)), MIN(DAY('Model output'!J213), MONTH('Model output'!J213), YEAR('Model output'!J213)), IF(ISNUMBER(SEARCH("0/",'Model output'!J213)),0,IF(ISNUMBER(SEARCH("/",'Model output'!J213)), VALUE(LEFT('Model output'!J213, SEARCH("/",'Model output'!J213)-1)),1)))))</f>
        <v>0</v>
      </c>
      <c r="K214" t="str" cm="1">
        <f t="array" ref="K214">IF(COUNT(FIND({0,1,2,3,4,5,6,7,8,9},'Model output'!K213))&gt;0,'Model output'!K213,"")</f>
        <v/>
      </c>
      <c r="L214" s="8" t="str">
        <f t="shared" si="45"/>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 classical (usual)</v>
      </c>
      <c r="O214" t="str">
        <f>IF('Model output'!M213="","",'Model output'!M213)</f>
        <v>Warthin-like variant with focal tall cell (&lt;10%) and hobnail cell change (&lt;20%)</v>
      </c>
      <c r="P214" t="str">
        <f>IF('Model output'!N213="","",'Model output'!N213)</f>
        <v>2.6 cm</v>
      </c>
      <c r="Q214" t="str">
        <f t="shared" si="47"/>
        <v>2.6cm</v>
      </c>
      <c r="R214" cm="1">
        <f t="array" ref="R214">IF(Q214="","",IF(ISNUMBER(SEARCH("cm",Q214)),MAX(VALUE(SUBSTITUTE(_xlfn.FILTERXML("&lt;t&gt;&lt;s&gt;"&amp;SUBSTITUTE(Q214,",","&lt;/s&gt;&lt;s&gt;")&amp;"&lt;/s&gt;&lt;/t&gt;","//s"),"cm",""))),MAX(VALUE(SUBSTITUTE(_xlfn.FILTERXML("&lt;t&gt;&lt;s&gt;"&amp;SUBSTITUTE(Q214,",","&lt;/s&gt;&lt;s&gt;")&amp;"&lt;/s&gt;&lt;/t&gt;","//s"),"mm","")))/10))</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 ""))</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7" t="str">
        <f>IF('Model output'!S213="","",'Model output'!S213)</f>
        <v>Not identified</v>
      </c>
      <c r="Y214" t="str">
        <f>IF(OR('Model output'!S213="",ISNUMBER(SEARCH("Absent",'Model output'!S213)),ISNUMBER(SEARCH("Not identified",'Model output'!S213)),AND(ISNUMBER(SEARCH("No",'Model output'!S213)),NOT(ISNUMBER(SEARCH("carcinoma",'Model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1" t="str">
        <f>IF(OR('Model output'!V213="", AND(ISERROR(SEARCH("Positive",'Model output'!V213)), ISNUMBER(SEARCH("Negative",'Model output'!V213))), AND(ISNUMBER(SEARCH("Uninvolved",'Model output'!V213)),NOT(ISNUMBER(SEARCH("margins involved",'Model output'!V213)))), ISNUMBER(SEARCH("Free",'Model output'!V213)), ISNUMBER(SEARCH("1 mm",'Model output'!V213)), ISNUMBER(SEARCH("0.1 CM",'Model output'!V213)), ISNUMBER(SEARCH("less than 0.2 mm",'Model output'!V213)), ISNUMBER(SEARCH("less than 0.5 mm",'Model output'!V213)), ISNUMBER(SEARCH("close to",'Model output'!V213)), ISNUMBER(SEARCH("abut",'Model output'!V213)), ISNUMBER(SEARCH("not mentioned",'Model output'!V213)), ISNUMBER(SEARCH("cannot be assessed",'Model output'!V213))), "negative", "positive")</f>
        <v>negative</v>
      </c>
      <c r="AE214" s="36"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AND(ISNUMBER(J214),J214&gt;=5),M214=""),AND(AND(ISNUMBER(J214),J214&gt;=5),AND(ISNUMBER(M214),M214&gt;=1)),AND(ISNUMBER(SERACH("papillary",N214)),OR(Y214="positive",Z214="positive"), ISNUMBER(SEARCH("BRAF",AB214)))),"intermediate","low"))</f>
        <v>intermediate</v>
      </c>
      <c r="AF214" s="37" t="str">
        <f t="shared" si="48"/>
        <v>2</v>
      </c>
      <c r="AG214" s="37" t="str">
        <f t="shared" si="49"/>
        <v>0</v>
      </c>
      <c r="AH214" s="37" t="str">
        <f t="shared" si="50"/>
        <v>0</v>
      </c>
      <c r="AI214" s="43" t="str">
        <f t="shared" si="51"/>
        <v>I</v>
      </c>
      <c r="AJ214" s="40" t="s">
        <v>939</v>
      </c>
      <c r="AK214" s="42" t="s">
        <v>945</v>
      </c>
      <c r="AL214" s="42" t="s">
        <v>943</v>
      </c>
      <c r="AM214" s="42" t="s">
        <v>946</v>
      </c>
      <c r="AN214" s="42" t="s">
        <v>69</v>
      </c>
      <c r="AO214" s="23">
        <f t="shared" ca="1" si="52"/>
        <v>1</v>
      </c>
      <c r="AP214" s="1">
        <f t="shared" si="53"/>
        <v>1</v>
      </c>
      <c r="AQ214" s="1">
        <f t="shared" si="54"/>
        <v>1</v>
      </c>
      <c r="AR214" s="1">
        <f t="shared" si="55"/>
        <v>1</v>
      </c>
      <c r="AS214" s="13">
        <f t="shared" si="56"/>
        <v>1</v>
      </c>
    </row>
    <row r="215" spans="1:45">
      <c r="A215" t="str">
        <f>'Model output'!A214</f>
        <v>TCGA-EM-A4FH</v>
      </c>
      <c r="B215" s="34">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6"/>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output'!G214)),ISNUMBER(SEARCH("V ",'Model output'!G214)),ISNUMBER(SEARCH("five",'Model output'!G214)),ISNUMBER(SEARCH("5",'Model output'!G214))))), "lateral", "central"))</f>
        <v/>
      </c>
      <c r="H215" t="str">
        <f>IF('Model output'!H214="","negative",IF(OR(ISNUMBER(SEARCH("lymph node",'Model output'!H214)),ISNUMBER(SEARCH("gland",'Model output'!H214)),ISNUMBER(SEARCH("lobe",'Model output'!H214)),ISNUMBER(SEARCH("isthmus",'Model output'!H214)),ISNUMBER(SEARCH("mediastinum",'Model output'!H214)),ISNUMBER(SEARCH("Not mentioned",'Model output'!H214)), ISNUMBER(SEARCH("Not applicable",'Model output'!H214)), ISNUMBER(SEARCH("paratracheal",'Model output'!H214)),ISNUMBER(SEARCH("fibroadipose tissue",'Model output'!H214)),ISNUMBER(SEARCH("thyroid node",'Model output'!H214)),ISNUMBER(SEARCH("skeletal muscle",'Model output'!H214)),ISNUMBER(SEARCH("right",'Model output'!H214)),ISNUMBER(SEARCH("left",'Model output'!H214)),ISNUMBER(SEARCH("Not specified",'Model output'!H214))),"negative","positive"))</f>
        <v>negative</v>
      </c>
      <c r="I215">
        <f>IF(OR('Model output'!I214="",'Model output'!I214="Not answered",'Model output'!I214="Not mentioned"),"",IF(ISNUMBER('Model output'!I214),'Model output'!I214,1))</f>
        <v>0</v>
      </c>
      <c r="J215">
        <f>IF(OR('Model output'!J214="",'Model output'!J214="Not answered",'Model output'!J214="Not mentioned"),"",IF(AND(ISNUMBER('Model output'!J214),'Model output'!J214&lt;=I215),'Model output'!J214,IF(AND(ISNUMBER('Model output'!J214), 'Model output'!J214&gt;=DATE(2024,1,1)), MIN(DAY('Model output'!J214), MONTH('Model output'!J214), YEAR('Model output'!J214)), IF(ISNUMBER(SEARCH("0/",'Model output'!J214)),0,IF(ISNUMBER(SEARCH("/",'Model output'!J214)), VALUE(LEFT('Model output'!J214, SEARCH("/",'Model output'!J214)-1)),1)))))</f>
        <v>0</v>
      </c>
      <c r="K215" t="str" cm="1">
        <f t="array" ref="K215">IF(COUNT(FIND({0,1,2,3,4,5,6,7,8,9},'Model output'!K214))&gt;0,'Model output'!K214,"")</f>
        <v/>
      </c>
      <c r="L215" s="8" t="str">
        <f t="shared" si="45"/>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
      </c>
      <c r="P215" t="str">
        <f>IF('Model output'!N214="","",'Model output'!N214)</f>
        <v>4.7cm</v>
      </c>
      <c r="Q215" t="str">
        <f t="shared" si="47"/>
        <v>4.7cm</v>
      </c>
      <c r="R215" cm="1">
        <f t="array" ref="R215">IF(Q215="","",IF(ISNUMBER(SEARCH("cm",Q215)),MAX(VALUE(SUBSTITUTE(_xlfn.FILTERXML("&lt;t&gt;&lt;s&gt;"&amp;SUBSTITUTE(Q215,",","&lt;/s&gt;&lt;s&gt;")&amp;"&lt;/s&gt;&lt;/t&gt;","//s"),"cm",""))),MAX(VALUE(SUBSTITUTE(_xlfn.FILTERXML("&lt;t&gt;&lt;s&gt;"&amp;SUBSTITUTE(Q215,",","&lt;/s&gt;&lt;s&gt;")&amp;"&lt;/s&gt;&lt;/t&gt;","//s"),"mm","")))/10))</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 ""))</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7" t="str">
        <f>IF('Model output'!S214="","",'Model output'!S214)</f>
        <v>Not identified</v>
      </c>
      <c r="Y215" t="str">
        <f>IF(OR('Model output'!S214="",ISNUMBER(SEARCH("Absent",'Model output'!S214)),ISNUMBER(SEARCH("Not identified",'Model output'!S214)),AND(ISNUMBER(SEARCH("No",'Model output'!S214)),NOT(ISNUMBER(SEARCH("carcinoma",'Model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1" t="str">
        <f>IF(OR('Model output'!V214="", AND(ISERROR(SEARCH("Positive",'Model output'!V214)), ISNUMBER(SEARCH("Negative",'Model output'!V214))), AND(ISNUMBER(SEARCH("Uninvolved",'Model output'!V214)),NOT(ISNUMBER(SEARCH("margins involved",'Model output'!V214)))), ISNUMBER(SEARCH("Free",'Model output'!V214)), ISNUMBER(SEARCH("1 mm",'Model output'!V214)), ISNUMBER(SEARCH("0.1 CM",'Model output'!V214)), ISNUMBER(SEARCH("less than 0.2 mm",'Model output'!V214)), ISNUMBER(SEARCH("less than 0.5 mm",'Model output'!V214)), ISNUMBER(SEARCH("close to",'Model output'!V214)), ISNUMBER(SEARCH("abut",'Model output'!V214)), ISNUMBER(SEARCH("not mentioned",'Model output'!V214)), ISNUMBER(SEARCH("cannot be assessed",'Model output'!V214))), "negative", "positive")</f>
        <v>negative</v>
      </c>
      <c r="AE215" s="36"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AND(ISNUMBER(J215),J215&gt;=5),M215=""),AND(AND(ISNUMBER(J215),J215&gt;=5),AND(ISNUMBER(M215),M215&gt;=1)),AND(ISNUMBER(SERACH("papillary",N215)),OR(Y215="positive",Z215="positive"), ISNUMBER(SEARCH("BRAF",AB215)))),"intermediate","low"))</f>
        <v>low</v>
      </c>
      <c r="AF215" s="37" t="str">
        <f t="shared" si="48"/>
        <v>3a</v>
      </c>
      <c r="AG215" s="37" t="str">
        <f t="shared" si="49"/>
        <v>0</v>
      </c>
      <c r="AH215" s="37" t="str">
        <f t="shared" si="50"/>
        <v>0</v>
      </c>
      <c r="AI215" s="43" t="str">
        <f t="shared" si="51"/>
        <v>II</v>
      </c>
      <c r="AJ215" s="40" t="s">
        <v>938</v>
      </c>
      <c r="AK215" s="42" t="s">
        <v>947</v>
      </c>
      <c r="AL215" s="42" t="s">
        <v>946</v>
      </c>
      <c r="AM215" s="42" t="s">
        <v>946</v>
      </c>
      <c r="AN215" s="42" t="s">
        <v>944</v>
      </c>
      <c r="AO215" s="23">
        <f t="shared" ca="1" si="52"/>
        <v>1</v>
      </c>
      <c r="AP215" s="1">
        <f t="shared" si="53"/>
        <v>1</v>
      </c>
      <c r="AQ215" s="1">
        <f t="shared" si="54"/>
        <v>1</v>
      </c>
      <c r="AR215" s="1">
        <f t="shared" si="55"/>
        <v>1</v>
      </c>
      <c r="AS215" s="13">
        <f t="shared" si="56"/>
        <v>1</v>
      </c>
    </row>
    <row r="216" spans="1:45">
      <c r="A216" t="str">
        <f>'Model output'!A215</f>
        <v>TCGA-EM-A4FK</v>
      </c>
      <c r="B216" s="34">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0</v>
      </c>
      <c r="F216" t="str">
        <f t="shared" si="46"/>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output'!G215)),ISNUMBER(SEARCH("V ",'Model output'!G215)),ISNUMBER(SEARCH("five",'Model output'!G215)),ISNUMBER(SEARCH("5",'Model output'!G215))))), "lateral", "central"))</f>
        <v/>
      </c>
      <c r="H216" t="str">
        <f>IF('Model output'!H215="","negative",IF(OR(ISNUMBER(SEARCH("lymph node",'Model output'!H215)),ISNUMBER(SEARCH("gland",'Model output'!H215)),ISNUMBER(SEARCH("lobe",'Model output'!H215)),ISNUMBER(SEARCH("isthmus",'Model output'!H215)),ISNUMBER(SEARCH("mediastinum",'Model output'!H215)),ISNUMBER(SEARCH("Not mentioned",'Model output'!H215)), ISNUMBER(SEARCH("Not applicable",'Model output'!H215)), ISNUMBER(SEARCH("paratracheal",'Model output'!H215)),ISNUMBER(SEARCH("fibroadipose tissue",'Model output'!H215)),ISNUMBER(SEARCH("thyroid node",'Model output'!H215)),ISNUMBER(SEARCH("skeletal muscle",'Model output'!H215)),ISNUMBER(SEARCH("right",'Model output'!H215)),ISNUMBER(SEARCH("left",'Model output'!H215)),ISNUMBER(SEARCH("Not specified",'Model output'!H215))),"negative","positive"))</f>
        <v>negative</v>
      </c>
      <c r="I216">
        <f>IF(OR('Model output'!I215="",'Model output'!I215="Not answered",'Model output'!I215="Not mentioned"),"",IF(ISNUMBER('Model output'!I215),'Model output'!I215,1))</f>
        <v>0</v>
      </c>
      <c r="J216">
        <f>IF(OR('Model output'!J215="",'Model output'!J215="Not answered",'Model output'!J215="Not mentioned"),"",IF(AND(ISNUMBER('Model output'!J215),'Model output'!J215&lt;=I216),'Model output'!J215,IF(AND(ISNUMBER('Model output'!J215), 'Model output'!J215&gt;=DATE(2024,1,1)), MIN(DAY('Model output'!J215), MONTH('Model output'!J215), YEAR('Model output'!J215)), IF(ISNUMBER(SEARCH("0/",'Model output'!J215)),0,IF(ISNUMBER(SEARCH("/",'Model output'!J215)), VALUE(LEFT('Model output'!J215, SEARCH("/",'Model output'!J215)-1)),1)))))</f>
        <v>0</v>
      </c>
      <c r="K216" t="str" cm="1">
        <f t="array" ref="K216">IF(COUNT(FIND({0,1,2,3,4,5,6,7,8,9},'Model output'!K215))&gt;0,'Model output'!K215,"")</f>
        <v/>
      </c>
      <c r="L216" s="8" t="str">
        <f t="shared" si="45"/>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 oncocytic or oxyphilic variant</v>
      </c>
      <c r="O216" t="str">
        <f>IF('Model output'!M215="","",'Model output'!M215)</f>
        <v/>
      </c>
      <c r="P216" t="str">
        <f>IF('Model output'!N215="","",'Model output'!N215)</f>
        <v>2.6cm</v>
      </c>
      <c r="Q216" t="str">
        <f t="shared" si="47"/>
        <v>2.6cm</v>
      </c>
      <c r="R216" cm="1">
        <f t="array" ref="R216">IF(Q216="","",IF(ISNUMBER(SEARCH("cm",Q216)),MAX(VALUE(SUBSTITUTE(_xlfn.FILTERXML("&lt;t&gt;&lt;s&gt;"&amp;SUBSTITUTE(Q216,",","&lt;/s&gt;&lt;s&gt;")&amp;"&lt;/s&gt;&lt;/t&gt;","//s"),"cm",""))),MAX(VALUE(SUBSTITUTE(_xlfn.FILTERXML("&lt;t&gt;&lt;s&gt;"&amp;SUBSTITUTE(Q216,",","&lt;/s&gt;&lt;s&gt;")&amp;"&lt;/s&gt;&lt;/t&gt;","//s"),"mm","")))/10))</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 ""))</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7" t="str">
        <f>IF('Model output'!S215="","",'Model output'!S215)</f>
        <v>Not identified</v>
      </c>
      <c r="Y216" t="str">
        <f>IF(OR('Model output'!S215="",ISNUMBER(SEARCH("Absent",'Model output'!S215)),ISNUMBER(SEARCH("Not identified",'Model output'!S215)),AND(ISNUMBER(SEARCH("No",'Model output'!S215)),NOT(ISNUMBER(SEARCH("carcinoma",'Model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1" t="str">
        <f>IF(OR('Model output'!V215="", AND(ISERROR(SEARCH("Positive",'Model output'!V215)), ISNUMBER(SEARCH("Negative",'Model output'!V215))), AND(ISNUMBER(SEARCH("Uninvolved",'Model output'!V215)),NOT(ISNUMBER(SEARCH("margins involved",'Model output'!V215)))), ISNUMBER(SEARCH("Free",'Model output'!V215)), ISNUMBER(SEARCH("1 mm",'Model output'!V215)), ISNUMBER(SEARCH("0.1 CM",'Model output'!V215)), ISNUMBER(SEARCH("less than 0.2 mm",'Model output'!V215)), ISNUMBER(SEARCH("less than 0.5 mm",'Model output'!V215)), ISNUMBER(SEARCH("close to",'Model output'!V215)), ISNUMBER(SEARCH("abut",'Model output'!V215)), ISNUMBER(SEARCH("not mentioned",'Model output'!V215)), ISNUMBER(SEARCH("cannot be assessed",'Model output'!V215))), "negative", "positive")</f>
        <v>negative</v>
      </c>
      <c r="AE216" s="36"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AND(ISNUMBER(J216),J216&gt;=5),M216=""),AND(AND(ISNUMBER(J216),J216&gt;=5),AND(ISNUMBER(M216),M216&gt;=1)),AND(ISNUMBER(SERACH("papillary",N216)),OR(Y216="positive",Z216="positive"), ISNUMBER(SEARCH("BRAF",AB216)))),"intermediate","low"))</f>
        <v>low</v>
      </c>
      <c r="AF216" s="37" t="str">
        <f t="shared" si="48"/>
        <v>2</v>
      </c>
      <c r="AG216" s="37" t="str">
        <f t="shared" si="49"/>
        <v>0</v>
      </c>
      <c r="AH216" s="37" t="str">
        <f t="shared" si="50"/>
        <v>0</v>
      </c>
      <c r="AI216" s="43" t="str">
        <f t="shared" si="51"/>
        <v>I</v>
      </c>
      <c r="AJ216" s="40" t="s">
        <v>938</v>
      </c>
      <c r="AK216" s="42" t="s">
        <v>945</v>
      </c>
      <c r="AL216" s="42" t="s">
        <v>946</v>
      </c>
      <c r="AM216" s="42" t="s">
        <v>946</v>
      </c>
      <c r="AN216" s="42" t="s">
        <v>69</v>
      </c>
      <c r="AO216" s="23">
        <f t="shared" ca="1" si="52"/>
        <v>1</v>
      </c>
      <c r="AP216" s="1">
        <f t="shared" si="53"/>
        <v>1</v>
      </c>
      <c r="AQ216" s="1">
        <f t="shared" si="54"/>
        <v>1</v>
      </c>
      <c r="AR216" s="1">
        <f t="shared" si="55"/>
        <v>1</v>
      </c>
      <c r="AS216" s="13">
        <f t="shared" si="56"/>
        <v>1</v>
      </c>
    </row>
    <row r="217" spans="1:45">
      <c r="A217" t="str">
        <f>'Model output'!A216</f>
        <v>TCGA-EM-A4FM</v>
      </c>
      <c r="B217" s="34">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6"/>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output'!G216)),ISNUMBER(SEARCH("V ",'Model output'!G216)),ISNUMBER(SEARCH("five",'Model output'!G216)),ISNUMBER(SEARCH("5",'Model output'!G216))))), "lateral", "central"))</f>
        <v/>
      </c>
      <c r="H217" t="str">
        <f>IF('Model output'!H216="","negative",IF(OR(ISNUMBER(SEARCH("lymph node",'Model output'!H216)),ISNUMBER(SEARCH("gland",'Model output'!H216)),ISNUMBER(SEARCH("lobe",'Model output'!H216)),ISNUMBER(SEARCH("isthmus",'Model output'!H216)),ISNUMBER(SEARCH("mediastinum",'Model output'!H216)),ISNUMBER(SEARCH("Not mentioned",'Model output'!H216)), ISNUMBER(SEARCH("Not applicable",'Model output'!H216)), ISNUMBER(SEARCH("paratracheal",'Model output'!H216)),ISNUMBER(SEARCH("fibroadipose tissue",'Model output'!H216)),ISNUMBER(SEARCH("thyroid node",'Model output'!H216)),ISNUMBER(SEARCH("skeletal muscle",'Model output'!H216)),ISNUMBER(SEARCH("right",'Model output'!H216)),ISNUMBER(SEARCH("left",'Model output'!H216)),ISNUMBER(SEARCH("Not specified",'Model output'!H216))),"negative","positive"))</f>
        <v>negative</v>
      </c>
      <c r="I217">
        <f>IF(OR('Model output'!I216="",'Model output'!I216="Not answered",'Model output'!I216="Not mentioned"),"",IF(ISNUMBER('Model output'!I216),'Model output'!I216,1))</f>
        <v>40</v>
      </c>
      <c r="J217">
        <f>IF(OR('Model output'!J216="",'Model output'!J216="Not answered",'Model output'!J216="Not mentioned"),"",IF(AND(ISNUMBER('Model output'!J216),'Model output'!J216&lt;=I217),'Model output'!J216,IF(AND(ISNUMBER('Model output'!J216), 'Model output'!J216&gt;=DATE(2024,1,1)), MIN(DAY('Model output'!J216), MONTH('Model output'!J216), YEAR('Model output'!J216)), IF(ISNUMBER(SEARCH("0/",'Model output'!J216)),0,IF(ISNUMBER(SEARCH("/",'Model output'!J216)), VALUE(LEFT('Model output'!J216, SEARCH("/",'Model output'!J216)-1)),1)))))</f>
        <v>12</v>
      </c>
      <c r="K217" t="str" cm="1">
        <f t="array" ref="K217">IF(COUNT(FIND({0,1,2,3,4,5,6,7,8,9},'Model output'!K216))&gt;0,'Model output'!K216,"")</f>
        <v/>
      </c>
      <c r="L217" s="8" t="str">
        <f t="shared" si="45"/>
        <v/>
      </c>
      <c r="M217" t="str" cm="1">
        <f t="array" ref="M217">IF(L217="","",IF(ISNUMBER(SEARCH("cm",L217)),MAX(VALUE(SUBSTITUTE(_xlfn.FILTERXML("&lt;t&gt;&lt;s&gt;"&amp;SUBSTITUTE(L217,",","&lt;/s&gt;&lt;s&gt;")&amp;"&lt;/s&gt;&lt;/t&gt;","//s"),"cm",""))),MAX(VALUE(SUBSTITUTE(_xlfn.FILTERXML("&lt;t&gt;&lt;s&gt;"&amp;SUBSTITUTE(L217,",","&lt;/s&gt;&lt;s&gt;")&amp;"&lt;/s&gt;&lt;/t&gt;","//s"),"mm","")))/10))</f>
        <v/>
      </c>
      <c r="N217" t="str">
        <f>IF('Model output'!L216="","",'Model output'!L216)</f>
        <v>papillary</v>
      </c>
      <c r="O217" t="str">
        <f>IF('Model output'!M216="","",'Model output'!M216)</f>
        <v>classical (usual)</v>
      </c>
      <c r="P217" t="str">
        <f>IF('Model output'!N216="","",'Model output'!N216)</f>
        <v>3.0cm</v>
      </c>
      <c r="Q217" t="str">
        <f t="shared" si="47"/>
        <v>3.0cm</v>
      </c>
      <c r="R217" cm="1">
        <f t="array" ref="R217">IF(Q217="","",IF(ISNUMBER(SEARCH("cm",Q217)),MAX(VALUE(SUBSTITUTE(_xlfn.FILTERXML("&lt;t&gt;&lt;s&gt;"&amp;SUBSTITUTE(Q217,",","&lt;/s&gt;&lt;s&gt;")&amp;"&lt;/s&gt;&lt;/t&gt;","//s"),"cm",""))),MAX(VALUE(SUBSTITUTE(_xlfn.FILTERXML("&lt;t&gt;&lt;s&gt;"&amp;SUBSTITUTE(Q217,",","&lt;/s&gt;&lt;s&gt;")&amp;"&lt;/s&gt;&lt;/t&gt;","//s"),"mm","")))/10))</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 ""))</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7" t="str">
        <f>IF('Model output'!S216="","",'Model output'!S216)</f>
        <v>Present, minimal</v>
      </c>
      <c r="Y217" t="str">
        <f>IF(OR('Model output'!S216="",ISNUMBER(SEARCH("Absent",'Model output'!S216)),ISNUMBER(SEARCH("Not identified",'Model output'!S216)),AND(ISNUMBER(SEARCH("No",'Model output'!S216)),NOT(ISNUMBER(SEARCH("carcinoma",'Model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1" t="str">
        <f>IF(OR('Model output'!V216="", AND(ISERROR(SEARCH("Positive",'Model output'!V216)), ISNUMBER(SEARCH("Negative",'Model output'!V216))), AND(ISNUMBER(SEARCH("Uninvolved",'Model output'!V216)),NOT(ISNUMBER(SEARCH("margins involved",'Model output'!V216)))), ISNUMBER(SEARCH("Free",'Model output'!V216)), ISNUMBER(SEARCH("1 mm",'Model output'!V216)), ISNUMBER(SEARCH("0.1 CM",'Model output'!V216)), ISNUMBER(SEARCH("less than 0.2 mm",'Model output'!V216)), ISNUMBER(SEARCH("less than 0.5 mm",'Model output'!V216)), ISNUMBER(SEARCH("close to",'Model output'!V216)), ISNUMBER(SEARCH("abut",'Model output'!V216)), ISNUMBER(SEARCH("not mentioned",'Model output'!V216)), ISNUMBER(SEARCH("cannot be assessed",'Model output'!V216))), "negative", "positive")</f>
        <v>positive</v>
      </c>
      <c r="AE217" s="36"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AND(ISNUMBER(J217),J217&gt;=5),M217=""),AND(AND(ISNUMBER(J217),J217&gt;=5),AND(ISNUMBER(M217),M217&gt;=1)),AND(ISNUMBER(SERACH("papillary",N217)),OR(Y217="positive",Z217="positive"), ISNUMBER(SEARCH("BRAF",AB217)))),"intermediate","low"))</f>
        <v>high</v>
      </c>
      <c r="AF217" s="37" t="str">
        <f t="shared" si="48"/>
        <v>2</v>
      </c>
      <c r="AG217" s="37" t="str">
        <f t="shared" si="49"/>
        <v>1a</v>
      </c>
      <c r="AH217" s="37" t="str">
        <f t="shared" si="50"/>
        <v>0</v>
      </c>
      <c r="AI217" s="43" t="str">
        <f t="shared" si="51"/>
        <v>II</v>
      </c>
      <c r="AJ217" s="40" t="s">
        <v>937</v>
      </c>
      <c r="AK217" s="42" t="s">
        <v>945</v>
      </c>
      <c r="AL217" s="42" t="s">
        <v>942</v>
      </c>
      <c r="AM217" s="42" t="s">
        <v>946</v>
      </c>
      <c r="AN217" s="42" t="s">
        <v>944</v>
      </c>
      <c r="AO217" s="23">
        <f t="shared" si="52"/>
        <v>1</v>
      </c>
      <c r="AP217" s="1">
        <f t="shared" si="53"/>
        <v>1</v>
      </c>
      <c r="AQ217" s="1">
        <f t="shared" si="54"/>
        <v>0</v>
      </c>
      <c r="AR217" s="1">
        <f t="shared" si="55"/>
        <v>1</v>
      </c>
      <c r="AS217" s="13">
        <f t="shared" si="56"/>
        <v>1</v>
      </c>
    </row>
    <row r="218" spans="1:45">
      <c r="A218" t="str">
        <f>'Model output'!A217</f>
        <v>TCGA-EM-A4FN</v>
      </c>
      <c r="B218" s="34">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6"/>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output'!G217)),ISNUMBER(SEARCH("V ",'Model output'!G217)),ISNUMBER(SEARCH("five",'Model output'!G217)),ISNUMBER(SEARCH("5",'Model output'!G217))))), "lateral", "central"))</f>
        <v>central</v>
      </c>
      <c r="H218" t="str">
        <f>IF('Model output'!H217="","negative",IF(OR(ISNUMBER(SEARCH("lymph node",'Model output'!H217)),ISNUMBER(SEARCH("gland",'Model output'!H217)),ISNUMBER(SEARCH("lobe",'Model output'!H217)),ISNUMBER(SEARCH("isthmus",'Model output'!H217)),ISNUMBER(SEARCH("mediastinum",'Model output'!H217)),ISNUMBER(SEARCH("Not mentioned",'Model output'!H217)), ISNUMBER(SEARCH("Not applicable",'Model output'!H217)), ISNUMBER(SEARCH("paratracheal",'Model output'!H217)),ISNUMBER(SEARCH("fibroadipose tissue",'Model output'!H217)),ISNUMBER(SEARCH("thyroid node",'Model output'!H217)),ISNUMBER(SEARCH("skeletal muscle",'Model output'!H217)),ISNUMBER(SEARCH("right",'Model output'!H217)),ISNUMBER(SEARCH("left",'Model output'!H217)),ISNUMBER(SEARCH("Not specified",'Model output'!H217))),"negative","positive"))</f>
        <v>negative</v>
      </c>
      <c r="I218">
        <f>IF(OR('Model output'!I217="",'Model output'!I217="Not answered",'Model output'!I217="Not mentioned"),"",IF(ISNUMBER('Model output'!I217),'Model output'!I217,1))</f>
        <v>32</v>
      </c>
      <c r="J218">
        <f>IF(OR('Model output'!J217="",'Model output'!J217="Not answered",'Model output'!J217="Not mentioned"),"",IF(AND(ISNUMBER('Model output'!J217),'Model output'!J217&lt;=I218),'Model output'!J217,IF(AND(ISNUMBER('Model output'!J217), 'Model output'!J217&gt;=DATE(2024,1,1)), MIN(DAY('Model output'!J217), MONTH('Model output'!J217), YEAR('Model output'!J217)), IF(ISNUMBER(SEARCH("0/",'Model output'!J217)),0,IF(ISNUMBER(SEARCH("/",'Model output'!J217)), VALUE(LEFT('Model output'!J217, SEARCH("/",'Model output'!J217)-1)),1)))))</f>
        <v>8</v>
      </c>
      <c r="K218" t="str" cm="1">
        <f t="array" ref="K218">IF(COUNT(FIND({0,1,2,3,4,5,6,7,8,9},'Model output'!K217))&gt;0,'Model output'!K217,"")</f>
        <v/>
      </c>
      <c r="L218" s="8" t="str">
        <f t="shared" si="45"/>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 classical (usual)</v>
      </c>
      <c r="O218" t="str">
        <f>IF('Model output'!M217="","",'Model output'!M217)</f>
        <v>Not mentioned</v>
      </c>
      <c r="P218" t="str">
        <f>IF('Model output'!N217="","",'Model output'!N217)</f>
        <v>1.9cm</v>
      </c>
      <c r="Q218" t="str">
        <f t="shared" si="47"/>
        <v>1.9cm</v>
      </c>
      <c r="R218" cm="1">
        <f t="array" ref="R218">IF(Q218="","",IF(ISNUMBER(SEARCH("cm",Q218)),MAX(VALUE(SUBSTITUTE(_xlfn.FILTERXML("&lt;t&gt;&lt;s&gt;"&amp;SUBSTITUTE(Q218,",","&lt;/s&gt;&lt;s&gt;")&amp;"&lt;/s&gt;&lt;/t&gt;","//s"),"cm",""))),MAX(VALUE(SUBSTITUTE(_xlfn.FILTERXML("&lt;t&gt;&lt;s&gt;"&amp;SUBSTITUTE(Q218,",","&lt;/s&gt;&lt;s&gt;")&amp;"&lt;/s&gt;&lt;/t&gt;","//s"),"mm","")))/10))</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 ""))</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7" t="str">
        <f>IF('Model output'!S217="","",'Model output'!S217)</f>
        <v>Not identified</v>
      </c>
      <c r="Y218" t="str">
        <f>IF(OR('Model output'!S217="",ISNUMBER(SEARCH("Absent",'Model output'!S217)),ISNUMBER(SEARCH("Not identified",'Model output'!S217)),AND(ISNUMBER(SEARCH("No",'Model output'!S217)),NOT(ISNUMBER(SEARCH("carcinoma",'Model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1" t="str">
        <f>IF(OR('Model output'!V217="", AND(ISERROR(SEARCH("Positive",'Model output'!V217)), ISNUMBER(SEARCH("Negative",'Model output'!V217))), AND(ISNUMBER(SEARCH("Uninvolved",'Model output'!V217)),NOT(ISNUMBER(SEARCH("margins involved",'Model output'!V217)))), ISNUMBER(SEARCH("Free",'Model output'!V217)), ISNUMBER(SEARCH("1 mm",'Model output'!V217)), ISNUMBER(SEARCH("0.1 CM",'Model output'!V217)), ISNUMBER(SEARCH("less than 0.2 mm",'Model output'!V217)), ISNUMBER(SEARCH("less than 0.5 mm",'Model output'!V217)), ISNUMBER(SEARCH("close to",'Model output'!V217)), ISNUMBER(SEARCH("abut",'Model output'!V217)), ISNUMBER(SEARCH("not mentioned",'Model output'!V217)), ISNUMBER(SEARCH("cannot be assessed",'Model output'!V217))), "negative", "positive")</f>
        <v>negative</v>
      </c>
      <c r="AE218" s="36"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AND(ISNUMBER(J218),J218&gt;=5),M218=""),AND(AND(ISNUMBER(J218),J218&gt;=5),AND(ISNUMBER(M218),M218&gt;=1)),AND(ISNUMBER(SERACH("papillary",N218)),OR(Y218="positive",Z218="positive"), ISNUMBER(SEARCH("BRAF",AB218)))),"intermediate","low"))</f>
        <v>intermediate</v>
      </c>
      <c r="AF218" s="37" t="str">
        <f t="shared" si="48"/>
        <v>1b</v>
      </c>
      <c r="AG218" s="37" t="str">
        <f t="shared" si="49"/>
        <v>1a</v>
      </c>
      <c r="AH218" s="37" t="str">
        <f t="shared" si="50"/>
        <v>0</v>
      </c>
      <c r="AI218" s="43" t="str">
        <f t="shared" si="51"/>
        <v>I</v>
      </c>
      <c r="AJ218" s="40" t="s">
        <v>939</v>
      </c>
      <c r="AK218" s="42" t="s">
        <v>942</v>
      </c>
      <c r="AL218" s="42" t="s">
        <v>942</v>
      </c>
      <c r="AM218" s="42" t="s">
        <v>946</v>
      </c>
      <c r="AN218" s="42" t="s">
        <v>69</v>
      </c>
      <c r="AO218" s="23">
        <f t="shared" ca="1" si="52"/>
        <v>1</v>
      </c>
      <c r="AP218" s="1">
        <f t="shared" si="53"/>
        <v>1</v>
      </c>
      <c r="AQ218" s="1">
        <f t="shared" si="54"/>
        <v>0</v>
      </c>
      <c r="AR218" s="1">
        <f t="shared" si="55"/>
        <v>1</v>
      </c>
      <c r="AS218" s="13">
        <f t="shared" si="56"/>
        <v>1</v>
      </c>
    </row>
    <row r="219" spans="1:45">
      <c r="A219" t="str">
        <f>'Model output'!A218</f>
        <v>TCGA-EM-A4FO</v>
      </c>
      <c r="B219" s="34">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6"/>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output'!G218)),ISNUMBER(SEARCH("V ",'Model output'!G218)),ISNUMBER(SEARCH("five",'Model output'!G218)),ISNUMBER(SEARCH("5",'Model output'!G218))))), "lateral", "central"))</f>
        <v/>
      </c>
      <c r="H219" t="str">
        <f>IF('Model output'!H218="","negative",IF(OR(ISNUMBER(SEARCH("lymph node",'Model output'!H218)),ISNUMBER(SEARCH("gland",'Model output'!H218)),ISNUMBER(SEARCH("lobe",'Model output'!H218)),ISNUMBER(SEARCH("isthmus",'Model output'!H218)),ISNUMBER(SEARCH("mediastinum",'Model output'!H218)),ISNUMBER(SEARCH("Not mentioned",'Model output'!H218)), ISNUMBER(SEARCH("Not applicable",'Model output'!H218)), ISNUMBER(SEARCH("paratracheal",'Model output'!H218)),ISNUMBER(SEARCH("fibroadipose tissue",'Model output'!H218)),ISNUMBER(SEARCH("thyroid node",'Model output'!H218)),ISNUMBER(SEARCH("skeletal muscle",'Model output'!H218)),ISNUMBER(SEARCH("right",'Model output'!H218)),ISNUMBER(SEARCH("left",'Model output'!H218)),ISNUMBER(SEARCH("Not specified",'Model output'!H218))),"negative","positive"))</f>
        <v>negative</v>
      </c>
      <c r="I219">
        <f>IF(OR('Model output'!I218="",'Model output'!I218="Not answered",'Model output'!I218="Not mentioned"),"",IF(ISNUMBER('Model output'!I218),'Model output'!I218,1))</f>
        <v>6</v>
      </c>
      <c r="J219">
        <f>IF(OR('Model output'!J218="",'Model output'!J218="Not answered",'Model output'!J218="Not mentioned"),"",IF(AND(ISNUMBER('Model output'!J218),'Model output'!J218&lt;=I219),'Model output'!J218,IF(AND(ISNUMBER('Model output'!J218), 'Model output'!J218&gt;=DATE(2024,1,1)), MIN(DAY('Model output'!J218), MONTH('Model output'!J218), YEAR('Model output'!J218)), IF(ISNUMBER(SEARCH("0/",'Model output'!J218)),0,IF(ISNUMBER(SEARCH("/",'Model output'!J218)), VALUE(LEFT('Model output'!J218, SEARCH("/",'Model output'!J218)-1)),1)))))</f>
        <v>0</v>
      </c>
      <c r="K219" t="str" cm="1">
        <f t="array" ref="K219">IF(COUNT(FIND({0,1,2,3,4,5,6,7,8,9},'Model output'!K218))&gt;0,'Model output'!K218,"")</f>
        <v/>
      </c>
      <c r="L219" s="8" t="str">
        <f t="shared" si="45"/>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 classical (usual)</v>
      </c>
      <c r="O219" t="str">
        <f>IF('Model output'!M218="","",'Model output'!M218)</f>
        <v>with focal tall cell change (&lt;5%), with focal Warthin-like change</v>
      </c>
      <c r="P219" t="str">
        <f>IF('Model output'!N218="","",'Model output'!N218)</f>
        <v>1.1cm</v>
      </c>
      <c r="Q219" t="str">
        <f t="shared" si="47"/>
        <v>1.1cm</v>
      </c>
      <c r="R219" cm="1">
        <f t="array" ref="R219">IF(Q219="","",IF(ISNUMBER(SEARCH("cm",Q219)),MAX(VALUE(SUBSTITUTE(_xlfn.FILTERXML("&lt;t&gt;&lt;s&gt;"&amp;SUBSTITUTE(Q219,",","&lt;/s&gt;&lt;s&gt;")&amp;"&lt;/s&gt;&lt;/t&gt;","//s"),"cm",""))),MAX(VALUE(SUBSTITUTE(_xlfn.FILTERXML("&lt;t&gt;&lt;s&gt;"&amp;SUBSTITUTE(Q219,",","&lt;/s&gt;&lt;s&gt;")&amp;"&lt;/s&gt;&lt;/t&gt;","//s"),"mm","")))/10))</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 ""))</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7" t="str">
        <f>IF('Model output'!S218="","",'Model output'!S218)</f>
        <v>Not identified</v>
      </c>
      <c r="Y219" t="str">
        <f>IF(OR('Model output'!S218="",ISNUMBER(SEARCH("Absent",'Model output'!S218)),ISNUMBER(SEARCH("Not identified",'Model output'!S218)),AND(ISNUMBER(SEARCH("No",'Model output'!S218)),NOT(ISNUMBER(SEARCH("carcinoma",'Model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1" t="str">
        <f>IF(OR('Model output'!V218="", AND(ISERROR(SEARCH("Positive",'Model output'!V218)), ISNUMBER(SEARCH("Negative",'Model output'!V218))), AND(ISNUMBER(SEARCH("Uninvolved",'Model output'!V218)),NOT(ISNUMBER(SEARCH("margins involved",'Model output'!V218)))), ISNUMBER(SEARCH("Free",'Model output'!V218)), ISNUMBER(SEARCH("1 mm",'Model output'!V218)), ISNUMBER(SEARCH("0.1 CM",'Model output'!V218)), ISNUMBER(SEARCH("less than 0.2 mm",'Model output'!V218)), ISNUMBER(SEARCH("less than 0.5 mm",'Model output'!V218)), ISNUMBER(SEARCH("close to",'Model output'!V218)), ISNUMBER(SEARCH("abut",'Model output'!V218)), ISNUMBER(SEARCH("not mentioned",'Model output'!V218)), ISNUMBER(SEARCH("cannot be assessed",'Model output'!V218))), "negative", "positive")</f>
        <v>negative</v>
      </c>
      <c r="AE219" s="36"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AND(ISNUMBER(J219),J219&gt;=5),M219=""),AND(AND(ISNUMBER(J219),J219&gt;=5),AND(ISNUMBER(M219),M219&gt;=1)),AND(ISNUMBER(SERACH("papillary",N219)),OR(Y219="positive",Z219="positive"), ISNUMBER(SEARCH("BRAF",AB219)))),"intermediate","low"))</f>
        <v>intermediate</v>
      </c>
      <c r="AF219" s="37" t="str">
        <f t="shared" si="48"/>
        <v>1b</v>
      </c>
      <c r="AG219" s="37" t="str">
        <f t="shared" si="49"/>
        <v>0</v>
      </c>
      <c r="AH219" s="37" t="str">
        <f t="shared" si="50"/>
        <v>0</v>
      </c>
      <c r="AI219" s="43" t="str">
        <f t="shared" si="51"/>
        <v>I</v>
      </c>
      <c r="AJ219" s="40" t="s">
        <v>939</v>
      </c>
      <c r="AK219" s="42" t="s">
        <v>942</v>
      </c>
      <c r="AL219" s="42" t="s">
        <v>943</v>
      </c>
      <c r="AM219" s="42" t="s">
        <v>946</v>
      </c>
      <c r="AN219" s="42" t="s">
        <v>69</v>
      </c>
      <c r="AO219" s="23">
        <f t="shared" ca="1" si="52"/>
        <v>1</v>
      </c>
      <c r="AP219" s="1">
        <f t="shared" si="53"/>
        <v>1</v>
      </c>
      <c r="AQ219" s="1">
        <f t="shared" si="54"/>
        <v>1</v>
      </c>
      <c r="AR219" s="1">
        <f t="shared" si="55"/>
        <v>1</v>
      </c>
      <c r="AS219" s="13">
        <f t="shared" si="56"/>
        <v>1</v>
      </c>
    </row>
    <row r="220" spans="1:45">
      <c r="A220" t="str">
        <f>'Model output'!A219</f>
        <v>TCGA-EM-A4FQ</v>
      </c>
      <c r="B220" s="34">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6"/>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output'!G219)),ISNUMBER(SEARCH("V ",'Model output'!G219)),ISNUMBER(SEARCH("five",'Model output'!G219)),ISNUMBER(SEARCH("5",'Model output'!G219))))), "lateral", "central"))</f>
        <v/>
      </c>
      <c r="H220" t="str">
        <f>IF('Model output'!H219="","negative",IF(OR(ISNUMBER(SEARCH("lymph node",'Model output'!H219)),ISNUMBER(SEARCH("gland",'Model output'!H219)),ISNUMBER(SEARCH("lobe",'Model output'!H219)),ISNUMBER(SEARCH("isthmus",'Model output'!H219)),ISNUMBER(SEARCH("mediastinum",'Model output'!H219)),ISNUMBER(SEARCH("Not mentioned",'Model output'!H219)), ISNUMBER(SEARCH("Not applicable",'Model output'!H219)), ISNUMBER(SEARCH("paratracheal",'Model output'!H219)),ISNUMBER(SEARCH("fibroadipose tissue",'Model output'!H219)),ISNUMBER(SEARCH("thyroid node",'Model output'!H219)),ISNUMBER(SEARCH("skeletal muscle",'Model output'!H219)),ISNUMBER(SEARCH("right",'Model output'!H219)),ISNUMBER(SEARCH("left",'Model output'!H219)),ISNUMBER(SEARCH("Not specified",'Model output'!H219))),"negative","positive"))</f>
        <v>negative</v>
      </c>
      <c r="I220">
        <f>IF(OR('Model output'!I219="",'Model output'!I219="Not answered",'Model output'!I219="Not mentioned"),"",IF(ISNUMBER('Model output'!I219),'Model output'!I219,1))</f>
        <v>55</v>
      </c>
      <c r="J220">
        <f>IF(OR('Model output'!J219="",'Model output'!J219="Not answered",'Model output'!J219="Not mentioned"),"",IF(AND(ISNUMBER('Model output'!J219),'Model output'!J219&lt;=I220),'Model output'!J219,IF(AND(ISNUMBER('Model output'!J219), 'Model output'!J219&gt;=DATE(2024,1,1)), MIN(DAY('Model output'!J219), MONTH('Model output'!J219), YEAR('Model output'!J219)), IF(ISNUMBER(SEARCH("0/",'Model output'!J219)),0,IF(ISNUMBER(SEARCH("/",'Model output'!J219)), VALUE(LEFT('Model output'!J219, SEARCH("/",'Model output'!J219)-1)),1)))))</f>
        <v>17</v>
      </c>
      <c r="K220" t="str" cm="1">
        <f t="array" ref="K220">IF(COUNT(FIND({0,1,2,3,4,5,6,7,8,9},'Model output'!K219))&gt;0,'Model output'!K219,"")</f>
        <v/>
      </c>
      <c r="L220" s="8" t="str">
        <f t="shared" si="45"/>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v>
      </c>
      <c r="O220" t="str">
        <f>IF('Model output'!M219="","",'Model output'!M219)</f>
        <v>follicular variant, classical (usual), other with focal tall cell change (&lt;10%) and Warthin-like change</v>
      </c>
      <c r="P220" t="str">
        <f>IF('Model output'!N219="","",'Model output'!N219)</f>
        <v>3.5 cm</v>
      </c>
      <c r="Q220" t="str">
        <f t="shared" si="47"/>
        <v>3.5cm</v>
      </c>
      <c r="R220" cm="1">
        <f t="array" ref="R220">IF(Q220="","",IF(ISNUMBER(SEARCH("cm",Q220)),MAX(VALUE(SUBSTITUTE(_xlfn.FILTERXML("&lt;t&gt;&lt;s&gt;"&amp;SUBSTITUTE(Q220,",","&lt;/s&gt;&lt;s&gt;")&amp;"&lt;/s&gt;&lt;/t&gt;","//s"),"cm",""))),MAX(VALUE(SUBSTITUTE(_xlfn.FILTERXML("&lt;t&gt;&lt;s&gt;"&amp;SUBSTITUTE(Q220,",","&lt;/s&gt;&lt;s&gt;")&amp;"&lt;/s&gt;&lt;/t&gt;","//s"),"mm","")))/10))</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 ""))</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7" t="str">
        <f>IF('Model output'!S219="","",'Model output'!S219)</f>
        <v>Not identified</v>
      </c>
      <c r="Y220" t="str">
        <f>IF(OR('Model output'!S219="",ISNUMBER(SEARCH("Absent",'Model output'!S219)),ISNUMBER(SEARCH("Not identified",'Model output'!S219)),AND(ISNUMBER(SEARCH("No",'Model output'!S219)),NOT(ISNUMBER(SEARCH("carcinoma",'Model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1" t="str">
        <f>IF(OR('Model output'!V219="", AND(ISERROR(SEARCH("Positive",'Model output'!V219)), ISNUMBER(SEARCH("Negative",'Model output'!V219))), AND(ISNUMBER(SEARCH("Uninvolved",'Model output'!V219)),NOT(ISNUMBER(SEARCH("margins involved",'Model output'!V219)))), ISNUMBER(SEARCH("Free",'Model output'!V219)), ISNUMBER(SEARCH("1 mm",'Model output'!V219)), ISNUMBER(SEARCH("0.1 CM",'Model output'!V219)), ISNUMBER(SEARCH("less than 0.2 mm",'Model output'!V219)), ISNUMBER(SEARCH("less than 0.5 mm",'Model output'!V219)), ISNUMBER(SEARCH("close to",'Model output'!V219)), ISNUMBER(SEARCH("abut",'Model output'!V219)), ISNUMBER(SEARCH("not mentioned",'Model output'!V219)), ISNUMBER(SEARCH("cannot be assessed",'Model output'!V219))), "negative", "positive")</f>
        <v>negative</v>
      </c>
      <c r="AE220" s="36"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AND(ISNUMBER(J220),J220&gt;=5),M220=""),AND(AND(ISNUMBER(J220),J220&gt;=5),AND(ISNUMBER(M220),M220&gt;=1)),AND(ISNUMBER(SERACH("papillary",N220)),OR(Y220="positive",Z220="positive"), ISNUMBER(SEARCH("BRAF",AB220)))),"intermediate","low"))</f>
        <v>intermediate</v>
      </c>
      <c r="AF220" s="37" t="str">
        <f t="shared" si="48"/>
        <v>2</v>
      </c>
      <c r="AG220" s="37" t="str">
        <f t="shared" si="49"/>
        <v>1a</v>
      </c>
      <c r="AH220" s="37" t="str">
        <f t="shared" si="50"/>
        <v>0</v>
      </c>
      <c r="AI220" s="43" t="str">
        <f t="shared" si="51"/>
        <v>I</v>
      </c>
      <c r="AJ220" s="40" t="s">
        <v>939</v>
      </c>
      <c r="AK220" s="42" t="s">
        <v>945</v>
      </c>
      <c r="AL220" s="42" t="s">
        <v>942</v>
      </c>
      <c r="AM220" s="42" t="s">
        <v>946</v>
      </c>
      <c r="AN220" s="42" t="s">
        <v>69</v>
      </c>
      <c r="AO220" s="23">
        <f t="shared" ca="1" si="52"/>
        <v>1</v>
      </c>
      <c r="AP220" s="1">
        <f t="shared" si="53"/>
        <v>1</v>
      </c>
      <c r="AQ220" s="1">
        <f t="shared" si="54"/>
        <v>0</v>
      </c>
      <c r="AR220" s="1">
        <f t="shared" si="55"/>
        <v>1</v>
      </c>
      <c r="AS220" s="13">
        <f t="shared" si="56"/>
        <v>1</v>
      </c>
    </row>
    <row r="221" spans="1:45">
      <c r="A221" t="str">
        <f>'Model output'!A220</f>
        <v>TCGA-EM-A4FR</v>
      </c>
      <c r="B221" s="34">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6"/>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output'!G220)),ISNUMBER(SEARCH("V ",'Model output'!G220)),ISNUMBER(SEARCH("five",'Model output'!G220)),ISNUMBER(SEARCH("5",'Model output'!G220))))), "lateral", "central"))</f>
        <v/>
      </c>
      <c r="H221" t="str">
        <f>IF('Model output'!H220="","negative",IF(OR(ISNUMBER(SEARCH("lymph node",'Model output'!H220)),ISNUMBER(SEARCH("gland",'Model output'!H220)),ISNUMBER(SEARCH("lobe",'Model output'!H220)),ISNUMBER(SEARCH("isthmus",'Model output'!H220)),ISNUMBER(SEARCH("mediastinum",'Model output'!H220)),ISNUMBER(SEARCH("Not mentioned",'Model output'!H220)), ISNUMBER(SEARCH("Not applicable",'Model output'!H220)), ISNUMBER(SEARCH("paratracheal",'Model output'!H220)),ISNUMBER(SEARCH("fibroadipose tissue",'Model output'!H220)),ISNUMBER(SEARCH("thyroid node",'Model output'!H220)),ISNUMBER(SEARCH("skeletal muscle",'Model output'!H220)),ISNUMBER(SEARCH("right",'Model output'!H220)),ISNUMBER(SEARCH("left",'Model output'!H220)),ISNUMBER(SEARCH("Not specified",'Model output'!H220))),"negative","positive"))</f>
        <v>negative</v>
      </c>
      <c r="I221">
        <f>IF(OR('Model output'!I220="",'Model output'!I220="Not answered",'Model output'!I220="Not mentioned"),"",IF(ISNUMBER('Model output'!I220),'Model output'!I220,1))</f>
        <v>3</v>
      </c>
      <c r="J221">
        <f>IF(OR('Model output'!J220="",'Model output'!J220="Not answered",'Model output'!J220="Not mentioned"),"",IF(AND(ISNUMBER('Model output'!J220),'Model output'!J220&lt;=I221),'Model output'!J220,IF(AND(ISNUMBER('Model output'!J220), 'Model output'!J220&gt;=DATE(2024,1,1)), MIN(DAY('Model output'!J220), MONTH('Model output'!J220), YEAR('Model output'!J220)), IF(ISNUMBER(SEARCH("0/",'Model output'!J220)),0,IF(ISNUMBER(SEARCH("/",'Model output'!J220)), VALUE(LEFT('Model output'!J220, SEARCH("/",'Model output'!J220)-1)),1)))))</f>
        <v>3</v>
      </c>
      <c r="K221" t="str" cm="1">
        <f t="array" ref="K221">IF(COUNT(FIND({0,1,2,3,4,5,6,7,8,9},'Model output'!K220))&gt;0,'Model output'!K220,"")</f>
        <v/>
      </c>
      <c r="L221" s="8" t="str">
        <f t="shared" si="45"/>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v>
      </c>
      <c r="P221" t="str">
        <f>IF('Model output'!N220="","",'Model output'!N220)</f>
        <v>5.1cm</v>
      </c>
      <c r="Q221" t="str">
        <f t="shared" si="47"/>
        <v>5.1cm</v>
      </c>
      <c r="R221" cm="1">
        <f t="array" ref="R221">IF(Q221="","",IF(ISNUMBER(SEARCH("cm",Q221)),MAX(VALUE(SUBSTITUTE(_xlfn.FILTERXML("&lt;t&gt;&lt;s&gt;"&amp;SUBSTITUTE(Q221,",","&lt;/s&gt;&lt;s&gt;")&amp;"&lt;/s&gt;&lt;/t&gt;","//s"),"cm",""))),MAX(VALUE(SUBSTITUTE(_xlfn.FILTERXML("&lt;t&gt;&lt;s&gt;"&amp;SUBSTITUTE(Q221,",","&lt;/s&gt;&lt;s&gt;")&amp;"&lt;/s&gt;&lt;/t&gt;","//s"),"mm","")))/10))</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 ""))</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7" t="str">
        <f>IF('Model output'!S220="","",'Model output'!S220)</f>
        <v>Not identified</v>
      </c>
      <c r="Y221" t="str">
        <f>IF(OR('Model output'!S220="",ISNUMBER(SEARCH("Absent",'Model output'!S220)),ISNUMBER(SEARCH("Not identified",'Model output'!S220)),AND(ISNUMBER(SEARCH("No",'Model output'!S220)),NOT(ISNUMBER(SEARCH("carcinoma",'Model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1" t="str">
        <f>IF(OR('Model output'!V220="", AND(ISERROR(SEARCH("Positive",'Model output'!V220)), ISNUMBER(SEARCH("Negative",'Model output'!V220))), AND(ISNUMBER(SEARCH("Uninvolved",'Model output'!V220)),NOT(ISNUMBER(SEARCH("margins involved",'Model output'!V220)))), ISNUMBER(SEARCH("Free",'Model output'!V220)), ISNUMBER(SEARCH("1 mm",'Model output'!V220)), ISNUMBER(SEARCH("0.1 CM",'Model output'!V220)), ISNUMBER(SEARCH("less than 0.2 mm",'Model output'!V220)), ISNUMBER(SEARCH("less than 0.5 mm",'Model output'!V220)), ISNUMBER(SEARCH("close to",'Model output'!V220)), ISNUMBER(SEARCH("abut",'Model output'!V220)), ISNUMBER(SEARCH("not mentioned",'Model output'!V220)), ISNUMBER(SEARCH("cannot be assessed",'Model output'!V220))), "negative", "positive")</f>
        <v>negative</v>
      </c>
      <c r="AE221" s="36"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AND(ISNUMBER(J221),J221&gt;=5),M221=""),AND(AND(ISNUMBER(J221),J221&gt;=5),AND(ISNUMBER(M221),M221&gt;=1)),AND(ISNUMBER(SERACH("papillary",N221)),OR(Y221="positive",Z221="positive"), ISNUMBER(SEARCH("BRAF",AB221)))),"intermediate","low"))</f>
        <v>intermediate</v>
      </c>
      <c r="AF221" s="37" t="str">
        <f t="shared" si="48"/>
        <v>3a</v>
      </c>
      <c r="AG221" s="37" t="str">
        <f t="shared" si="49"/>
        <v>1a</v>
      </c>
      <c r="AH221" s="37" t="str">
        <f t="shared" si="50"/>
        <v>0</v>
      </c>
      <c r="AI221" s="43" t="str">
        <f t="shared" si="51"/>
        <v>I</v>
      </c>
      <c r="AJ221" s="40" t="s">
        <v>939</v>
      </c>
      <c r="AK221" s="42" t="s">
        <v>947</v>
      </c>
      <c r="AL221" s="42" t="s">
        <v>634</v>
      </c>
      <c r="AM221" s="42" t="s">
        <v>946</v>
      </c>
      <c r="AN221" s="42" t="s">
        <v>69</v>
      </c>
      <c r="AO221" s="23">
        <f t="shared" ca="1" si="52"/>
        <v>1</v>
      </c>
      <c r="AP221" s="1">
        <f t="shared" si="53"/>
        <v>1</v>
      </c>
      <c r="AQ221" s="1">
        <f t="shared" si="54"/>
        <v>1</v>
      </c>
      <c r="AR221" s="1">
        <f t="shared" si="55"/>
        <v>1</v>
      </c>
      <c r="AS221" s="13">
        <f t="shared" si="56"/>
        <v>1</v>
      </c>
    </row>
    <row r="222" spans="1:45">
      <c r="A222" t="str">
        <f>'Model output'!A221</f>
        <v>TCGA-EM-A4FV</v>
      </c>
      <c r="B222" s="34">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0</v>
      </c>
      <c r="F222" t="str">
        <f t="shared" si="46"/>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output'!G221)),ISNUMBER(SEARCH("V ",'Model output'!G221)),ISNUMBER(SEARCH("five",'Model output'!G221)),ISNUMBER(SEARCH("5",'Model output'!G221))))), "lateral", "central"))</f>
        <v/>
      </c>
      <c r="H222" t="str">
        <f>IF('Model output'!H221="","negative",IF(OR(ISNUMBER(SEARCH("lymph node",'Model output'!H221)),ISNUMBER(SEARCH("gland",'Model output'!H221)),ISNUMBER(SEARCH("lobe",'Model output'!H221)),ISNUMBER(SEARCH("isthmus",'Model output'!H221)),ISNUMBER(SEARCH("mediastinum",'Model output'!H221)),ISNUMBER(SEARCH("Not mentioned",'Model output'!H221)), ISNUMBER(SEARCH("Not applicable",'Model output'!H221)), ISNUMBER(SEARCH("paratracheal",'Model output'!H221)),ISNUMBER(SEARCH("fibroadipose tissue",'Model output'!H221)),ISNUMBER(SEARCH("thyroid node",'Model output'!H221)),ISNUMBER(SEARCH("skeletal muscle",'Model output'!H221)),ISNUMBER(SEARCH("right",'Model output'!H221)),ISNUMBER(SEARCH("left",'Model output'!H221)),ISNUMBER(SEARCH("Not specified",'Model output'!H221))),"negative","positive"))</f>
        <v>negative</v>
      </c>
      <c r="I222">
        <f>IF(OR('Model output'!I221="",'Model output'!I221="Not answered",'Model output'!I221="Not mentioned"),"",IF(ISNUMBER('Model output'!I221),'Model output'!I221,1))</f>
        <v>5</v>
      </c>
      <c r="J222">
        <f>IF(OR('Model output'!J221="",'Model output'!J221="Not answered",'Model output'!J221="Not mentioned"),"",IF(AND(ISNUMBER('Model output'!J221),'Model output'!J221&lt;=I222),'Model output'!J221,IF(AND(ISNUMBER('Model output'!J221), 'Model output'!J221&gt;=DATE(2024,1,1)), MIN(DAY('Model output'!J221), MONTH('Model output'!J221), YEAR('Model output'!J221)), IF(ISNUMBER(SEARCH("0/",'Model output'!J221)),0,IF(ISNUMBER(SEARCH("/",'Model output'!J221)), VALUE(LEFT('Model output'!J221, SEARCH("/",'Model output'!J221)-1)),1)))))</f>
        <v>0</v>
      </c>
      <c r="K222" t="str" cm="1">
        <f t="array" ref="K222">IF(COUNT(FIND({0,1,2,3,4,5,6,7,8,9},'Model output'!K221))&gt;0,'Model output'!K221,"")</f>
        <v/>
      </c>
      <c r="L222" s="8" t="str">
        <f t="shared" si="45"/>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
      </c>
      <c r="P222" t="str">
        <f>IF('Model output'!N221="","",'Model output'!N221)</f>
        <v>1.3 cm</v>
      </c>
      <c r="Q222" t="str">
        <f t="shared" si="47"/>
        <v>1.3cm</v>
      </c>
      <c r="R222" cm="1">
        <f t="array" ref="R222">IF(Q222="","",IF(ISNUMBER(SEARCH("cm",Q222)),MAX(VALUE(SUBSTITUTE(_xlfn.FILTERXML("&lt;t&gt;&lt;s&gt;"&amp;SUBSTITUTE(Q222,",","&lt;/s&gt;&lt;s&gt;")&amp;"&lt;/s&gt;&lt;/t&gt;","//s"),"cm",""))),MAX(VALUE(SUBSTITUTE(_xlfn.FILTERXML("&lt;t&gt;&lt;s&gt;"&amp;SUBSTITUTE(Q222,",","&lt;/s&gt;&lt;s&gt;")&amp;"&lt;/s&gt;&lt;/t&gt;","//s"),"mm","")))/10))</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 ""))</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7" t="str">
        <f>IF('Model output'!S221="","",'Model output'!S221)</f>
        <v>Not identified</v>
      </c>
      <c r="Y222" t="str">
        <f>IF(OR('Model output'!S221="",ISNUMBER(SEARCH("Absent",'Model output'!S221)),ISNUMBER(SEARCH("Not identified",'Model output'!S221)),AND(ISNUMBER(SEARCH("No",'Model output'!S221)),NOT(ISNUMBER(SEARCH("carcinoma",'Model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1" t="str">
        <f>IF(OR('Model output'!V221="", AND(ISERROR(SEARCH("Positive",'Model output'!V221)), ISNUMBER(SEARCH("Negative",'Model output'!V221))), AND(ISNUMBER(SEARCH("Uninvolved",'Model output'!V221)),NOT(ISNUMBER(SEARCH("margins involved",'Model output'!V221)))), ISNUMBER(SEARCH("Free",'Model output'!V221)), ISNUMBER(SEARCH("1 mm",'Model output'!V221)), ISNUMBER(SEARCH("0.1 CM",'Model output'!V221)), ISNUMBER(SEARCH("less than 0.2 mm",'Model output'!V221)), ISNUMBER(SEARCH("less than 0.5 mm",'Model output'!V221)), ISNUMBER(SEARCH("close to",'Model output'!V221)), ISNUMBER(SEARCH("abut",'Model output'!V221)), ISNUMBER(SEARCH("not mentioned",'Model output'!V221)), ISNUMBER(SEARCH("cannot be assessed",'Model output'!V221))), "negative", "positive")</f>
        <v>negative</v>
      </c>
      <c r="AE222" s="36"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AND(ISNUMBER(J222),J222&gt;=5),M222=""),AND(AND(ISNUMBER(J222),J222&gt;=5),AND(ISNUMBER(M222),M222&gt;=1)),AND(ISNUMBER(SERACH("papillary",N222)),OR(Y222="positive",Z222="positive"), ISNUMBER(SEARCH("BRAF",AB222)))),"intermediate","low"))</f>
        <v>low</v>
      </c>
      <c r="AF222" s="37" t="str">
        <f t="shared" si="48"/>
        <v>1b</v>
      </c>
      <c r="AG222" s="37" t="str">
        <f t="shared" si="49"/>
        <v>0</v>
      </c>
      <c r="AH222" s="37" t="str">
        <f t="shared" si="50"/>
        <v>0</v>
      </c>
      <c r="AI222" s="43" t="str">
        <f t="shared" si="51"/>
        <v>I</v>
      </c>
      <c r="AJ222" s="40" t="s">
        <v>938</v>
      </c>
      <c r="AK222" s="42" t="s">
        <v>942</v>
      </c>
      <c r="AL222" s="42" t="s">
        <v>943</v>
      </c>
      <c r="AM222" s="42" t="s">
        <v>946</v>
      </c>
      <c r="AN222" s="42" t="s">
        <v>69</v>
      </c>
      <c r="AO222" s="23">
        <f t="shared" ca="1" si="52"/>
        <v>1</v>
      </c>
      <c r="AP222" s="1">
        <f t="shared" si="53"/>
        <v>1</v>
      </c>
      <c r="AQ222" s="1">
        <f t="shared" si="54"/>
        <v>1</v>
      </c>
      <c r="AR222" s="1">
        <f t="shared" si="55"/>
        <v>1</v>
      </c>
      <c r="AS222" s="13">
        <f t="shared" si="56"/>
        <v>1</v>
      </c>
    </row>
    <row r="223" spans="1:45">
      <c r="A223" t="str">
        <f>'Model output'!A222</f>
        <v>TCGA-EM-A4G1</v>
      </c>
      <c r="B223" s="34">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0</v>
      </c>
      <c r="F223" t="str">
        <f t="shared" si="46"/>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output'!G222)),ISNUMBER(SEARCH("V ",'Model output'!G222)),ISNUMBER(SEARCH("five",'Model output'!G222)),ISNUMBER(SEARCH("5",'Model output'!G222))))), "lateral", "central"))</f>
        <v/>
      </c>
      <c r="H223" t="str">
        <f>IF('Model output'!H222="","negative",IF(OR(ISNUMBER(SEARCH("lymph node",'Model output'!H222)),ISNUMBER(SEARCH("gland",'Model output'!H222)),ISNUMBER(SEARCH("lobe",'Model output'!H222)),ISNUMBER(SEARCH("isthmus",'Model output'!H222)),ISNUMBER(SEARCH("mediastinum",'Model output'!H222)),ISNUMBER(SEARCH("Not mentioned",'Model output'!H222)), ISNUMBER(SEARCH("Not applicable",'Model output'!H222)), ISNUMBER(SEARCH("paratracheal",'Model output'!H222)),ISNUMBER(SEARCH("fibroadipose tissue",'Model output'!H222)),ISNUMBER(SEARCH("thyroid node",'Model output'!H222)),ISNUMBER(SEARCH("skeletal muscle",'Model output'!H222)),ISNUMBER(SEARCH("right",'Model output'!H222)),ISNUMBER(SEARCH("left",'Model output'!H222)),ISNUMBER(SEARCH("Not specified",'Model output'!H222))),"negative","positive"))</f>
        <v>negative</v>
      </c>
      <c r="I223">
        <f>IF(OR('Model output'!I222="",'Model output'!I222="Not answered",'Model output'!I222="Not mentioned"),"",IF(ISNUMBER('Model output'!I222),'Model output'!I222,1))</f>
        <v>2</v>
      </c>
      <c r="J223">
        <f>IF(OR('Model output'!J222="",'Model output'!J222="Not answered",'Model output'!J222="Not mentioned"),"",IF(AND(ISNUMBER('Model output'!J222),'Model output'!J222&lt;=I223),'Model output'!J222,IF(AND(ISNUMBER('Model output'!J222), 'Model output'!J222&gt;=DATE(2024,1,1)), MIN(DAY('Model output'!J222), MONTH('Model output'!J222), YEAR('Model output'!J222)), IF(ISNUMBER(SEARCH("0/",'Model output'!J222)),0,IF(ISNUMBER(SEARCH("/",'Model output'!J222)), VALUE(LEFT('Model output'!J222, SEARCH("/",'Model output'!J222)-1)),1)))))</f>
        <v>0</v>
      </c>
      <c r="K223" t="str" cm="1">
        <f t="array" ref="K223">IF(COUNT(FIND({0,1,2,3,4,5,6,7,8,9},'Model output'!K222))&gt;0,'Model output'!K222,"")</f>
        <v/>
      </c>
      <c r="L223" s="8" t="str">
        <f t="shared" si="45"/>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v>
      </c>
      <c r="O223" t="str">
        <f>IF('Model output'!M222="","",'Model output'!M222)</f>
        <v>Encapsulated follicular variant with focal classical architecture</v>
      </c>
      <c r="P223" t="str">
        <f>IF('Model output'!N222="","",'Model output'!N222)</f>
        <v>1.7 cm</v>
      </c>
      <c r="Q223" t="str">
        <f t="shared" si="47"/>
        <v>1.7cm</v>
      </c>
      <c r="R223" cm="1">
        <f t="array" ref="R223">IF(Q223="","",IF(ISNUMBER(SEARCH("cm",Q223)),MAX(VALUE(SUBSTITUTE(_xlfn.FILTERXML("&lt;t&gt;&lt;s&gt;"&amp;SUBSTITUTE(Q223,",","&lt;/s&gt;&lt;s&gt;")&amp;"&lt;/s&gt;&lt;/t&gt;","//s"),"cm",""))),MAX(VALUE(SUBSTITUTE(_xlfn.FILTERXML("&lt;t&gt;&lt;s&gt;"&amp;SUBSTITUTE(Q223,",","&lt;/s&gt;&lt;s&gt;")&amp;"&lt;/s&gt;&lt;/t&gt;","//s"),"mm","")))/10))</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 ""))</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7" t="str">
        <f>IF('Model output'!S222="","",'Model output'!S222)</f>
        <v>Not identified</v>
      </c>
      <c r="Y223" t="str">
        <f>IF(OR('Model output'!S222="",ISNUMBER(SEARCH("Absent",'Model output'!S222)),ISNUMBER(SEARCH("Not identified",'Model output'!S222)),AND(ISNUMBER(SEARCH("No",'Model output'!S222)),NOT(ISNUMBER(SEARCH("carcinoma",'Model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1" t="str">
        <f>IF(OR('Model output'!V222="", AND(ISERROR(SEARCH("Positive",'Model output'!V222)), ISNUMBER(SEARCH("Negative",'Model output'!V222))), AND(ISNUMBER(SEARCH("Uninvolved",'Model output'!V222)),NOT(ISNUMBER(SEARCH("margins involved",'Model output'!V222)))), ISNUMBER(SEARCH("Free",'Model output'!V222)), ISNUMBER(SEARCH("1 mm",'Model output'!V222)), ISNUMBER(SEARCH("0.1 CM",'Model output'!V222)), ISNUMBER(SEARCH("less than 0.2 mm",'Model output'!V222)), ISNUMBER(SEARCH("less than 0.5 mm",'Model output'!V222)), ISNUMBER(SEARCH("close to",'Model output'!V222)), ISNUMBER(SEARCH("abut",'Model output'!V222)), ISNUMBER(SEARCH("not mentioned",'Model output'!V222)), ISNUMBER(SEARCH("cannot be assessed",'Model output'!V222))), "negative", "positive")</f>
        <v>negative</v>
      </c>
      <c r="AE223" s="36"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AND(ISNUMBER(J223),J223&gt;=5),M223=""),AND(AND(ISNUMBER(J223),J223&gt;=5),AND(ISNUMBER(M223),M223&gt;=1)),AND(ISNUMBER(SERACH("papillary",N223)),OR(Y223="positive",Z223="positive"), ISNUMBER(SEARCH("BRAF",AB223)))),"intermediate","low"))</f>
        <v>low</v>
      </c>
      <c r="AF223" s="37" t="str">
        <f t="shared" si="48"/>
        <v>1b</v>
      </c>
      <c r="AG223" s="37" t="str">
        <f t="shared" si="49"/>
        <v>0</v>
      </c>
      <c r="AH223" s="37" t="str">
        <f t="shared" si="50"/>
        <v>0</v>
      </c>
      <c r="AI223" s="43" t="str">
        <f t="shared" si="51"/>
        <v>I</v>
      </c>
      <c r="AJ223" s="40" t="s">
        <v>938</v>
      </c>
      <c r="AK223" s="42" t="s">
        <v>942</v>
      </c>
      <c r="AL223" s="42" t="s">
        <v>943</v>
      </c>
      <c r="AM223" s="42" t="s">
        <v>946</v>
      </c>
      <c r="AN223" s="42" t="s">
        <v>69</v>
      </c>
      <c r="AO223" s="23">
        <f t="shared" ca="1" si="52"/>
        <v>1</v>
      </c>
      <c r="AP223" s="1">
        <f t="shared" si="53"/>
        <v>1</v>
      </c>
      <c r="AQ223" s="1">
        <f t="shared" si="54"/>
        <v>1</v>
      </c>
      <c r="AR223" s="1">
        <f t="shared" si="55"/>
        <v>1</v>
      </c>
      <c r="AS223" s="13">
        <f t="shared" si="56"/>
        <v>1</v>
      </c>
    </row>
    <row r="224" spans="1:45">
      <c r="A224" t="str">
        <f>'Model output'!A223</f>
        <v>TCGA-ET-A25L</v>
      </c>
      <c r="B224" s="34">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6"/>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output'!G223)),ISNUMBER(SEARCH("V ",'Model output'!G223)),ISNUMBER(SEARCH("five",'Model output'!G223)),ISNUMBER(SEARCH("5",'Model output'!G223))))), "lateral", "central"))</f>
        <v>central</v>
      </c>
      <c r="H224" t="str">
        <f>IF('Model output'!H223="","negative",IF(OR(ISNUMBER(SEARCH("lymph node",'Model output'!H223)),ISNUMBER(SEARCH("gland",'Model output'!H223)),ISNUMBER(SEARCH("lobe",'Model output'!H223)),ISNUMBER(SEARCH("isthmus",'Model output'!H223)),ISNUMBER(SEARCH("mediastinum",'Model output'!H223)),ISNUMBER(SEARCH("Not mentioned",'Model output'!H223)), ISNUMBER(SEARCH("Not applicable",'Model output'!H223)), ISNUMBER(SEARCH("paratracheal",'Model output'!H223)),ISNUMBER(SEARCH("fibroadipose tissue",'Model output'!H223)),ISNUMBER(SEARCH("thyroid node",'Model output'!H223)),ISNUMBER(SEARCH("skeletal muscle",'Model output'!H223)),ISNUMBER(SEARCH("right",'Model output'!H223)),ISNUMBER(SEARCH("left",'Model output'!H223)),ISNUMBER(SEARCH("Not specified",'Model output'!H223))),"negative","positive"))</f>
        <v>negative</v>
      </c>
      <c r="I224">
        <f>IF(OR('Model output'!I223="",'Model output'!I223="Not answered",'Model output'!I223="Not mentioned"),"",IF(ISNUMBER('Model output'!I223),'Model output'!I223,1))</f>
        <v>12</v>
      </c>
      <c r="J224">
        <f>IF(OR('Model output'!J223="",'Model output'!J223="Not answered",'Model output'!J223="Not mentioned"),"",IF(AND(ISNUMBER('Model output'!J223),'Model output'!J223&lt;=I224),'Model output'!J223,IF(AND(ISNUMBER('Model output'!J223), 'Model output'!J223&gt;=DATE(2024,1,1)), MIN(DAY('Model output'!J223), MONTH('Model output'!J223), YEAR('Model output'!J223)), IF(ISNUMBER(SEARCH("0/",'Model output'!J223)),0,IF(ISNUMBER(SEARCH("/",'Model output'!J223)), VALUE(LEFT('Model output'!J223, SEARCH("/",'Model output'!J223)-1)),1)))))</f>
        <v>2</v>
      </c>
      <c r="K224" t="str" cm="1">
        <f t="array" ref="K224">IF(COUNT(FIND({0,1,2,3,4,5,6,7,8,9},'Model output'!K223))&gt;0,'Model output'!K223,"")</f>
        <v/>
      </c>
      <c r="L224" s="8" t="str">
        <f t="shared" si="45"/>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 with focal tall cell features</v>
      </c>
      <c r="O224" t="str">
        <f>IF('Model output'!M223="","",'Model output'!M223)</f>
        <v>Focal tall cell features</v>
      </c>
      <c r="P224" t="str">
        <f>IF('Model output'!N223="","",'Model output'!N223)</f>
        <v>3.0 cm</v>
      </c>
      <c r="Q224" t="str">
        <f t="shared" si="47"/>
        <v>3.0cm</v>
      </c>
      <c r="R224" cm="1">
        <f t="array" ref="R224">IF(Q224="","",IF(ISNUMBER(SEARCH("cm",Q224)),MAX(VALUE(SUBSTITUTE(_xlfn.FILTERXML("&lt;t&gt;&lt;s&gt;"&amp;SUBSTITUTE(Q224,",","&lt;/s&gt;&lt;s&gt;")&amp;"&lt;/s&gt;&lt;/t&gt;","//s"),"cm",""))),MAX(VALUE(SUBSTITUTE(_xlfn.FILTERXML("&lt;t&gt;&lt;s&gt;"&amp;SUBSTITUTE(Q224,",","&lt;/s&gt;&lt;s&gt;")&amp;"&lt;/s&gt;&lt;/t&gt;","//s"),"mm","")))/10))</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 ""))</f>
        <v>Minimal extrathyroidal extension into left inferior pole parathyroid gland</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s="17" t="str">
        <f>IF('Model output'!S223="","",'Model output'!S223)</f>
        <v>Present (minimal extrathyroidal extension into left inferior pole parathyroid gland)</v>
      </c>
      <c r="Y224" t="str">
        <f>IF(OR('Model output'!S223="",ISNUMBER(SEARCH("Absent",'Model output'!S223)),ISNUMBER(SEARCH("Not identified",'Model output'!S223)),AND(ISNUMBER(SEARCH("No",'Model output'!S223)),NOT(ISNUMBER(SEARCH("carcinoma",'Model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1" t="str">
        <f>IF(OR('Model output'!V223="", AND(ISERROR(SEARCH("Positive",'Model output'!V223)), ISNUMBER(SEARCH("Negative",'Model output'!V223))), AND(ISNUMBER(SEARCH("Uninvolved",'Model output'!V223)),NOT(ISNUMBER(SEARCH("margins involved",'Model output'!V223)))), ISNUMBER(SEARCH("Free",'Model output'!V223)), ISNUMBER(SEARCH("1 mm",'Model output'!V223)), ISNUMBER(SEARCH("0.1 CM",'Model output'!V223)), ISNUMBER(SEARCH("less than 0.2 mm",'Model output'!V223)), ISNUMBER(SEARCH("less than 0.5 mm",'Model output'!V223)), ISNUMBER(SEARCH("close to",'Model output'!V223)), ISNUMBER(SEARCH("abut",'Model output'!V223)), ISNUMBER(SEARCH("not mentioned",'Model output'!V223)), ISNUMBER(SEARCH("cannot be assessed",'Model output'!V223))), "negative", "positive")</f>
        <v>positive</v>
      </c>
      <c r="AE224" s="36"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AND(ISNUMBER(J224),J224&gt;=5),M224=""),AND(AND(ISNUMBER(J224),J224&gt;=5),AND(ISNUMBER(M224),M224&gt;=1)),AND(ISNUMBER(SERACH("papillary",N224)),OR(Y224="positive",Z224="positive"), ISNUMBER(SEARCH("BRAF",AB224)))),"intermediate","low"))</f>
        <v>high</v>
      </c>
      <c r="AF224" s="37" t="str">
        <f t="shared" si="48"/>
        <v>2</v>
      </c>
      <c r="AG224" s="37" t="str">
        <f t="shared" si="49"/>
        <v>1a</v>
      </c>
      <c r="AH224" s="37" t="str">
        <f t="shared" si="50"/>
        <v>0</v>
      </c>
      <c r="AI224" s="43" t="str">
        <f t="shared" si="51"/>
        <v>I</v>
      </c>
      <c r="AJ224" s="40" t="s">
        <v>937</v>
      </c>
      <c r="AK224" s="42" t="s">
        <v>945</v>
      </c>
      <c r="AL224" s="42" t="s">
        <v>942</v>
      </c>
      <c r="AM224" s="42" t="s">
        <v>946</v>
      </c>
      <c r="AN224" s="42" t="s">
        <v>69</v>
      </c>
      <c r="AO224" s="23">
        <f t="shared" si="52"/>
        <v>1</v>
      </c>
      <c r="AP224" s="1">
        <f t="shared" si="53"/>
        <v>1</v>
      </c>
      <c r="AQ224" s="1">
        <f t="shared" si="54"/>
        <v>0</v>
      </c>
      <c r="AR224" s="1">
        <f t="shared" si="55"/>
        <v>1</v>
      </c>
      <c r="AS224" s="13">
        <f t="shared" si="56"/>
        <v>1</v>
      </c>
    </row>
    <row r="225" spans="1:45">
      <c r="A225" t="str">
        <f>'Model output'!A224</f>
        <v>TCGA-ET-A25M</v>
      </c>
      <c r="B225" s="34">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57">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output'!G224)),ISNUMBER(SEARCH("V ",'Model output'!G224)),ISNUMBER(SEARCH("five",'Model output'!G224)),ISNUMBER(SEARCH("5",'Model output'!G224))))), "lateral", "central"))</f>
        <v/>
      </c>
      <c r="H225" t="str">
        <f>IF('Model output'!H224="","negative",IF(OR(ISNUMBER(SEARCH("lymph node",'Model output'!H224)),ISNUMBER(SEARCH("gland",'Model output'!H224)),ISNUMBER(SEARCH("lobe",'Model output'!H224)),ISNUMBER(SEARCH("isthmus",'Model output'!H224)),ISNUMBER(SEARCH("mediastinum",'Model output'!H224)),ISNUMBER(SEARCH("Not mentioned",'Model output'!H224)), ISNUMBER(SEARCH("Not applicable",'Model output'!H224)), ISNUMBER(SEARCH("paratracheal",'Model output'!H224)),ISNUMBER(SEARCH("fibroadipose tissue",'Model output'!H224)),ISNUMBER(SEARCH("thyroid node",'Model output'!H224)),ISNUMBER(SEARCH("skeletal muscle",'Model output'!H224)),ISNUMBER(SEARCH("right",'Model output'!H224)),ISNUMBER(SEARCH("left",'Model output'!H224)),ISNUMBER(SEARCH("Not specified",'Model output'!H224))),"negative","positive"))</f>
        <v>negative</v>
      </c>
      <c r="I225">
        <f>IF(OR('Model output'!I224="",'Model output'!I224="Not answered",'Model output'!I224="Not mentioned"),"",IF(ISNUMBER('Model output'!I224),'Model output'!I224,1))</f>
        <v>2</v>
      </c>
      <c r="J225">
        <f>IF(OR('Model output'!J224="",'Model output'!J224="Not answered",'Model output'!J224="Not mentioned"),"",IF(AND(ISNUMBER('Model output'!J224),'Model output'!J224&lt;=I225),'Model output'!J224,IF(AND(ISNUMBER('Model output'!J224), 'Model output'!J224&gt;=DATE(2024,1,1)), MIN(DAY('Model output'!J224), MONTH('Model output'!J224), YEAR('Model output'!J224)), IF(ISNUMBER(SEARCH("0/",'Model output'!J224)),0,IF(ISNUMBER(SEARCH("/",'Model output'!J224)), VALUE(LEFT('Model output'!J224, SEARCH("/",'Model output'!J224)-1)),1)))))</f>
        <v>1</v>
      </c>
      <c r="K225" t="str" cm="1">
        <f t="array" ref="K225">IF(COUNT(FIND({0,1,2,3,4,5,6,7,8,9},'Model output'!K224))&gt;0,'Model output'!K224,"")</f>
        <v/>
      </c>
      <c r="L225" s="8" t="str">
        <f t="shared" si="45"/>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47"/>
        <v>2.5cm</v>
      </c>
      <c r="R225" cm="1">
        <f t="array" ref="R225">IF(Q225="","",IF(ISNUMBER(SEARCH("cm",Q225)),MAX(VALUE(SUBSTITUTE(_xlfn.FILTERXML("&lt;t&gt;&lt;s&gt;"&amp;SUBSTITUTE(Q225,",","&lt;/s&gt;&lt;s&gt;")&amp;"&lt;/s&gt;&lt;/t&gt;","//s"),"cm",""))),MAX(VALUE(SUBSTITUTE(_xlfn.FILTERXML("&lt;t&gt;&lt;s&gt;"&amp;SUBSTITUTE(Q225,",","&lt;/s&gt;&lt;s&gt;")&amp;"&lt;/s&gt;&lt;/t&gt;","//s"),"mm","")))/10))</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 ""))</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negative</v>
      </c>
      <c r="X225" s="17" t="str">
        <f>IF('Model output'!S224="","",'Model output'!S224)</f>
        <v/>
      </c>
      <c r="Y225" t="str">
        <f>IF(OR('Model output'!S224="",ISNUMBER(SEARCH("Absent",'Model output'!S224)),ISNUMBER(SEARCH("Not identified",'Model output'!S224)),AND(ISNUMBER(SEARCH("No",'Model output'!S224)),NOT(ISNUMBER(SEARCH("carcinoma",'Model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1" t="str">
        <f>IF(OR('Model output'!V224="", AND(ISERROR(SEARCH("Positive",'Model output'!V224)), ISNUMBER(SEARCH("Negative",'Model output'!V224))), AND(ISNUMBER(SEARCH("Uninvolved",'Model output'!V224)),NOT(ISNUMBER(SEARCH("margins involved",'Model output'!V224)))), ISNUMBER(SEARCH("Free",'Model output'!V224)), ISNUMBER(SEARCH("1 mm",'Model output'!V224)), ISNUMBER(SEARCH("0.1 CM",'Model output'!V224)), ISNUMBER(SEARCH("less than 0.2 mm",'Model output'!V224)), ISNUMBER(SEARCH("less than 0.5 mm",'Model output'!V224)), ISNUMBER(SEARCH("close to",'Model output'!V224)), ISNUMBER(SEARCH("abut",'Model output'!V224)), ISNUMBER(SEARCH("not mentioned",'Model output'!V224)), ISNUMBER(SEARCH("cannot be assessed",'Model output'!V224))), "negative", "positive")</f>
        <v>negative</v>
      </c>
      <c r="AE225" s="36"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AND(ISNUMBER(J225),J225&gt;=5),M225=""),AND(AND(ISNUMBER(J225),J225&gt;=5),AND(ISNUMBER(M225),M225&gt;=1)),AND(ISNUMBER(SERACH("papillary",N225)),OR(Y225="positive",Z225="positive"), ISNUMBER(SEARCH("BRAF",AB225)))),"intermediate","low"))</f>
        <v>low</v>
      </c>
      <c r="AF225" s="37" t="str">
        <f t="shared" si="48"/>
        <v>2</v>
      </c>
      <c r="AG225" s="37" t="str">
        <f t="shared" si="49"/>
        <v>1a</v>
      </c>
      <c r="AH225" s="37" t="str">
        <f t="shared" si="50"/>
        <v>0</v>
      </c>
      <c r="AI225" s="43" t="str">
        <f t="shared" si="51"/>
        <v>I</v>
      </c>
      <c r="AJ225" s="40" t="s">
        <v>938</v>
      </c>
      <c r="AK225" s="42" t="s">
        <v>945</v>
      </c>
      <c r="AL225" s="42" t="s">
        <v>634</v>
      </c>
      <c r="AM225" s="42" t="s">
        <v>946</v>
      </c>
      <c r="AN225" s="42" t="s">
        <v>69</v>
      </c>
      <c r="AO225" s="23">
        <f t="shared" ca="1" si="52"/>
        <v>1</v>
      </c>
      <c r="AP225" s="1">
        <f t="shared" si="53"/>
        <v>1</v>
      </c>
      <c r="AQ225" s="1">
        <f t="shared" si="54"/>
        <v>1</v>
      </c>
      <c r="AR225" s="1">
        <f t="shared" si="55"/>
        <v>1</v>
      </c>
      <c r="AS225" s="13">
        <f t="shared" si="56"/>
        <v>1</v>
      </c>
    </row>
    <row r="226" spans="1:45">
      <c r="A226" t="str">
        <f>'Model output'!A225</f>
        <v>TCGA-ET-A25R</v>
      </c>
      <c r="B226" s="34">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57"/>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output'!G225)),ISNUMBER(SEARCH("V ",'Model output'!G225)),ISNUMBER(SEARCH("five",'Model output'!G225)),ISNUMBER(SEARCH("5",'Model output'!G225))))), "lateral", "central"))</f>
        <v/>
      </c>
      <c r="H226" t="str">
        <f>IF('Model output'!H225="","negative",IF(OR(ISNUMBER(SEARCH("lymph node",'Model output'!H225)),ISNUMBER(SEARCH("gland",'Model output'!H225)),ISNUMBER(SEARCH("lobe",'Model output'!H225)),ISNUMBER(SEARCH("isthmus",'Model output'!H225)),ISNUMBER(SEARCH("mediastinum",'Model output'!H225)),ISNUMBER(SEARCH("Not mentioned",'Model output'!H225)), ISNUMBER(SEARCH("Not applicable",'Model output'!H225)), ISNUMBER(SEARCH("paratracheal",'Model output'!H225)),ISNUMBER(SEARCH("fibroadipose tissue",'Model output'!H225)),ISNUMBER(SEARCH("thyroid node",'Model output'!H225)),ISNUMBER(SEARCH("skeletal muscle",'Model output'!H225)),ISNUMBER(SEARCH("right",'Model output'!H225)),ISNUMBER(SEARCH("left",'Model output'!H225)),ISNUMBER(SEARCH("Not specified",'Model output'!H225))),"negative","positive"))</f>
        <v>negative</v>
      </c>
      <c r="I226">
        <f>IF(OR('Model output'!I225="",'Model output'!I225="Not answered",'Model output'!I225="Not mentioned"),"",IF(ISNUMBER('Model output'!I225),'Model output'!I225,1))</f>
        <v>0</v>
      </c>
      <c r="J226">
        <f>IF(OR('Model output'!J225="",'Model output'!J225="Not answered",'Model output'!J225="Not mentioned"),"",IF(AND(ISNUMBER('Model output'!J225),'Model output'!J225&lt;=I226),'Model output'!J225,IF(AND(ISNUMBER('Model output'!J225), 'Model output'!J225&gt;=DATE(2024,1,1)), MIN(DAY('Model output'!J225), MONTH('Model output'!J225), YEAR('Model output'!J225)), IF(ISNUMBER(SEARCH("0/",'Model output'!J225)),0,IF(ISNUMBER(SEARCH("/",'Model output'!J225)), VALUE(LEFT('Model output'!J225, SEARCH("/",'Model output'!J225)-1)),1)))))</f>
        <v>0</v>
      </c>
      <c r="K226" t="str" cm="1">
        <f t="array" ref="K226">IF(COUNT(FIND({0,1,2,3,4,5,6,7,8,9},'Model output'!K225))&gt;0,'Model output'!K225,"")</f>
        <v/>
      </c>
      <c r="L226" s="8" t="str">
        <f t="shared" si="45"/>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47"/>
        <v>2.6cm</v>
      </c>
      <c r="R226" cm="1">
        <f t="array" ref="R226">IF(Q226="","",IF(ISNUMBER(SEARCH("cm",Q226)),MAX(VALUE(SUBSTITUTE(_xlfn.FILTERXML("&lt;t&gt;&lt;s&gt;"&amp;SUBSTITUTE(Q226,",","&lt;/s&gt;&lt;s&gt;")&amp;"&lt;/s&gt;&lt;/t&gt;","//s"),"cm",""))),MAX(VALUE(SUBSTITUTE(_xlfn.FILTERXML("&lt;t&gt;&lt;s&gt;"&amp;SUBSTITUTE(Q226,",","&lt;/s&gt;&lt;s&gt;")&amp;"&lt;/s&gt;&lt;/t&gt;","//s"),"mm","")))/10))</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 ""))</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7" t="str">
        <f>IF('Model output'!S225="","",'Model output'!S225)</f>
        <v>Tumor with minimal extrathyroidal extension. see note</v>
      </c>
      <c r="Y226" t="str">
        <f>IF(OR('Model output'!S225="",ISNUMBER(SEARCH("Absent",'Model output'!S225)),ISNUMBER(SEARCH("Not identified",'Model output'!S225)),AND(ISNUMBER(SEARCH("No",'Model output'!S225)),NOT(ISNUMBER(SEARCH("carcinoma",'Model output'!S225)))),ISNUMBER(SEARCH("negative",'Model output'!S225))),"negative",IF(Z226="positive","gETE", "positive"))</f>
        <v>negative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1" t="str">
        <f>IF(OR('Model output'!V225="", AND(ISERROR(SEARCH("Positive",'Model output'!V225)), ISNUMBER(SEARCH("Negative",'Model output'!V225))), AND(ISNUMBER(SEARCH("Uninvolved",'Model output'!V225)),NOT(ISNUMBER(SEARCH("margins involved",'Model output'!V225)))), ISNUMBER(SEARCH("Free",'Model output'!V225)), ISNUMBER(SEARCH("1 mm",'Model output'!V225)), ISNUMBER(SEARCH("0.1 CM",'Model output'!V225)), ISNUMBER(SEARCH("less than 0.2 mm",'Model output'!V225)), ISNUMBER(SEARCH("less than 0.5 mm",'Model output'!V225)), ISNUMBER(SEARCH("close to",'Model output'!V225)), ISNUMBER(SEARCH("abut",'Model output'!V225)), ISNUMBER(SEARCH("not mentioned",'Model output'!V225)), ISNUMBER(SEARCH("cannot be assessed",'Model output'!V225))), "negative", "positive")</f>
        <v>negative</v>
      </c>
      <c r="AE226" s="36"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AND(ISNUMBER(J226),J226&gt;=5),M226=""),AND(AND(ISNUMBER(J226),J226&gt;=5),AND(ISNUMBER(M226),M226&gt;=1)),AND(ISNUMBER(SERACH("papillary",N226)),OR(Y226="positive",Z226="positive"), ISNUMBER(SEARCH("BRAF",AB226)))),"intermediate","low"))</f>
        <v>intermediate</v>
      </c>
      <c r="AF226" s="37" t="str">
        <f t="shared" si="48"/>
        <v>2</v>
      </c>
      <c r="AG226" s="37" t="str">
        <f t="shared" si="49"/>
        <v>0</v>
      </c>
      <c r="AH226" s="37" t="str">
        <f t="shared" si="50"/>
        <v>0</v>
      </c>
      <c r="AI226" s="43" t="str">
        <f t="shared" si="51"/>
        <v>I</v>
      </c>
      <c r="AJ226" s="40" t="s">
        <v>939</v>
      </c>
      <c r="AK226" s="42" t="s">
        <v>945</v>
      </c>
      <c r="AL226" s="42" t="s">
        <v>946</v>
      </c>
      <c r="AM226" s="42" t="s">
        <v>946</v>
      </c>
      <c r="AN226" s="42" t="s">
        <v>69</v>
      </c>
      <c r="AO226" s="23">
        <f t="shared" ca="1" si="52"/>
        <v>1</v>
      </c>
      <c r="AP226" s="1">
        <f t="shared" si="53"/>
        <v>1</v>
      </c>
      <c r="AQ226" s="1">
        <f t="shared" si="54"/>
        <v>1</v>
      </c>
      <c r="AR226" s="1">
        <f t="shared" si="55"/>
        <v>1</v>
      </c>
      <c r="AS226" s="13">
        <f t="shared" si="56"/>
        <v>1</v>
      </c>
    </row>
    <row r="227" spans="1:45">
      <c r="A227" t="str">
        <f>'Model output'!A226</f>
        <v>TCGA-ET-A2MY</v>
      </c>
      <c r="B227" s="34">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57"/>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output'!G226)),ISNUMBER(SEARCH("V ",'Model output'!G226)),ISNUMBER(SEARCH("five",'Model output'!G226)),ISNUMBER(SEARCH("5",'Model output'!G226))))), "lateral", "central"))</f>
        <v/>
      </c>
      <c r="H227" t="str">
        <f>IF('Model output'!H226="","negative",IF(OR(ISNUMBER(SEARCH("lymph node",'Model output'!H226)),ISNUMBER(SEARCH("gland",'Model output'!H226)),ISNUMBER(SEARCH("lobe",'Model output'!H226)),ISNUMBER(SEARCH("isthmus",'Model output'!H226)),ISNUMBER(SEARCH("mediastinum",'Model output'!H226)),ISNUMBER(SEARCH("Not mentioned",'Model output'!H226)), ISNUMBER(SEARCH("Not applicable",'Model output'!H226)), ISNUMBER(SEARCH("paratracheal",'Model output'!H226)),ISNUMBER(SEARCH("fibroadipose tissue",'Model output'!H226)),ISNUMBER(SEARCH("thyroid node",'Model output'!H226)),ISNUMBER(SEARCH("skeletal muscle",'Model output'!H226)),ISNUMBER(SEARCH("right",'Model output'!H226)),ISNUMBER(SEARCH("left",'Model output'!H226)),ISNUMBER(SEARCH("Not specified",'Model output'!H226))),"negative","positive"))</f>
        <v>negative</v>
      </c>
      <c r="I227">
        <f>IF(OR('Model output'!I226="",'Model output'!I226="Not answered",'Model output'!I226="Not mentioned"),"",IF(ISNUMBER('Model output'!I226),'Model output'!I226,1))</f>
        <v>0</v>
      </c>
      <c r="J227">
        <f>IF(OR('Model output'!J226="",'Model output'!J226="Not answered",'Model output'!J226="Not mentioned"),"",IF(AND(ISNUMBER('Model output'!J226),'Model output'!J226&lt;=I227),'Model output'!J226,IF(AND(ISNUMBER('Model output'!J226), 'Model output'!J226&gt;=DATE(2024,1,1)), MIN(DAY('Model output'!J226), MONTH('Model output'!J226), YEAR('Model output'!J226)), IF(ISNUMBER(SEARCH("0/",'Model output'!J226)),0,IF(ISNUMBER(SEARCH("/",'Model output'!J226)), VALUE(LEFT('Model output'!J226, SEARCH("/",'Model output'!J226)-1)),1)))))</f>
        <v>0</v>
      </c>
      <c r="K227" t="str" cm="1">
        <f t="array" ref="K227">IF(COUNT(FIND({0,1,2,3,4,5,6,7,8,9},'Model output'!K226))&gt;0,'Model output'!K226,"")</f>
        <v/>
      </c>
      <c r="L227" s="8" t="str">
        <f t="shared" si="45"/>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47"/>
        <v>1.3cm</v>
      </c>
      <c r="R227" cm="1">
        <f t="array" ref="R227">IF(Q227="","",IF(ISNUMBER(SEARCH("cm",Q227)),MAX(VALUE(SUBSTITUTE(_xlfn.FILTERXML("&lt;t&gt;&lt;s&gt;"&amp;SUBSTITUTE(Q227,",","&lt;/s&gt;&lt;s&gt;")&amp;"&lt;/s&gt;&lt;/t&gt;","//s"),"cm",""))),MAX(VALUE(SUBSTITUTE(_xlfn.FILTERXML("&lt;t&gt;&lt;s&gt;"&amp;SUBSTITUTE(Q227,",","&lt;/s&gt;&lt;s&gt;")&amp;"&lt;/s&gt;&lt;/t&gt;","//s"),"mm","")))/10))</f>
        <v>1.3</v>
      </c>
      <c r="S227" t="str">
        <f>IF(OR('Model output'!P226="",ISNUMBER(SEARCH("Not identified", 'Model output'!P226)),ISNUMBER(SEARCH("Absent",'Model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 ""))</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7" t="str">
        <f>IF('Model output'!S226="","",'Model output'!S226)</f>
        <v/>
      </c>
      <c r="Y227" t="str">
        <f>IF(OR('Model output'!S226="",ISNUMBER(SEARCH("Absent",'Model output'!S226)),ISNUMBER(SEARCH("Not identified",'Model output'!S226)),AND(ISNUMBER(SEARCH("No",'Model output'!S226)),NOT(ISNUMBER(SEARCH("carcinoma",'Model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1" t="str">
        <f>IF(OR('Model output'!V226="", AND(ISERROR(SEARCH("Positive",'Model output'!V226)), ISNUMBER(SEARCH("Negative",'Model output'!V226))), AND(ISNUMBER(SEARCH("Uninvolved",'Model output'!V226)),NOT(ISNUMBER(SEARCH("margins involved",'Model output'!V226)))), ISNUMBER(SEARCH("Free",'Model output'!V226)), ISNUMBER(SEARCH("1 mm",'Model output'!V226)), ISNUMBER(SEARCH("0.1 CM",'Model output'!V226)), ISNUMBER(SEARCH("less than 0.2 mm",'Model output'!V226)), ISNUMBER(SEARCH("less than 0.5 mm",'Model output'!V226)), ISNUMBER(SEARCH("close to",'Model output'!V226)), ISNUMBER(SEARCH("abut",'Model output'!V226)), ISNUMBER(SEARCH("not mentioned",'Model output'!V226)), ISNUMBER(SEARCH("cannot be assessed",'Model output'!V226))), "negative", "positive")</f>
        <v>negative</v>
      </c>
      <c r="AE227" s="36"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AND(ISNUMBER(J227),J227&gt;=5),M227=""),AND(AND(ISNUMBER(J227),J227&gt;=5),AND(ISNUMBER(M227),M227&gt;=1)),AND(ISNUMBER(SERACH("papillary",N227)),OR(Y227="positive",Z227="positive"), ISNUMBER(SEARCH("BRAF",AB227)))),"intermediate","low"))</f>
        <v>intermediate</v>
      </c>
      <c r="AF227" s="37" t="str">
        <f t="shared" si="48"/>
        <v>1b</v>
      </c>
      <c r="AG227" s="37" t="str">
        <f t="shared" si="49"/>
        <v>0</v>
      </c>
      <c r="AH227" s="37" t="str">
        <f t="shared" si="50"/>
        <v>0</v>
      </c>
      <c r="AI227" s="43" t="str">
        <f t="shared" si="51"/>
        <v>I</v>
      </c>
      <c r="AJ227" s="40" t="s">
        <v>939</v>
      </c>
      <c r="AK227" s="42" t="s">
        <v>942</v>
      </c>
      <c r="AL227" s="42" t="s">
        <v>946</v>
      </c>
      <c r="AM227" s="42" t="s">
        <v>946</v>
      </c>
      <c r="AN227" s="42" t="s">
        <v>69</v>
      </c>
      <c r="AO227" s="23">
        <f t="shared" ca="1" si="52"/>
        <v>1</v>
      </c>
      <c r="AP227" s="1">
        <f t="shared" si="53"/>
        <v>1</v>
      </c>
      <c r="AQ227" s="1">
        <f t="shared" si="54"/>
        <v>1</v>
      </c>
      <c r="AR227" s="1">
        <f t="shared" si="55"/>
        <v>1</v>
      </c>
      <c r="AS227" s="13">
        <f t="shared" si="56"/>
        <v>1</v>
      </c>
    </row>
    <row r="228" spans="1:45">
      <c r="A228" t="str">
        <f>'Model output'!A227</f>
        <v>TCGA-ET-A2MZ</v>
      </c>
      <c r="B228" s="34">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0</v>
      </c>
      <c r="F228" t="str">
        <f t="shared" si="57"/>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output'!G227)),ISNUMBER(SEARCH("V ",'Model output'!G227)),ISNUMBER(SEARCH("five",'Model output'!G227)),ISNUMBER(SEARCH("5",'Model output'!G227))))), "lateral", "central"))</f>
        <v/>
      </c>
      <c r="H228" t="str">
        <f>IF('Model output'!H227="","negative",IF(OR(ISNUMBER(SEARCH("lymph node",'Model output'!H227)),ISNUMBER(SEARCH("gland",'Model output'!H227)),ISNUMBER(SEARCH("lobe",'Model output'!H227)),ISNUMBER(SEARCH("isthmus",'Model output'!H227)),ISNUMBER(SEARCH("mediastinum",'Model output'!H227)),ISNUMBER(SEARCH("Not mentioned",'Model output'!H227)), ISNUMBER(SEARCH("Not applicable",'Model output'!H227)), ISNUMBER(SEARCH("paratracheal",'Model output'!H227)),ISNUMBER(SEARCH("fibroadipose tissue",'Model output'!H227)),ISNUMBER(SEARCH("thyroid node",'Model output'!H227)),ISNUMBER(SEARCH("skeletal muscle",'Model output'!H227)),ISNUMBER(SEARCH("right",'Model output'!H227)),ISNUMBER(SEARCH("left",'Model output'!H227)),ISNUMBER(SEARCH("Not specified",'Model output'!H227))),"negative","positive"))</f>
        <v>negative</v>
      </c>
      <c r="I228">
        <f>IF(OR('Model output'!I227="",'Model output'!I227="Not answered",'Model output'!I227="Not mentioned"),"",IF(ISNUMBER('Model output'!I227),'Model output'!I227,1))</f>
        <v>6</v>
      </c>
      <c r="J228">
        <f>IF(OR('Model output'!J227="",'Model output'!J227="Not answered",'Model output'!J227="Not mentioned"),"",IF(AND(ISNUMBER('Model output'!J227),'Model output'!J227&lt;=I228),'Model output'!J227,IF(AND(ISNUMBER('Model output'!J227), 'Model output'!J227&gt;=DATE(2024,1,1)), MIN(DAY('Model output'!J227), MONTH('Model output'!J227), YEAR('Model output'!J227)), IF(ISNUMBER(SEARCH("0/",'Model output'!J227)),0,IF(ISNUMBER(SEARCH("/",'Model output'!J227)), VALUE(LEFT('Model output'!J227, SEARCH("/",'Model output'!J227)-1)),1)))))</f>
        <v>0</v>
      </c>
      <c r="K228" t="str" cm="1">
        <f t="array" ref="K228">IF(COUNT(FIND({0,1,2,3,4,5,6,7,8,9},'Model output'!K227))&gt;0,'Model output'!K227,"")</f>
        <v/>
      </c>
      <c r="L228" s="8" t="str">
        <f t="shared" si="45"/>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47"/>
        <v>1.2cm</v>
      </c>
      <c r="R228" cm="1">
        <f t="array" ref="R228">IF(Q228="","",IF(ISNUMBER(SEARCH("cm",Q228)),MAX(VALUE(SUBSTITUTE(_xlfn.FILTERXML("&lt;t&gt;&lt;s&gt;"&amp;SUBSTITUTE(Q228,",","&lt;/s&gt;&lt;s&gt;")&amp;"&lt;/s&gt;&lt;/t&gt;","//s"),"cm",""))),MAX(VALUE(SUBSTITUTE(_xlfn.FILTERXML("&lt;t&gt;&lt;s&gt;"&amp;SUBSTITUTE(Q228,",","&lt;/s&gt;&lt;s&gt;")&amp;"&lt;/s&gt;&lt;/t&gt;","//s"),"mm","")))/10))</f>
        <v>1.2</v>
      </c>
      <c r="S228" t="str">
        <f>IF(OR('Model output'!P227="",ISNUMBER(SEARCH("Not identified", 'Model output'!P227)),ISNUMBER(SEARCH("Absent",'Model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 ""))</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7" t="str">
        <f>IF('Model output'!S227="","",'Model output'!S227)</f>
        <v>Not identified</v>
      </c>
      <c r="Y228" t="str">
        <f>IF(OR('Model output'!S227="",ISNUMBER(SEARCH("Absent",'Model output'!S227)),ISNUMBER(SEARCH("Not identified",'Model output'!S227)),AND(ISNUMBER(SEARCH("No",'Model output'!S227)),NOT(ISNUMBER(SEARCH("carcinoma",'Model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1" t="str">
        <f>IF(OR('Model output'!V227="", AND(ISERROR(SEARCH("Positive",'Model output'!V227)), ISNUMBER(SEARCH("Negative",'Model output'!V227))), AND(ISNUMBER(SEARCH("Uninvolved",'Model output'!V227)),NOT(ISNUMBER(SEARCH("margins involved",'Model output'!V227)))), ISNUMBER(SEARCH("Free",'Model output'!V227)), ISNUMBER(SEARCH("1 mm",'Model output'!V227)), ISNUMBER(SEARCH("0.1 CM",'Model output'!V227)), ISNUMBER(SEARCH("less than 0.2 mm",'Model output'!V227)), ISNUMBER(SEARCH("less than 0.5 mm",'Model output'!V227)), ISNUMBER(SEARCH("close to",'Model output'!V227)), ISNUMBER(SEARCH("abut",'Model output'!V227)), ISNUMBER(SEARCH("not mentioned",'Model output'!V227)), ISNUMBER(SEARCH("cannot be assessed",'Model output'!V227))), "negative", "positive")</f>
        <v>negative</v>
      </c>
      <c r="AE228" s="36"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AND(ISNUMBER(J228),J228&gt;=5),M228=""),AND(AND(ISNUMBER(J228),J228&gt;=5),AND(ISNUMBER(M228),M228&gt;=1)),AND(ISNUMBER(SERACH("papillary",N228)),OR(Y228="positive",Z228="positive"), ISNUMBER(SEARCH("BRAF",AB228)))),"intermediate","low"))</f>
        <v>low</v>
      </c>
      <c r="AF228" s="37" t="str">
        <f t="shared" si="48"/>
        <v>1b</v>
      </c>
      <c r="AG228" s="37" t="str">
        <f t="shared" si="49"/>
        <v>0</v>
      </c>
      <c r="AH228" s="37" t="str">
        <f t="shared" si="50"/>
        <v>0</v>
      </c>
      <c r="AI228" s="43" t="str">
        <f t="shared" si="51"/>
        <v>I</v>
      </c>
      <c r="AJ228" s="40" t="s">
        <v>938</v>
      </c>
      <c r="AK228" s="42" t="s">
        <v>942</v>
      </c>
      <c r="AL228" s="42" t="s">
        <v>943</v>
      </c>
      <c r="AM228" s="42" t="s">
        <v>946</v>
      </c>
      <c r="AN228" s="42" t="s">
        <v>69</v>
      </c>
      <c r="AO228" s="23">
        <f t="shared" ca="1" si="52"/>
        <v>1</v>
      </c>
      <c r="AP228" s="1">
        <f t="shared" si="53"/>
        <v>1</v>
      </c>
      <c r="AQ228" s="1">
        <f t="shared" si="54"/>
        <v>1</v>
      </c>
      <c r="AR228" s="1">
        <f t="shared" si="55"/>
        <v>1</v>
      </c>
      <c r="AS228" s="13">
        <f t="shared" si="56"/>
        <v>1</v>
      </c>
    </row>
    <row r="229" spans="1:45">
      <c r="A229" t="str">
        <f>'Model output'!A228</f>
        <v>TCGA-ET-A2N0</v>
      </c>
      <c r="B229" s="34">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57"/>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output'!G228)),ISNUMBER(SEARCH("V ",'Model output'!G228)),ISNUMBER(SEARCH("five",'Model output'!G228)),ISNUMBER(SEARCH("5",'Model output'!G228))))), "lateral", "central"))</f>
        <v/>
      </c>
      <c r="H229" t="str">
        <f>IF('Model output'!H228="","negative",IF(OR(ISNUMBER(SEARCH("lymph node",'Model output'!H228)),ISNUMBER(SEARCH("gland",'Model output'!H228)),ISNUMBER(SEARCH("lobe",'Model output'!H228)),ISNUMBER(SEARCH("isthmus",'Model output'!H228)),ISNUMBER(SEARCH("mediastinum",'Model output'!H228)),ISNUMBER(SEARCH("Not mentioned",'Model output'!H228)), ISNUMBER(SEARCH("Not applicable",'Model output'!H228)), ISNUMBER(SEARCH("paratracheal",'Model output'!H228)),ISNUMBER(SEARCH("fibroadipose tissue",'Model output'!H228)),ISNUMBER(SEARCH("thyroid node",'Model output'!H228)),ISNUMBER(SEARCH("skeletal muscle",'Model output'!H228)),ISNUMBER(SEARCH("right",'Model output'!H228)),ISNUMBER(SEARCH("left",'Model output'!H228)),ISNUMBER(SEARCH("Not specified",'Model output'!H228))),"negative","positive"))</f>
        <v>negative</v>
      </c>
      <c r="I229">
        <f>IF(OR('Model output'!I228="",'Model output'!I228="Not answered",'Model output'!I228="Not mentioned"),"",IF(ISNUMBER('Model output'!I228),'Model output'!I228,1))</f>
        <v>27</v>
      </c>
      <c r="J229">
        <f>IF(OR('Model output'!J228="",'Model output'!J228="Not answered",'Model output'!J228="Not mentioned"),"",IF(AND(ISNUMBER('Model output'!J228),'Model output'!J228&lt;=I229),'Model output'!J228,IF(AND(ISNUMBER('Model output'!J228), 'Model output'!J228&gt;=DATE(2024,1,1)), MIN(DAY('Model output'!J228), MONTH('Model output'!J228), YEAR('Model output'!J228)), IF(ISNUMBER(SEARCH("0/",'Model output'!J228)),0,IF(ISNUMBER(SEARCH("/",'Model output'!J228)), VALUE(LEFT('Model output'!J228, SEARCH("/",'Model output'!J228)-1)),1)))))</f>
        <v>20</v>
      </c>
      <c r="K229" t="str" cm="1">
        <f t="array" ref="K229">IF(COUNT(FIND({0,1,2,3,4,5,6,7,8,9},'Model output'!K228))&gt;0,'Model output'!K228,"")</f>
        <v/>
      </c>
      <c r="L229" s="8" t="str">
        <f t="shared" si="45"/>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7"/>
        <v>2.0cm</v>
      </c>
      <c r="R229" cm="1">
        <f t="array" ref="R229">IF(Q229="","",IF(ISNUMBER(SEARCH("cm",Q229)),MAX(VALUE(SUBSTITUTE(_xlfn.FILTERXML("&lt;t&gt;&lt;s&gt;"&amp;SUBSTITUTE(Q229,",","&lt;/s&gt;&lt;s&gt;")&amp;"&lt;/s&gt;&lt;/t&gt;","//s"),"cm",""))),MAX(VALUE(SUBSTITUTE(_xlfn.FILTERXML("&lt;t&gt;&lt;s&gt;"&amp;SUBSTITUTE(Q229,",","&lt;/s&gt;&lt;s&gt;")&amp;"&lt;/s&gt;&lt;/t&gt;","//s"),"mm","")))/10))</f>
        <v>2</v>
      </c>
      <c r="S229" t="str">
        <f>IF(OR('Model output'!P228="",ISNUMBER(SEARCH("Not identified", 'Model output'!P228)),ISNUMBER(SEARCH("Absent",'Model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 ""))</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7" t="str">
        <f>IF('Model output'!S228="","",'Model output'!S228)</f>
        <v/>
      </c>
      <c r="Y229" t="str">
        <f>IF(OR('Model output'!S228="",ISNUMBER(SEARCH("Absent",'Model output'!S228)),ISNUMBER(SEARCH("Not identified",'Model output'!S228)),AND(ISNUMBER(SEARCH("No",'Model output'!S228)),NOT(ISNUMBER(SEARCH("carcinoma",'Model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1" t="str">
        <f>IF(OR('Model output'!V228="", AND(ISERROR(SEARCH("Positive",'Model output'!V228)), ISNUMBER(SEARCH("Negative",'Model output'!V228))), AND(ISNUMBER(SEARCH("Uninvolved",'Model output'!V228)),NOT(ISNUMBER(SEARCH("margins involved",'Model output'!V228)))), ISNUMBER(SEARCH("Free",'Model output'!V228)), ISNUMBER(SEARCH("1 mm",'Model output'!V228)), ISNUMBER(SEARCH("0.1 CM",'Model output'!V228)), ISNUMBER(SEARCH("less than 0.2 mm",'Model output'!V228)), ISNUMBER(SEARCH("less than 0.5 mm",'Model output'!V228)), ISNUMBER(SEARCH("close to",'Model output'!V228)), ISNUMBER(SEARCH("abut",'Model output'!V228)), ISNUMBER(SEARCH("not mentioned",'Model output'!V228)), ISNUMBER(SEARCH("cannot be assessed",'Model output'!V228))), "negative", "positive")</f>
        <v>negative</v>
      </c>
      <c r="AE229" s="36"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AND(ISNUMBER(J229),J229&gt;=5),M229=""),AND(AND(ISNUMBER(J229),J229&gt;=5),AND(ISNUMBER(M229),M229&gt;=1)),AND(ISNUMBER(SERACH("papillary",N229)),OR(Y229="positive",Z229="positive"), ISNUMBER(SEARCH("BRAF",AB229)))),"intermediate","low"))</f>
        <v>intermediate</v>
      </c>
      <c r="AF229" s="37" t="str">
        <f t="shared" si="48"/>
        <v>1b</v>
      </c>
      <c r="AG229" s="37" t="str">
        <f t="shared" si="49"/>
        <v>1a</v>
      </c>
      <c r="AH229" s="37" t="str">
        <f t="shared" si="50"/>
        <v>0</v>
      </c>
      <c r="AI229" s="43" t="str">
        <f t="shared" si="51"/>
        <v>I</v>
      </c>
      <c r="AJ229" s="40" t="s">
        <v>939</v>
      </c>
      <c r="AK229" s="42" t="s">
        <v>942</v>
      </c>
      <c r="AL229" s="42" t="s">
        <v>634</v>
      </c>
      <c r="AM229" s="42" t="s">
        <v>946</v>
      </c>
      <c r="AN229" s="42" t="s">
        <v>69</v>
      </c>
      <c r="AO229" s="23">
        <f t="shared" ca="1" si="52"/>
        <v>1</v>
      </c>
      <c r="AP229" s="1">
        <f t="shared" si="53"/>
        <v>1</v>
      </c>
      <c r="AQ229" s="1">
        <f t="shared" si="54"/>
        <v>1</v>
      </c>
      <c r="AR229" s="1">
        <f t="shared" si="55"/>
        <v>1</v>
      </c>
      <c r="AS229" s="13">
        <f t="shared" si="56"/>
        <v>1</v>
      </c>
    </row>
    <row r="230" spans="1:45">
      <c r="A230" t="str">
        <f>'Model output'!A229</f>
        <v>TCGA-ET-A2N1</v>
      </c>
      <c r="B230" s="34">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57"/>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output'!G229)),ISNUMBER(SEARCH("V ",'Model output'!G229)),ISNUMBER(SEARCH("five",'Model output'!G229)),ISNUMBER(SEARCH("5",'Model output'!G229))))), "lateral", "central"))</f>
        <v/>
      </c>
      <c r="H230" t="str">
        <f>IF('Model output'!H229="","negative",IF(OR(ISNUMBER(SEARCH("lymph node",'Model output'!H229)),ISNUMBER(SEARCH("gland",'Model output'!H229)),ISNUMBER(SEARCH("lobe",'Model output'!H229)),ISNUMBER(SEARCH("isthmus",'Model output'!H229)),ISNUMBER(SEARCH("mediastinum",'Model output'!H229)),ISNUMBER(SEARCH("Not mentioned",'Model output'!H229)), ISNUMBER(SEARCH("Not applicable",'Model output'!H229)), ISNUMBER(SEARCH("paratracheal",'Model output'!H229)),ISNUMBER(SEARCH("fibroadipose tissue",'Model output'!H229)),ISNUMBER(SEARCH("thyroid node",'Model output'!H229)),ISNUMBER(SEARCH("skeletal muscle",'Model output'!H229)),ISNUMBER(SEARCH("right",'Model output'!H229)),ISNUMBER(SEARCH("left",'Model output'!H229)),ISNUMBER(SEARCH("Not specified",'Model output'!H229))),"negative","positive"))</f>
        <v>negative</v>
      </c>
      <c r="I230">
        <f>IF(OR('Model output'!I229="",'Model output'!I229="Not answered",'Model output'!I229="Not mentioned"),"",IF(ISNUMBER('Model output'!I229),'Model output'!I229,1))</f>
        <v>7</v>
      </c>
      <c r="J230">
        <f>IF(OR('Model output'!J229="",'Model output'!J229="Not answered",'Model output'!J229="Not mentioned"),"",IF(AND(ISNUMBER('Model output'!J229),'Model output'!J229&lt;=I230),'Model output'!J229,IF(AND(ISNUMBER('Model output'!J229), 'Model output'!J229&gt;=DATE(2024,1,1)), MIN(DAY('Model output'!J229), MONTH('Model output'!J229), YEAR('Model output'!J229)), IF(ISNUMBER(SEARCH("0/",'Model output'!J229)),0,IF(ISNUMBER(SEARCH("/",'Model output'!J229)), VALUE(LEFT('Model output'!J229, SEARCH("/",'Model output'!J229)-1)),1)))))</f>
        <v>6</v>
      </c>
      <c r="K230" t="str" cm="1">
        <f t="array" ref="K230">IF(COUNT(FIND({0,1,2,3,4,5,6,7,8,9},'Model output'!K229))&gt;0,'Model output'!K229,"")</f>
        <v/>
      </c>
      <c r="L230" s="8" t="str">
        <f t="shared" si="45"/>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7"/>
        <v>3.0cm</v>
      </c>
      <c r="R230" cm="1">
        <f t="array" ref="R230">IF(Q230="","",IF(ISNUMBER(SEARCH("cm",Q230)),MAX(VALUE(SUBSTITUTE(_xlfn.FILTERXML("&lt;t&gt;&lt;s&gt;"&amp;SUBSTITUTE(Q230,",","&lt;/s&gt;&lt;s&gt;")&amp;"&lt;/s&gt;&lt;/t&gt;","//s"),"cm",""))),MAX(VALUE(SUBSTITUTE(_xlfn.FILTERXML("&lt;t&gt;&lt;s&gt;"&amp;SUBSTITUTE(Q230,",","&lt;/s&gt;&lt;s&gt;")&amp;"&lt;/s&gt;&lt;/t&gt;","//s"),"mm","")))/10))</f>
        <v>3</v>
      </c>
      <c r="S230" t="str">
        <f>IF(OR('Model output'!P229="",ISNUMBER(SEARCH("Not identified", 'Model output'!P229)),ISNUMBER(SEARCH("Absent",'Model output'!P229)),AND(ISNUMBER(SEARCH("No",'Model output'!P229)),NOT(ISNUMBER(SEARCH("diagnostic",'Model output'!P229)))),ISNUMBER(SEARCH("Negative",'Model output'!P229))),"negative","positive")</f>
        <v>positive</v>
      </c>
      <c r="T230">
        <f>IF('Model output'!O229="","",'Model output'!O229)</f>
        <v>2</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 ""))</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7" t="str">
        <f>IF('Model output'!S229="","",'Model output'!S229)</f>
        <v>Present</v>
      </c>
      <c r="Y230" t="str">
        <f>IF(OR('Model output'!S229="",ISNUMBER(SEARCH("Absent",'Model output'!S229)),ISNUMBER(SEARCH("Not identified",'Model output'!S229)),AND(ISNUMBER(SEARCH("No",'Model output'!S229)),NOT(ISNUMBER(SEARCH("carcinoma",'Model output'!S229)))),ISNUMBER(SEARCH("negative",'Model output'!S229))),"negative",IF(Z230="positive","gETE", "positive"))</f>
        <v>positive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1" t="str">
        <f>IF(OR('Model output'!V229="", AND(ISERROR(SEARCH("Positive",'Model output'!V229)), ISNUMBER(SEARCH("Negative",'Model output'!V229))), AND(ISNUMBER(SEARCH("Uninvolved",'Model output'!V229)),NOT(ISNUMBER(SEARCH("margins involved",'Model output'!V229)))), ISNUMBER(SEARCH("Free",'Model output'!V229)), ISNUMBER(SEARCH("1 mm",'Model output'!V229)), ISNUMBER(SEARCH("0.1 CM",'Model output'!V229)), ISNUMBER(SEARCH("less than 0.2 mm",'Model output'!V229)), ISNUMBER(SEARCH("less than 0.5 mm",'Model output'!V229)), ISNUMBER(SEARCH("close to",'Model output'!V229)), ISNUMBER(SEARCH("abut",'Model output'!V229)), ISNUMBER(SEARCH("not mentioned",'Model output'!V229)), ISNUMBER(SEARCH("cannot be assessed",'Model output'!V229))), "negative", "positive")</f>
        <v>positive</v>
      </c>
      <c r="AE230" s="36"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AND(ISNUMBER(J230),J230&gt;=5),M230=""),AND(AND(ISNUMBER(J230),J230&gt;=5),AND(ISNUMBER(M230),M230&gt;=1)),AND(ISNUMBER(SERACH("papillary",N230)),OR(Y230="positive",Z230="positive"), ISNUMBER(SEARCH("BRAF",AB230)))),"intermediate","low"))</f>
        <v>high</v>
      </c>
      <c r="AF230" s="37" t="str">
        <f t="shared" si="48"/>
        <v>2</v>
      </c>
      <c r="AG230" s="37" t="str">
        <f t="shared" si="49"/>
        <v>1a</v>
      </c>
      <c r="AH230" s="37" t="str">
        <f t="shared" si="50"/>
        <v>0</v>
      </c>
      <c r="AI230" s="43" t="str">
        <f t="shared" si="51"/>
        <v>I</v>
      </c>
      <c r="AJ230" s="40" t="s">
        <v>937</v>
      </c>
      <c r="AK230" s="42" t="s">
        <v>945</v>
      </c>
      <c r="AL230" s="42" t="s">
        <v>634</v>
      </c>
      <c r="AM230" s="42" t="s">
        <v>946</v>
      </c>
      <c r="AN230" s="42" t="s">
        <v>69</v>
      </c>
      <c r="AO230" s="23">
        <f t="shared" si="52"/>
        <v>1</v>
      </c>
      <c r="AP230" s="1">
        <f t="shared" si="53"/>
        <v>1</v>
      </c>
      <c r="AQ230" s="1">
        <f t="shared" si="54"/>
        <v>1</v>
      </c>
      <c r="AR230" s="1">
        <f t="shared" si="55"/>
        <v>1</v>
      </c>
      <c r="AS230" s="13">
        <f t="shared" si="56"/>
        <v>1</v>
      </c>
    </row>
    <row r="231" spans="1:45">
      <c r="A231" t="str">
        <f>'Model output'!A230</f>
        <v>TCGA-ET-A3BO</v>
      </c>
      <c r="B231" s="34">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57"/>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output'!H230="","negative",IF(OR(ISNUMBER(SEARCH("lymph node",'Model output'!H230)),ISNUMBER(SEARCH("gland",'Model output'!H230)),ISNUMBER(SEARCH("lobe",'Model output'!H230)),ISNUMBER(SEARCH("isthmus",'Model output'!H230)),ISNUMBER(SEARCH("mediastinum",'Model output'!H230)),ISNUMBER(SEARCH("Not mentioned",'Model output'!H230)), ISNUMBER(SEARCH("Not applicable",'Model output'!H230)), ISNUMBER(SEARCH("paratracheal",'Model output'!H230)),ISNUMBER(SEARCH("fibroadipose tissue",'Model output'!H230)),ISNUMBER(SEARCH("thyroid node",'Model output'!H230)),ISNUMBER(SEARCH("skeletal muscle",'Model output'!H230)),ISNUMBER(SEARCH("right",'Model output'!H230)),ISNUMBER(SEARCH("left",'Model output'!H230)),ISNUMBER(SEARCH("Not specified",'Model output'!H230))),"negative","positive"))</f>
        <v>negative</v>
      </c>
      <c r="I231">
        <f>IF(OR('Model output'!I230="",'Model output'!I230="Not answered",'Model output'!I230="Not mentioned"),"",IF(ISNUMBER('Model output'!I230),'Model output'!I230,1))</f>
        <v>10</v>
      </c>
      <c r="J231">
        <f>IF(OR('Model output'!J230="",'Model output'!J230="Not answered",'Model output'!J230="Not mentioned"),"",IF(AND(ISNUMBER('Model output'!J230),'Model output'!J230&lt;=I231),'Model output'!J230,IF(AND(ISNUMBER('Model output'!J230), 'Model output'!J230&gt;=DATE(2024,1,1)), MIN(DAY('Model output'!J230), MONTH('Model output'!J230), YEAR('Model output'!J230)), IF(ISNUMBER(SEARCH("0/",'Model output'!J230)),0,IF(ISNUMBER(SEARCH("/",'Model output'!J230)), VALUE(LEFT('Model output'!J230, SEARCH("/",'Model output'!J230)-1)),1)))))</f>
        <v>2</v>
      </c>
      <c r="K231" t="str" cm="1">
        <f t="array" ref="K231">IF(COUNT(FIND({0,1,2,3,4,5,6,7,8,9},'Model output'!K230))&gt;0,'Model output'!K230,"")</f>
        <v/>
      </c>
      <c r="L231" s="8" t="str">
        <f t="shared" si="45"/>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 with tall cell features</v>
      </c>
      <c r="O231" t="str">
        <f>IF('Model output'!M230="","",'Model output'!M230)</f>
        <v/>
      </c>
      <c r="P231" t="str">
        <f>IF('Model output'!N230="","",'Model output'!N230)</f>
        <v>2.5 cm (left lobe)</v>
      </c>
      <c r="Q231" t="str">
        <f t="shared" si="47"/>
        <v>2.5cm</v>
      </c>
      <c r="R231" cm="1">
        <f t="array" ref="R231">IF(Q231="","",IF(ISNUMBER(SEARCH("cm",Q231)),MAX(VALUE(SUBSTITUTE(_xlfn.FILTERXML("&lt;t&gt;&lt;s&gt;"&amp;SUBSTITUTE(Q231,",","&lt;/s&gt;&lt;s&gt;")&amp;"&lt;/s&gt;&lt;/t&gt;","//s"),"cm",""))),MAX(VALUE(SUBSTITUTE(_xlfn.FILTERXML("&lt;t&gt;&lt;s&gt;"&amp;SUBSTITUTE(Q231,",","&lt;/s&gt;&lt;s&gt;")&amp;"&lt;/s&gt;&lt;/t&gt;","//s"),"mm","")))/10))</f>
        <v>2.5</v>
      </c>
      <c r="S231" t="str">
        <f>IF(OR('Model output'!P230="",ISNUMBER(SEARCH("Not identified", 'Model output'!P230)),ISNUMBER(SEARCH("Absent",'Model output'!P230)),AND(ISNUMBER(SEARCH("No",'Model output'!P230)),NOT(ISNUMBER(SEARCH("diagnostic",'Model output'!P230)))),ISNUMBER(SEARCH("Negative",'Model output'!P230))),"negative","positive")</f>
        <v>positive</v>
      </c>
      <c r="T231">
        <f>IF('Model output'!O230="","",'Model output'!O230)</f>
        <v>3</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 ""))</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7" t="str">
        <f>IF('Model output'!S230="","",'Model output'!S230)</f>
        <v>Minimal extrathyroidal extension</v>
      </c>
      <c r="Y231" t="str">
        <f>IF(OR('Model output'!S230="",ISNUMBER(SEARCH("Absent",'Model output'!S230)),ISNUMBER(SEARCH("Not identified",'Model output'!S230)),AND(ISNUMBER(SEARCH("No",'Model output'!S230)),NOT(ISNUMBER(SEARCH("carcinoma",'Model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1" t="str">
        <f>IF(OR('Model output'!V230="", AND(ISERROR(SEARCH("Positive",'Model output'!V230)), ISNUMBER(SEARCH("Negative",'Model output'!V230))), AND(ISNUMBER(SEARCH("Uninvolved",'Model output'!V230)),NOT(ISNUMBER(SEARCH("margins involved",'Model output'!V230)))), ISNUMBER(SEARCH("Free",'Model output'!V230)), ISNUMBER(SEARCH("1 mm",'Model output'!V230)), ISNUMBER(SEARCH("0.1 CM",'Model output'!V230)), ISNUMBER(SEARCH("less than 0.2 mm",'Model output'!V230)), ISNUMBER(SEARCH("less than 0.5 mm",'Model output'!V230)), ISNUMBER(SEARCH("close to",'Model output'!V230)), ISNUMBER(SEARCH("abut",'Model output'!V230)), ISNUMBER(SEARCH("not mentioned",'Model output'!V230)), ISNUMBER(SEARCH("cannot be assessed",'Model output'!V230))), "negative", "positive")</f>
        <v>positive</v>
      </c>
      <c r="AE231" s="36"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AND(ISNUMBER(J231),J231&gt;=5),M231=""),AND(AND(ISNUMBER(J231),J231&gt;=5),AND(ISNUMBER(M231),M231&gt;=1)),AND(ISNUMBER(SERACH("papillary",N231)),OR(Y231="positive",Z231="positive"), ISNUMBER(SEARCH("BRAF",AB231)))),"intermediate","low"))</f>
        <v>high</v>
      </c>
      <c r="AF231" s="37" t="str">
        <f t="shared" si="48"/>
        <v>2</v>
      </c>
      <c r="AG231" s="37" t="str">
        <f t="shared" si="49"/>
        <v>1a</v>
      </c>
      <c r="AH231" s="37" t="str">
        <f t="shared" si="50"/>
        <v>0</v>
      </c>
      <c r="AI231" s="43" t="str">
        <f t="shared" si="51"/>
        <v>I</v>
      </c>
      <c r="AJ231" s="40" t="s">
        <v>937</v>
      </c>
      <c r="AK231" s="42" t="s">
        <v>945</v>
      </c>
      <c r="AL231" s="42" t="s">
        <v>634</v>
      </c>
      <c r="AM231" s="42" t="s">
        <v>946</v>
      </c>
      <c r="AN231" s="42" t="s">
        <v>69</v>
      </c>
      <c r="AO231" s="23">
        <f t="shared" si="52"/>
        <v>1</v>
      </c>
      <c r="AP231" s="1">
        <f t="shared" si="53"/>
        <v>1</v>
      </c>
      <c r="AQ231" s="1">
        <f t="shared" si="54"/>
        <v>1</v>
      </c>
      <c r="AR231" s="1">
        <f t="shared" si="55"/>
        <v>1</v>
      </c>
      <c r="AS231" s="13">
        <f t="shared" si="56"/>
        <v>1</v>
      </c>
    </row>
    <row r="232" spans="1:45">
      <c r="A232" t="str">
        <f>'Model output'!A231</f>
        <v>TCGA-ET-A3BS</v>
      </c>
      <c r="B232" s="34">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57"/>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output'!H231="","negative",IF(OR(ISNUMBER(SEARCH("lymph node",'Model output'!H231)),ISNUMBER(SEARCH("gland",'Model output'!H231)),ISNUMBER(SEARCH("lobe",'Model output'!H231)),ISNUMBER(SEARCH("isthmus",'Model output'!H231)),ISNUMBER(SEARCH("mediastinum",'Model output'!H231)),ISNUMBER(SEARCH("Not mentioned",'Model output'!H231)), ISNUMBER(SEARCH("Not applicable",'Model output'!H231)), ISNUMBER(SEARCH("paratracheal",'Model output'!H231)),ISNUMBER(SEARCH("fibroadipose tissue",'Model output'!H231)),ISNUMBER(SEARCH("thyroid node",'Model output'!H231)),ISNUMBER(SEARCH("skeletal muscle",'Model output'!H231)),ISNUMBER(SEARCH("right",'Model output'!H231)),ISNUMBER(SEARCH("left",'Model output'!H231)),ISNUMBER(SEARCH("Not specified",'Model output'!H231))),"negative","positive"))</f>
        <v>negative</v>
      </c>
      <c r="I232">
        <f>IF(OR('Model output'!I231="",'Model output'!I231="Not answered",'Model output'!I231="Not mentioned"),"",IF(ISNUMBER('Model output'!I231),'Model output'!I231,1))</f>
        <v>17</v>
      </c>
      <c r="J232">
        <f>IF(OR('Model output'!J231="",'Model output'!J231="Not answered",'Model output'!J231="Not mentioned"),"",IF(AND(ISNUMBER('Model output'!J231),'Model output'!J231&lt;=I232),'Model output'!J231,IF(AND(ISNUMBER('Model output'!J231), 'Model output'!J231&gt;=DATE(2024,1,1)), MIN(DAY('Model output'!J231), MONTH('Model output'!J231), YEAR('Model output'!J231)), IF(ISNUMBER(SEARCH("0/",'Model output'!J231)),0,IF(ISNUMBER(SEARCH("/",'Model output'!J231)), VALUE(LEFT('Model output'!J231, SEARCH("/",'Model output'!J231)-1)),1)))))</f>
        <v>8</v>
      </c>
      <c r="K232" t="str" cm="1">
        <f t="array" ref="K232">IF(COUNT(FIND({0,1,2,3,4,5,6,7,8,9},'Model output'!K231))&gt;0,'Model output'!K231,"")</f>
        <v/>
      </c>
      <c r="L232" s="8" t="str">
        <f t="shared" si="45"/>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47"/>
        <v>5.5cm</v>
      </c>
      <c r="R232" cm="1">
        <f t="array" ref="R232">IF(Q232="","",IF(ISNUMBER(SEARCH("cm",Q232)),MAX(VALUE(SUBSTITUTE(_xlfn.FILTERXML("&lt;t&gt;&lt;s&gt;"&amp;SUBSTITUTE(Q232,",","&lt;/s&gt;&lt;s&gt;")&amp;"&lt;/s&gt;&lt;/t&gt;","//s"),"cm",""))),MAX(VALUE(SUBSTITUTE(_xlfn.FILTERXML("&lt;t&gt;&lt;s&gt;"&amp;SUBSTITUTE(Q232,",","&lt;/s&gt;&lt;s&gt;")&amp;"&lt;/s&gt;&lt;/t&gt;","//s"),"mm","")))/10))</f>
        <v>5.5</v>
      </c>
      <c r="S232" t="str">
        <f>IF(OR('Model output'!P231="",ISNUMBER(SEARCH("Not identified", 'Model output'!P231)),ISNUMBER(SEARCH("Absent",'Model output'!P231)),AND(ISNUMBER(SEARCH("No",'Model output'!P231)),NOT(ISNUMBER(SEARCH("diagnostic",'Model output'!P231)))),ISNUMBER(SEARCH("Negative",'Model output'!P231))),"negative","positive")</f>
        <v>negative</v>
      </c>
      <c r="T232">
        <f>IF('Model output'!O231="","",'Model output'!O231)</f>
        <v>1</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 ""))</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7" t="str">
        <f>IF('Model output'!S231="","",'Model output'!S231)</f>
        <v/>
      </c>
      <c r="Y232" t="str">
        <f>IF(OR('Model output'!S231="",ISNUMBER(SEARCH("Absent",'Model output'!S231)),ISNUMBER(SEARCH("Not identified",'Model output'!S231)),AND(ISNUMBER(SEARCH("No",'Model output'!S231)),NOT(ISNUMBER(SEARCH("carcinoma",'Model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1" t="str">
        <f>IF(OR('Model output'!V231="", AND(ISERROR(SEARCH("Positive",'Model output'!V231)), ISNUMBER(SEARCH("Negative",'Model output'!V231))), AND(ISNUMBER(SEARCH("Uninvolved",'Model output'!V231)),NOT(ISNUMBER(SEARCH("margins involved",'Model output'!V231)))), ISNUMBER(SEARCH("Free",'Model output'!V231)), ISNUMBER(SEARCH("1 mm",'Model output'!V231)), ISNUMBER(SEARCH("0.1 CM",'Model output'!V231)), ISNUMBER(SEARCH("less than 0.2 mm",'Model output'!V231)), ISNUMBER(SEARCH("less than 0.5 mm",'Model output'!V231)), ISNUMBER(SEARCH("close to",'Model output'!V231)), ISNUMBER(SEARCH("abut",'Model output'!V231)), ISNUMBER(SEARCH("not mentioned",'Model output'!V231)), ISNUMBER(SEARCH("cannot be assessed",'Model output'!V231))), "negative", "positive")</f>
        <v>negative</v>
      </c>
      <c r="AE232" s="36"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AND(ISNUMBER(J232),J232&gt;=5),M232=""),AND(AND(ISNUMBER(J232),J232&gt;=5),AND(ISNUMBER(M232),M232&gt;=1)),AND(ISNUMBER(SERACH("papillary",N232)),OR(Y232="positive",Z232="positive"), ISNUMBER(SEARCH("BRAF",AB232)))),"intermediate","low"))</f>
        <v>intermediate</v>
      </c>
      <c r="AF232" s="37" t="str">
        <f t="shared" si="48"/>
        <v>3a</v>
      </c>
      <c r="AG232" s="37" t="str">
        <f t="shared" si="49"/>
        <v>1a</v>
      </c>
      <c r="AH232" s="37" t="str">
        <f t="shared" si="50"/>
        <v>0</v>
      </c>
      <c r="AI232" s="43" t="str">
        <f t="shared" si="51"/>
        <v>I</v>
      </c>
      <c r="AJ232" s="40" t="s">
        <v>939</v>
      </c>
      <c r="AK232" s="42" t="s">
        <v>947</v>
      </c>
      <c r="AL232" s="42" t="s">
        <v>634</v>
      </c>
      <c r="AM232" s="42" t="s">
        <v>946</v>
      </c>
      <c r="AN232" s="42" t="s">
        <v>69</v>
      </c>
      <c r="AO232" s="23">
        <f t="shared" ca="1" si="52"/>
        <v>1</v>
      </c>
      <c r="AP232" s="1">
        <f t="shared" si="53"/>
        <v>1</v>
      </c>
      <c r="AQ232" s="1">
        <f t="shared" si="54"/>
        <v>1</v>
      </c>
      <c r="AR232" s="1">
        <f t="shared" si="55"/>
        <v>1</v>
      </c>
      <c r="AS232" s="13">
        <f t="shared" si="56"/>
        <v>1</v>
      </c>
    </row>
    <row r="233" spans="1:45">
      <c r="A233" t="str">
        <f>'Model output'!A232</f>
        <v>TCGA-ET-A3BW</v>
      </c>
      <c r="B233" s="34">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57"/>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output'!G232)),ISNUMBER(SEARCH("V ",'Model output'!G232)),ISNUMBER(SEARCH("five",'Model output'!G232)),ISNUMBER(SEARCH("5",'Model output'!G232))))), "lateral", "central"))</f>
        <v/>
      </c>
      <c r="H233" t="str">
        <f>IF('Model output'!H232="","negative",IF(OR(ISNUMBER(SEARCH("lymph node",'Model output'!H232)),ISNUMBER(SEARCH("gland",'Model output'!H232)),ISNUMBER(SEARCH("lobe",'Model output'!H232)),ISNUMBER(SEARCH("isthmus",'Model output'!H232)),ISNUMBER(SEARCH("mediastinum",'Model output'!H232)),ISNUMBER(SEARCH("Not mentioned",'Model output'!H232)), ISNUMBER(SEARCH("Not applicable",'Model output'!H232)), ISNUMBER(SEARCH("paratracheal",'Model output'!H232)),ISNUMBER(SEARCH("fibroadipose tissue",'Model output'!H232)),ISNUMBER(SEARCH("thyroid node",'Model output'!H232)),ISNUMBER(SEARCH("skeletal muscle",'Model output'!H232)),ISNUMBER(SEARCH("right",'Model output'!H232)),ISNUMBER(SEARCH("left",'Model output'!H232)),ISNUMBER(SEARCH("Not specified",'Model output'!H232))),"negative","positive"))</f>
        <v>negative</v>
      </c>
      <c r="I233">
        <f>IF(OR('Model output'!I232="",'Model output'!I232="Not answered",'Model output'!I232="Not mentioned"),"",IF(ISNUMBER('Model output'!I232),'Model output'!I232,1))</f>
        <v>0</v>
      </c>
      <c r="J233">
        <f>IF(OR('Model output'!J232="",'Model output'!J232="Not answered",'Model output'!J232="Not mentioned"),"",IF(AND(ISNUMBER('Model output'!J232),'Model output'!J232&lt;=I233),'Model output'!J232,IF(AND(ISNUMBER('Model output'!J232), 'Model output'!J232&gt;=DATE(2024,1,1)), MIN(DAY('Model output'!J232), MONTH('Model output'!J232), YEAR('Model output'!J232)), IF(ISNUMBER(SEARCH("0/",'Model output'!J232)),0,IF(ISNUMBER(SEARCH("/",'Model output'!J232)), VALUE(LEFT('Model output'!J232, SEARCH("/",'Model output'!J232)-1)),1)))))</f>
        <v>0</v>
      </c>
      <c r="K233" t="str" cm="1">
        <f t="array" ref="K233">IF(COUNT(FIND({0,1,2,3,4,5,6,7,8,9},'Model output'!K232))&gt;0,'Model output'!K232,"")</f>
        <v/>
      </c>
      <c r="L233" s="8" t="str">
        <f t="shared" si="45"/>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 type</v>
      </c>
      <c r="P233" t="str">
        <f>IF('Model output'!N232="","",'Model output'!N232)</f>
        <v>3.2 cm</v>
      </c>
      <c r="Q233" t="str">
        <f t="shared" si="47"/>
        <v>3.2cm</v>
      </c>
      <c r="R233" cm="1">
        <f t="array" ref="R233">IF(Q233="","",IF(ISNUMBER(SEARCH("cm",Q233)),MAX(VALUE(SUBSTITUTE(_xlfn.FILTERXML("&lt;t&gt;&lt;s&gt;"&amp;SUBSTITUTE(Q233,",","&lt;/s&gt;&lt;s&gt;")&amp;"&lt;/s&gt;&lt;/t&gt;","//s"),"cm",""))),MAX(VALUE(SUBSTITUTE(_xlfn.FILTERXML("&lt;t&gt;&lt;s&gt;"&amp;SUBSTITUTE(Q233,",","&lt;/s&gt;&lt;s&gt;")&amp;"&lt;/s&gt;&lt;/t&gt;","//s"),"mm","")))/10))</f>
        <v>3.2</v>
      </c>
      <c r="S233" t="str">
        <f>IF(OR('Model output'!P232="",ISNUMBER(SEARCH("Not identified", 'Model output'!P232)),ISNUMBER(SEARCH("Absent",'Model output'!P232)),AND(ISNUMBER(SEARCH("No",'Model output'!P232)),NOT(ISNUMBER(SEARCH("diagnostic",'Model output'!P232)))),ISNUMBER(SEARCH("Negative",'Model output'!P232))),"negative","positive")</f>
        <v>negative</v>
      </c>
      <c r="T233">
        <f>IF('Model output'!O232="","",'Model output'!O232)</f>
        <v>1</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 ""))</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7" t="str">
        <f>IF('Model output'!S232="","",'Model output'!S232)</f>
        <v>Not identified</v>
      </c>
      <c r="Y233" t="str">
        <f>IF(OR('Model output'!S232="",ISNUMBER(SEARCH("Absent",'Model output'!S232)),ISNUMBER(SEARCH("Not identified",'Model output'!S232)),AND(ISNUMBER(SEARCH("No",'Model output'!S232)),NOT(ISNUMBER(SEARCH("carcinoma",'Model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1" t="str">
        <f>IF(OR('Model output'!V232="", AND(ISERROR(SEARCH("Positive",'Model output'!V232)), ISNUMBER(SEARCH("Negative",'Model output'!V232))), AND(ISNUMBER(SEARCH("Uninvolved",'Model output'!V232)),NOT(ISNUMBER(SEARCH("margins involved",'Model output'!V232)))), ISNUMBER(SEARCH("Free",'Model output'!V232)), ISNUMBER(SEARCH("1 mm",'Model output'!V232)), ISNUMBER(SEARCH("0.1 CM",'Model output'!V232)), ISNUMBER(SEARCH("less than 0.2 mm",'Model output'!V232)), ISNUMBER(SEARCH("less than 0.5 mm",'Model output'!V232)), ISNUMBER(SEARCH("close to",'Model output'!V232)), ISNUMBER(SEARCH("abut",'Model output'!V232)), ISNUMBER(SEARCH("not mentioned",'Model output'!V232)), ISNUMBER(SEARCH("cannot be assessed",'Model output'!V232))), "negative", "positive")</f>
        <v>negative</v>
      </c>
      <c r="AE233" s="36"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AND(ISNUMBER(J233),J233&gt;=5),M233=""),AND(AND(ISNUMBER(J233),J233&gt;=5),AND(ISNUMBER(M233),M233&gt;=1)),AND(ISNUMBER(SERACH("papillary",N233)),OR(Y233="positive",Z233="positive"), ISNUMBER(SEARCH("BRAF",AB233)))),"intermediate","low"))</f>
        <v>low</v>
      </c>
      <c r="AF233" s="37" t="str">
        <f t="shared" si="48"/>
        <v>2</v>
      </c>
      <c r="AG233" s="37" t="str">
        <f t="shared" si="49"/>
        <v>0</v>
      </c>
      <c r="AH233" s="37" t="str">
        <f t="shared" si="50"/>
        <v>0</v>
      </c>
      <c r="AI233" s="43" t="str">
        <f t="shared" si="51"/>
        <v>I</v>
      </c>
      <c r="AJ233" s="40" t="s">
        <v>938</v>
      </c>
      <c r="AK233" s="42" t="s">
        <v>945</v>
      </c>
      <c r="AL233" s="42" t="s">
        <v>946</v>
      </c>
      <c r="AM233" s="42" t="s">
        <v>946</v>
      </c>
      <c r="AN233" s="42" t="s">
        <v>69</v>
      </c>
      <c r="AO233" s="23">
        <f t="shared" ca="1" si="52"/>
        <v>1</v>
      </c>
      <c r="AP233" s="1">
        <f t="shared" si="53"/>
        <v>1</v>
      </c>
      <c r="AQ233" s="1">
        <f t="shared" si="54"/>
        <v>1</v>
      </c>
      <c r="AR233" s="1">
        <f t="shared" si="55"/>
        <v>1</v>
      </c>
      <c r="AS233" s="13">
        <f t="shared" si="56"/>
        <v>1</v>
      </c>
    </row>
    <row r="234" spans="1:45">
      <c r="A234" t="str">
        <f>'Model output'!A233</f>
        <v>TCGA-ET-A3BX</v>
      </c>
      <c r="B234" s="34">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7"/>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output'!H233="","negative",IF(OR(ISNUMBER(SEARCH("lymph node",'Model output'!H233)),ISNUMBER(SEARCH("gland",'Model output'!H233)),ISNUMBER(SEARCH("lobe",'Model output'!H233)),ISNUMBER(SEARCH("isthmus",'Model output'!H233)),ISNUMBER(SEARCH("mediastinum",'Model output'!H233)),ISNUMBER(SEARCH("Not mentioned",'Model output'!H233)), ISNUMBER(SEARCH("Not applicable",'Model output'!H233)), ISNUMBER(SEARCH("paratracheal",'Model output'!H233)),ISNUMBER(SEARCH("fibroadipose tissue",'Model output'!H233)),ISNUMBER(SEARCH("thyroid node",'Model output'!H233)),ISNUMBER(SEARCH("skeletal muscle",'Model output'!H233)),ISNUMBER(SEARCH("right",'Model output'!H233)),ISNUMBER(SEARCH("left",'Model output'!H233)),ISNUMBER(SEARCH("Not specified",'Model output'!H233))),"negative","positive"))</f>
        <v>negative</v>
      </c>
      <c r="I234">
        <f>IF(OR('Model output'!I233="",'Model output'!I233="Not answered",'Model output'!I233="Not mentioned"),"",IF(ISNUMBER('Model output'!I233),'Model output'!I233,1))</f>
        <v>4</v>
      </c>
      <c r="J234">
        <f>IF(OR('Model output'!J233="",'Model output'!J233="Not answered",'Model output'!J233="Not mentioned"),"",IF(AND(ISNUMBER('Model output'!J233),'Model output'!J233&lt;=I234),'Model output'!J233,IF(AND(ISNUMBER('Model output'!J233), 'Model output'!J233&gt;=DATE(2024,1,1)), MIN(DAY('Model output'!J233), MONTH('Model output'!J233), YEAR('Model output'!J233)), IF(ISNUMBER(SEARCH("0/",'Model output'!J233)),0,IF(ISNUMBER(SEARCH("/",'Model output'!J233)), VALUE(LEFT('Model output'!J233, SEARCH("/",'Model output'!J233)-1)),1)))))</f>
        <v>1</v>
      </c>
      <c r="K234" t="str" cm="1">
        <f t="array" ref="K234">IF(COUNT(FIND({0,1,2,3,4,5,6,7,8,9},'Model output'!K233))&gt;0,'Model output'!K233,"")</f>
        <v/>
      </c>
      <c r="L234" s="8" t="str">
        <f t="shared" si="45"/>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7"/>
        <v>5.0cm</v>
      </c>
      <c r="R234" cm="1">
        <f t="array" ref="R234">IF(Q234="","",IF(ISNUMBER(SEARCH("cm",Q234)),MAX(VALUE(SUBSTITUTE(_xlfn.FILTERXML("&lt;t&gt;&lt;s&gt;"&amp;SUBSTITUTE(Q234,",","&lt;/s&gt;&lt;s&gt;")&amp;"&lt;/s&gt;&lt;/t&gt;","//s"),"cm",""))),MAX(VALUE(SUBSTITUTE(_xlfn.FILTERXML("&lt;t&gt;&lt;s&gt;"&amp;SUBSTITUTE(Q234,",","&lt;/s&gt;&lt;s&gt;")&amp;"&lt;/s&gt;&lt;/t&gt;","//s"),"mm","")))/10))</f>
        <v>5</v>
      </c>
      <c r="S234" t="str">
        <f>IF(OR('Model output'!P233="",ISNUMBER(SEARCH("Not identified", 'Model output'!P233)),ISNUMBER(SEARCH("Absent",'Model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 ""))</f>
        <v>Not mentioned</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positive</v>
      </c>
      <c r="X234" s="17" t="str">
        <f>IF('Model output'!S233="","",'Model output'!S233)</f>
        <v>Present</v>
      </c>
      <c r="Y234" t="str">
        <f>IF(OR('Model output'!S233="",ISNUMBER(SEARCH("Absent",'Model output'!S233)),ISNUMBER(SEARCH("Not identified",'Model output'!S233)),AND(ISNUMBER(SEARCH("No",'Model output'!S233)),NOT(ISNUMBER(SEARCH("carcinoma",'Model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1" t="str">
        <f>IF(OR('Model output'!V233="", AND(ISERROR(SEARCH("Positive",'Model output'!V233)), ISNUMBER(SEARCH("Negative",'Model output'!V233))), AND(ISNUMBER(SEARCH("Uninvolved",'Model output'!V233)),NOT(ISNUMBER(SEARCH("margins involved",'Model output'!V233)))), ISNUMBER(SEARCH("Free",'Model output'!V233)), ISNUMBER(SEARCH("1 mm",'Model output'!V233)), ISNUMBER(SEARCH("0.1 CM",'Model output'!V233)), ISNUMBER(SEARCH("less than 0.2 mm",'Model output'!V233)), ISNUMBER(SEARCH("less than 0.5 mm",'Model output'!V233)), ISNUMBER(SEARCH("close to",'Model output'!V233)), ISNUMBER(SEARCH("abut",'Model output'!V233)), ISNUMBER(SEARCH("not mentioned",'Model output'!V233)), ISNUMBER(SEARCH("cannot be assessed",'Model output'!V233))), "negative", "positive")</f>
        <v>negative</v>
      </c>
      <c r="AE234" s="36"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AND(ISNUMBER(J234),J234&gt;=5),M234=""),AND(AND(ISNUMBER(J234),J234&gt;=5),AND(ISNUMBER(M234),M234&gt;=1)),AND(ISNUMBER(SERACH("papillary",N234)),OR(Y234="positive",Z234="positive"), ISNUMBER(SEARCH("BRAF",AB234)))),"intermediate","low"))</f>
        <v>intermediate</v>
      </c>
      <c r="AF234" s="37" t="str">
        <f t="shared" si="48"/>
        <v>3a</v>
      </c>
      <c r="AG234" s="37" t="str">
        <f t="shared" si="49"/>
        <v>1a</v>
      </c>
      <c r="AH234" s="37" t="str">
        <f t="shared" si="50"/>
        <v>0</v>
      </c>
      <c r="AI234" s="43" t="str">
        <f t="shared" si="51"/>
        <v>I</v>
      </c>
      <c r="AJ234" s="40" t="s">
        <v>939</v>
      </c>
      <c r="AK234" s="42" t="s">
        <v>947</v>
      </c>
      <c r="AL234" s="42" t="s">
        <v>634</v>
      </c>
      <c r="AM234" s="42" t="s">
        <v>946</v>
      </c>
      <c r="AN234" s="42" t="s">
        <v>69</v>
      </c>
      <c r="AO234" s="23">
        <f t="shared" ca="1" si="52"/>
        <v>1</v>
      </c>
      <c r="AP234" s="1">
        <f t="shared" si="53"/>
        <v>1</v>
      </c>
      <c r="AQ234" s="1">
        <f t="shared" si="54"/>
        <v>1</v>
      </c>
      <c r="AR234" s="1">
        <f t="shared" si="55"/>
        <v>1</v>
      </c>
      <c r="AS234" s="13">
        <f t="shared" si="56"/>
        <v>1</v>
      </c>
    </row>
    <row r="235" spans="1:45">
      <c r="A235" t="str">
        <f>'Model output'!A234</f>
        <v>TCGA-ET-A3DT</v>
      </c>
      <c r="B235" s="34">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7"/>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output'!H234="","negative",IF(OR(ISNUMBER(SEARCH("lymph node",'Model output'!H234)),ISNUMBER(SEARCH("gland",'Model output'!H234)),ISNUMBER(SEARCH("lobe",'Model output'!H234)),ISNUMBER(SEARCH("isthmus",'Model output'!H234)),ISNUMBER(SEARCH("mediastinum",'Model output'!H234)),ISNUMBER(SEARCH("Not mentioned",'Model output'!H234)), ISNUMBER(SEARCH("Not applicable",'Model output'!H234)), ISNUMBER(SEARCH("paratracheal",'Model output'!H234)),ISNUMBER(SEARCH("fibroadipose tissue",'Model output'!H234)),ISNUMBER(SEARCH("thyroid node",'Model output'!H234)),ISNUMBER(SEARCH("skeletal muscle",'Model output'!H234)),ISNUMBER(SEARCH("right",'Model output'!H234)),ISNUMBER(SEARCH("left",'Model output'!H234)),ISNUMBER(SEARCH("Not specified",'Model output'!H234))),"negative","positive"))</f>
        <v>negative</v>
      </c>
      <c r="I235">
        <f>IF(OR('Model output'!I234="",'Model output'!I234="Not answered",'Model output'!I234="Not mentioned"),"",IF(ISNUMBER('Model output'!I234),'Model output'!I234,1))</f>
        <v>4</v>
      </c>
      <c r="J235">
        <f>IF(OR('Model output'!J234="",'Model output'!J234="Not answered",'Model output'!J234="Not mentioned"),"",IF(AND(ISNUMBER('Model output'!J234),'Model output'!J234&lt;=I235),'Model output'!J234,IF(AND(ISNUMBER('Model output'!J234), 'Model output'!J234&gt;=DATE(2024,1,1)), MIN(DAY('Model output'!J234), MONTH('Model output'!J234), YEAR('Model output'!J234)), IF(ISNUMBER(SEARCH("0/",'Model output'!J234)),0,IF(ISNUMBER(SEARCH("/",'Model output'!J234)), VALUE(LEFT('Model output'!J234, SEARCH("/",'Model output'!J234)-1)),1)))))</f>
        <v>1</v>
      </c>
      <c r="K235" t="str" cm="1">
        <f t="array" ref="K235">IF(COUNT(FIND({0,1,2,3,4,5,6,7,8,9},'Model output'!K234))&gt;0,'Model output'!K234,"")</f>
        <v/>
      </c>
      <c r="L235" s="8" t="str">
        <f t="shared" si="45"/>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47"/>
        <v>2.5cm</v>
      </c>
      <c r="R235" cm="1">
        <f t="array" ref="R235">IF(Q235="","",IF(ISNUMBER(SEARCH("cm",Q235)),MAX(VALUE(SUBSTITUTE(_xlfn.FILTERXML("&lt;t&gt;&lt;s&gt;"&amp;SUBSTITUTE(Q235,",","&lt;/s&gt;&lt;s&gt;")&amp;"&lt;/s&gt;&lt;/t&gt;","//s"),"cm",""))),MAX(VALUE(SUBSTITUTE(_xlfn.FILTERXML("&lt;t&gt;&lt;s&gt;"&amp;SUBSTITUTE(Q235,",","&lt;/s&gt;&lt;s&gt;")&amp;"&lt;/s&gt;&lt;/t&gt;","//s"),"mm","")))/10))</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 ""))</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7" t="str">
        <f>IF('Model output'!S234="","",'Model output'!S234)</f>
        <v/>
      </c>
      <c r="Y235" t="str">
        <f>IF(OR('Model output'!S234="",ISNUMBER(SEARCH("Absent",'Model output'!S234)),ISNUMBER(SEARCH("Not identified",'Model output'!S234)),AND(ISNUMBER(SEARCH("No",'Model output'!S234)),NOT(ISNUMBER(SEARCH("carcinoma",'Model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1" t="str">
        <f>IF(OR('Model output'!V234="", AND(ISERROR(SEARCH("Positive",'Model output'!V234)), ISNUMBER(SEARCH("Negative",'Model output'!V234))), AND(ISNUMBER(SEARCH("Uninvolved",'Model output'!V234)),NOT(ISNUMBER(SEARCH("margins involved",'Model output'!V234)))), ISNUMBER(SEARCH("Free",'Model output'!V234)), ISNUMBER(SEARCH("1 mm",'Model output'!V234)), ISNUMBER(SEARCH("0.1 CM",'Model output'!V234)), ISNUMBER(SEARCH("less than 0.2 mm",'Model output'!V234)), ISNUMBER(SEARCH("less than 0.5 mm",'Model output'!V234)), ISNUMBER(SEARCH("close to",'Model output'!V234)), ISNUMBER(SEARCH("abut",'Model output'!V234)), ISNUMBER(SEARCH("not mentioned",'Model output'!V234)), ISNUMBER(SEARCH("cannot be assessed",'Model output'!V234))), "negative", "positive")</f>
        <v>negative</v>
      </c>
      <c r="AE235" s="36"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AND(ISNUMBER(J235),J235&gt;=5),M235=""),AND(AND(ISNUMBER(J235),J235&gt;=5),AND(ISNUMBER(M235),M235&gt;=1)),AND(ISNUMBER(SERACH("papillary",N235)),OR(Y235="positive",Z235="positive"), ISNUMBER(SEARCH("BRAF",AB235)))),"intermediate","low"))</f>
        <v>intermediate</v>
      </c>
      <c r="AF235" s="37" t="str">
        <f t="shared" si="48"/>
        <v>2</v>
      </c>
      <c r="AG235" s="37" t="str">
        <f t="shared" si="49"/>
        <v>1a</v>
      </c>
      <c r="AH235" s="37" t="str">
        <f t="shared" si="50"/>
        <v>0</v>
      </c>
      <c r="AI235" s="43" t="str">
        <f t="shared" si="51"/>
        <v>I</v>
      </c>
      <c r="AJ235" s="40" t="s">
        <v>938</v>
      </c>
      <c r="AK235" s="42" t="s">
        <v>945</v>
      </c>
      <c r="AL235" s="42" t="s">
        <v>634</v>
      </c>
      <c r="AM235" s="42" t="s">
        <v>946</v>
      </c>
      <c r="AN235" s="42" t="s">
        <v>69</v>
      </c>
      <c r="AO235" s="23">
        <f t="shared" ca="1" si="52"/>
        <v>0</v>
      </c>
      <c r="AP235" s="1">
        <f t="shared" si="53"/>
        <v>1</v>
      </c>
      <c r="AQ235" s="1">
        <f t="shared" si="54"/>
        <v>1</v>
      </c>
      <c r="AR235" s="1">
        <f t="shared" si="55"/>
        <v>1</v>
      </c>
      <c r="AS235" s="13">
        <f t="shared" si="56"/>
        <v>1</v>
      </c>
    </row>
    <row r="236" spans="1:45">
      <c r="A236" t="str">
        <f>'Model output'!A235</f>
        <v>TCGA-ET-A40P</v>
      </c>
      <c r="B236" s="34">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7"/>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output'!G235)),ISNUMBER(SEARCH("V ",'Model output'!G235)),ISNUMBER(SEARCH("five",'Model output'!G235)),ISNUMBER(SEARCH("5",'Model output'!G235))))), "lateral", "central"))</f>
        <v/>
      </c>
      <c r="H236" t="str">
        <f>IF('Model output'!H235="","negative",IF(OR(ISNUMBER(SEARCH("lymph node",'Model output'!H235)),ISNUMBER(SEARCH("gland",'Model output'!H235)),ISNUMBER(SEARCH("lobe",'Model output'!H235)),ISNUMBER(SEARCH("isthmus",'Model output'!H235)),ISNUMBER(SEARCH("mediastinum",'Model output'!H235)),ISNUMBER(SEARCH("Not mentioned",'Model output'!H235)), ISNUMBER(SEARCH("Not applicable",'Model output'!H235)), ISNUMBER(SEARCH("paratracheal",'Model output'!H235)),ISNUMBER(SEARCH("fibroadipose tissue",'Model output'!H235)),ISNUMBER(SEARCH("thyroid node",'Model output'!H235)),ISNUMBER(SEARCH("skeletal muscle",'Model output'!H235)),ISNUMBER(SEARCH("right",'Model output'!H235)),ISNUMBER(SEARCH("left",'Model output'!H235)),ISNUMBER(SEARCH("Not specified",'Model output'!H235))),"negative","positive"))</f>
        <v>negative</v>
      </c>
      <c r="I236">
        <f>IF(OR('Model output'!I235="",'Model output'!I235="Not answered",'Model output'!I235="Not mentioned"),"",IF(ISNUMBER('Model output'!I235),'Model output'!I235,1))</f>
        <v>1</v>
      </c>
      <c r="J236">
        <f>IF(OR('Model output'!J235="",'Model output'!J235="Not answered",'Model output'!J235="Not mentioned"),"",IF(AND(ISNUMBER('Model output'!J235),'Model output'!J235&lt;=I236),'Model output'!J235,IF(AND(ISNUMBER('Model output'!J235), 'Model output'!J235&gt;=DATE(2024,1,1)), MIN(DAY('Model output'!J235), MONTH('Model output'!J235), YEAR('Model output'!J235)), IF(ISNUMBER(SEARCH("0/",'Model output'!J235)),0,IF(ISNUMBER(SEARCH("/",'Model output'!J235)), VALUE(LEFT('Model output'!J235, SEARCH("/",'Model output'!J235)-1)),1)))))</f>
        <v>0</v>
      </c>
      <c r="K236" t="str" cm="1">
        <f t="array" ref="K236">IF(COUNT(FIND({0,1,2,3,4,5,6,7,8,9},'Model output'!K235))&gt;0,'Model output'!K235,"")</f>
        <v/>
      </c>
      <c r="L236" s="8" t="str">
        <f t="shared" si="45"/>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 Follicular Variant</v>
      </c>
      <c r="O236" t="str">
        <f>IF('Model output'!M235="","",'Model output'!M235)</f>
        <v/>
      </c>
      <c r="P236" t="str">
        <f>IF('Model output'!N235="","",'Model output'!N235)</f>
        <v>3.2 CM</v>
      </c>
      <c r="Q236" t="str">
        <f t="shared" si="47"/>
        <v>3.2cm</v>
      </c>
      <c r="R236" cm="1">
        <f t="array" ref="R236">IF(Q236="","",IF(ISNUMBER(SEARCH("cm",Q236)),MAX(VALUE(SUBSTITUTE(_xlfn.FILTERXML("&lt;t&gt;&lt;s&gt;"&amp;SUBSTITUTE(Q236,",","&lt;/s&gt;&lt;s&gt;")&amp;"&lt;/s&gt;&lt;/t&gt;","//s"),"cm",""))),MAX(VALUE(SUBSTITUTE(_xlfn.FILTERXML("&lt;t&gt;&lt;s&gt;"&amp;SUBSTITUTE(Q236,",","&lt;/s&gt;&lt;s&gt;")&amp;"&lt;/s&gt;&lt;/t&gt;","//s"),"mm","")))/10))</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 ""))</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7" t="str">
        <f>IF('Model output'!S235="","",'Model output'!S235)</f>
        <v>Not mentioned</v>
      </c>
      <c r="Y236" t="str">
        <f>IF(OR('Model output'!S235="",ISNUMBER(SEARCH("Absent",'Model output'!S235)),ISNUMBER(SEARCH("Not identified",'Model output'!S235)),AND(ISNUMBER(SEARCH("No",'Model output'!S235)),NOT(ISNUMBER(SEARCH("carcinoma",'Model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1" t="str">
        <f>IF(OR('Model output'!V235="", AND(ISERROR(SEARCH("Positive",'Model output'!V235)), ISNUMBER(SEARCH("Negative",'Model output'!V235))), AND(ISNUMBER(SEARCH("Uninvolved",'Model output'!V235)),NOT(ISNUMBER(SEARCH("margins involved",'Model output'!V235)))), ISNUMBER(SEARCH("Free",'Model output'!V235)), ISNUMBER(SEARCH("1 mm",'Model output'!V235)), ISNUMBER(SEARCH("0.1 CM",'Model output'!V235)), ISNUMBER(SEARCH("less than 0.2 mm",'Model output'!V235)), ISNUMBER(SEARCH("less than 0.5 mm",'Model output'!V235)), ISNUMBER(SEARCH("close to",'Model output'!V235)), ISNUMBER(SEARCH("abut",'Model output'!V235)), ISNUMBER(SEARCH("not mentioned",'Model output'!V235)), ISNUMBER(SEARCH("cannot be assessed",'Model output'!V235))), "negative", "positive")</f>
        <v>negative</v>
      </c>
      <c r="AE236" s="36"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AND(ISNUMBER(J236),J236&gt;=5),M236=""),AND(AND(ISNUMBER(J236),J236&gt;=5),AND(ISNUMBER(M236),M236&gt;=1)),AND(ISNUMBER(SERACH("papillary",N236)),OR(Y236="positive",Z236="positive"), ISNUMBER(SEARCH("BRAF",AB236)))),"intermediate","low"))</f>
        <v>low</v>
      </c>
      <c r="AF236" s="37" t="str">
        <f t="shared" si="48"/>
        <v>2</v>
      </c>
      <c r="AG236" s="37" t="str">
        <f t="shared" si="49"/>
        <v>0</v>
      </c>
      <c r="AH236" s="37" t="str">
        <f t="shared" si="50"/>
        <v>0</v>
      </c>
      <c r="AI236" s="43" t="str">
        <f t="shared" si="51"/>
        <v>I</v>
      </c>
      <c r="AJ236" s="40" t="s">
        <v>938</v>
      </c>
      <c r="AK236" s="42" t="s">
        <v>945</v>
      </c>
      <c r="AL236" s="42" t="s">
        <v>943</v>
      </c>
      <c r="AM236" s="42" t="s">
        <v>946</v>
      </c>
      <c r="AN236" s="42" t="s">
        <v>69</v>
      </c>
      <c r="AO236" s="23">
        <f t="shared" ca="1" si="52"/>
        <v>1</v>
      </c>
      <c r="AP236" s="1">
        <f t="shared" si="53"/>
        <v>1</v>
      </c>
      <c r="AQ236" s="1">
        <f t="shared" si="54"/>
        <v>1</v>
      </c>
      <c r="AR236" s="1">
        <f t="shared" si="55"/>
        <v>1</v>
      </c>
      <c r="AS236" s="13">
        <f t="shared" si="56"/>
        <v>1</v>
      </c>
    </row>
    <row r="237" spans="1:45">
      <c r="A237" t="str">
        <f>'Model output'!A236</f>
        <v>TCGA-ET-A40Q</v>
      </c>
      <c r="B237" s="34">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7"/>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output'!G236)),ISNUMBER(SEARCH("V ",'Model output'!G236)),ISNUMBER(SEARCH("five",'Model output'!G236)),ISNUMBER(SEARCH("5",'Model output'!G236))))), "lateral", "central"))</f>
        <v/>
      </c>
      <c r="H237" t="str">
        <f>IF('Model output'!H236="","negative",IF(OR(ISNUMBER(SEARCH("lymph node",'Model output'!H236)),ISNUMBER(SEARCH("gland",'Model output'!H236)),ISNUMBER(SEARCH("lobe",'Model output'!H236)),ISNUMBER(SEARCH("isthmus",'Model output'!H236)),ISNUMBER(SEARCH("mediastinum",'Model output'!H236)),ISNUMBER(SEARCH("Not mentioned",'Model output'!H236)), ISNUMBER(SEARCH("Not applicable",'Model output'!H236)), ISNUMBER(SEARCH("paratracheal",'Model output'!H236)),ISNUMBER(SEARCH("fibroadipose tissue",'Model output'!H236)),ISNUMBER(SEARCH("thyroid node",'Model output'!H236)),ISNUMBER(SEARCH("skeletal muscle",'Model output'!H236)),ISNUMBER(SEARCH("right",'Model output'!H236)),ISNUMBER(SEARCH("left",'Model output'!H236)),ISNUMBER(SEARCH("Not specified",'Model output'!H236))),"negative","positive"))</f>
        <v>negative</v>
      </c>
      <c r="I237">
        <f>IF(OR('Model output'!I236="",'Model output'!I236="Not answered",'Model output'!I236="Not mentioned"),"",IF(ISNUMBER('Model output'!I236),'Model output'!I236,1))</f>
        <v>22</v>
      </c>
      <c r="J237">
        <f>IF(OR('Model output'!J236="",'Model output'!J236="Not answered",'Model output'!J236="Not mentioned"),"",IF(AND(ISNUMBER('Model output'!J236),'Model output'!J236&lt;=I237),'Model output'!J236,IF(AND(ISNUMBER('Model output'!J236), 'Model output'!J236&gt;=DATE(2024,1,1)), MIN(DAY('Model output'!J236), MONTH('Model output'!J236), YEAR('Model output'!J236)), IF(ISNUMBER(SEARCH("0/",'Model output'!J236)),0,IF(ISNUMBER(SEARCH("/",'Model output'!J236)), VALUE(LEFT('Model output'!J236, SEARCH("/",'Model output'!J236)-1)),1)))))</f>
        <v>4</v>
      </c>
      <c r="K237" t="str" cm="1">
        <f t="array" ref="K237">IF(COUNT(FIND({0,1,2,3,4,5,6,7,8,9},'Model output'!K236))&gt;0,'Model output'!K236,"")</f>
        <v>1.4 cm</v>
      </c>
      <c r="L237" s="8" t="str">
        <f t="shared" si="45"/>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7"/>
        <v>2.5cm</v>
      </c>
      <c r="R237" cm="1">
        <f t="array" ref="R237">IF(Q237="","",IF(ISNUMBER(SEARCH("cm",Q237)),MAX(VALUE(SUBSTITUTE(_xlfn.FILTERXML("&lt;t&gt;&lt;s&gt;"&amp;SUBSTITUTE(Q237,",","&lt;/s&gt;&lt;s&gt;")&amp;"&lt;/s&gt;&lt;/t&gt;","//s"),"cm",""))),MAX(VALUE(SUBSTITUTE(_xlfn.FILTERXML("&lt;t&gt;&lt;s&gt;"&amp;SUBSTITUTE(Q237,",","&lt;/s&gt;&lt;s&gt;")&amp;"&lt;/s&gt;&lt;/t&gt;","//s"),"mm","")))/10))</f>
        <v>2.5</v>
      </c>
      <c r="S237" t="str">
        <f>IF(OR('Model output'!P236="",ISNUMBER(SEARCH("Not identified", 'Model output'!P236)),ISNUMBER(SEARCH("Absent",'Model output'!P236)),AND(ISNUMBER(SEARCH("No",'Model output'!P236)),NOT(ISNUMBER(SEARCH("diagnostic",'Model output'!P236)))),ISNUMBER(SEARCH("Negative",'Model output'!P236))),"negative","positive")</f>
        <v>positive</v>
      </c>
      <c r="T237" t="str">
        <f>IF('Model output'!O236="","",'Model output'!O236)</f>
        <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 ""))</f>
        <v>Minimal</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7" t="str">
        <f>IF('Model output'!S236="","",'Model output'!S236)</f>
        <v>Minimal extrathyroidal extension</v>
      </c>
      <c r="Y237" t="str">
        <f>IF(OR('Model output'!S236="",ISNUMBER(SEARCH("Absent",'Model output'!S236)),ISNUMBER(SEARCH("Not identified",'Model output'!S236)),AND(ISNUMBER(SEARCH("No",'Model output'!S236)),NOT(ISNUMBER(SEARCH("carcinoma",'Model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1" t="str">
        <f>IF(OR('Model output'!V236="", AND(ISERROR(SEARCH("Positive",'Model output'!V236)), ISNUMBER(SEARCH("Negative",'Model output'!V236))), AND(ISNUMBER(SEARCH("Uninvolved",'Model output'!V236)),NOT(ISNUMBER(SEARCH("margins involved",'Model output'!V236)))), ISNUMBER(SEARCH("Free",'Model output'!V236)), ISNUMBER(SEARCH("1 mm",'Model output'!V236)), ISNUMBER(SEARCH("0.1 CM",'Model output'!V236)), ISNUMBER(SEARCH("less than 0.2 mm",'Model output'!V236)), ISNUMBER(SEARCH("less than 0.5 mm",'Model output'!V236)), ISNUMBER(SEARCH("close to",'Model output'!V236)), ISNUMBER(SEARCH("abut",'Model output'!V236)), ISNUMBER(SEARCH("not mentioned",'Model output'!V236)), ISNUMBER(SEARCH("cannot be assessed",'Model output'!V236))), "negative", "positive")</f>
        <v>negative</v>
      </c>
      <c r="AE237" s="36"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AND(ISNUMBER(J237),J237&gt;=5),M237=""),AND(AND(ISNUMBER(J237),J237&gt;=5),AND(ISNUMBER(M237),M237&gt;=1)),AND(ISNUMBER(SERACH("papillary",N237)),OR(Y237="positive",Z237="positive"), ISNUMBER(SEARCH("BRAF",AB237)))),"intermediate","low"))</f>
        <v>intermediate</v>
      </c>
      <c r="AF237" s="37" t="str">
        <f t="shared" si="48"/>
        <v>2</v>
      </c>
      <c r="AG237" s="37" t="str">
        <f t="shared" si="49"/>
        <v>1a</v>
      </c>
      <c r="AH237" s="37" t="str">
        <f t="shared" si="50"/>
        <v>0</v>
      </c>
      <c r="AI237" s="43" t="str">
        <f t="shared" si="51"/>
        <v>I</v>
      </c>
      <c r="AJ237" s="40" t="s">
        <v>939</v>
      </c>
      <c r="AK237" s="42" t="s">
        <v>945</v>
      </c>
      <c r="AL237" s="42" t="s">
        <v>942</v>
      </c>
      <c r="AM237" s="42" t="s">
        <v>946</v>
      </c>
      <c r="AN237" s="42" t="s">
        <v>69</v>
      </c>
      <c r="AO237" s="23">
        <f t="shared" ca="1" si="52"/>
        <v>1</v>
      </c>
      <c r="AP237" s="1">
        <f t="shared" si="53"/>
        <v>1</v>
      </c>
      <c r="AQ237" s="1">
        <f t="shared" si="54"/>
        <v>0</v>
      </c>
      <c r="AR237" s="1">
        <f t="shared" si="55"/>
        <v>1</v>
      </c>
      <c r="AS237" s="13">
        <f t="shared" si="56"/>
        <v>1</v>
      </c>
    </row>
    <row r="238" spans="1:45">
      <c r="A238" t="str">
        <f>'Model output'!A237</f>
        <v>TCGA-ET-A40R</v>
      </c>
      <c r="B238" s="34">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7"/>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output'!H237="","negative",IF(OR(ISNUMBER(SEARCH("lymph node",'Model output'!H237)),ISNUMBER(SEARCH("gland",'Model output'!H237)),ISNUMBER(SEARCH("lobe",'Model output'!H237)),ISNUMBER(SEARCH("isthmus",'Model output'!H237)),ISNUMBER(SEARCH("mediastinum",'Model output'!H237)),ISNUMBER(SEARCH("Not mentioned",'Model output'!H237)), ISNUMBER(SEARCH("Not applicable",'Model output'!H237)), ISNUMBER(SEARCH("paratracheal",'Model output'!H237)),ISNUMBER(SEARCH("fibroadipose tissue",'Model output'!H237)),ISNUMBER(SEARCH("thyroid node",'Model output'!H237)),ISNUMBER(SEARCH("skeletal muscle",'Model output'!H237)),ISNUMBER(SEARCH("right",'Model output'!H237)),ISNUMBER(SEARCH("left",'Model output'!H237)),ISNUMBER(SEARCH("Not specified",'Model output'!H237))),"negative","positive"))</f>
        <v>negative</v>
      </c>
      <c r="I238">
        <f>IF(OR('Model output'!I237="",'Model output'!I237="Not answered",'Model output'!I237="Not mentioned"),"",IF(ISNUMBER('Model output'!I237),'Model output'!I237,1))</f>
        <v>20</v>
      </c>
      <c r="J238">
        <f>IF(OR('Model output'!J237="",'Model output'!J237="Not answered",'Model output'!J237="Not mentioned"),"",IF(AND(ISNUMBER('Model output'!J237),'Model output'!J237&lt;=I238),'Model output'!J237,IF(AND(ISNUMBER('Model output'!J237), 'Model output'!J237&gt;=DATE(2024,1,1)), MIN(DAY('Model output'!J237), MONTH('Model output'!J237), YEAR('Model output'!J237)), IF(ISNUMBER(SEARCH("0/",'Model output'!J237)),0,IF(ISNUMBER(SEARCH("/",'Model output'!J237)), VALUE(LEFT('Model output'!J237, SEARCH("/",'Model output'!J237)-1)),1)))))</f>
        <v>7</v>
      </c>
      <c r="K238" t="str" cm="1">
        <f t="array" ref="K238">IF(COUNT(FIND({0,1,2,3,4,5,6,7,8,9},'Model output'!K237))&gt;0,'Model output'!K237,"")</f>
        <v/>
      </c>
      <c r="L238" s="8" t="str">
        <f t="shared" si="45"/>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 follicular variant</v>
      </c>
      <c r="O238" t="str">
        <f>IF('Model output'!M237="","",'Model output'!M237)</f>
        <v/>
      </c>
      <c r="P238" t="str">
        <f>IF('Model output'!N237="","",'Model output'!N237)</f>
        <v>3 cm</v>
      </c>
      <c r="Q238" t="str">
        <f t="shared" si="47"/>
        <v>3cm</v>
      </c>
      <c r="R238" cm="1">
        <f t="array" ref="R238">IF(Q238="","",IF(ISNUMBER(SEARCH("cm",Q238)),MAX(VALUE(SUBSTITUTE(_xlfn.FILTERXML("&lt;t&gt;&lt;s&gt;"&amp;SUBSTITUTE(Q238,",","&lt;/s&gt;&lt;s&gt;")&amp;"&lt;/s&gt;&lt;/t&gt;","//s"),"cm",""))),MAX(VALUE(SUBSTITUTE(_xlfn.FILTERXML("&lt;t&gt;&lt;s&gt;"&amp;SUBSTITUTE(Q238,",","&lt;/s&gt;&lt;s&gt;")&amp;"&lt;/s&gt;&lt;/t&gt;","//s"),"mm","")))/10))</f>
        <v>3</v>
      </c>
      <c r="S238" t="str">
        <f>IF(OR('Model output'!P237="",ISNUMBER(SEARCH("Not identified", 'Model output'!P237)),ISNUMBER(SEARCH("Absent",'Model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 ""))</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7" t="str">
        <f>IF('Model output'!S237="","",'Model output'!S237)</f>
        <v>Present</v>
      </c>
      <c r="Y238" t="str">
        <f>IF(OR('Model output'!S237="",ISNUMBER(SEARCH("Absent",'Model output'!S237)),ISNUMBER(SEARCH("Not identified",'Model output'!S237)),AND(ISNUMBER(SEARCH("No",'Model output'!S237)),NOT(ISNUMBER(SEARCH("carcinoma",'Model output'!S237)))),ISNUMBER(SEARCH("negative",'Model output'!S237))),"negative",IF(Z238="positive","gETE", "positive"))</f>
        <v>positive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1" t="str">
        <f>IF(OR('Model output'!V237="", AND(ISERROR(SEARCH("Positive",'Model output'!V237)), ISNUMBER(SEARCH("Negative",'Model output'!V237))), AND(ISNUMBER(SEARCH("Uninvolved",'Model output'!V237)),NOT(ISNUMBER(SEARCH("margins involved",'Model output'!V237)))), ISNUMBER(SEARCH("Free",'Model output'!V237)), ISNUMBER(SEARCH("1 mm",'Model output'!V237)), ISNUMBER(SEARCH("0.1 CM",'Model output'!V237)), ISNUMBER(SEARCH("less than 0.2 mm",'Model output'!V237)), ISNUMBER(SEARCH("less than 0.5 mm",'Model output'!V237)), ISNUMBER(SEARCH("close to",'Model output'!V237)), ISNUMBER(SEARCH("abut",'Model output'!V237)), ISNUMBER(SEARCH("not mentioned",'Model output'!V237)), ISNUMBER(SEARCH("cannot be assessed",'Model output'!V237))), "negative", "positive")</f>
        <v>positive</v>
      </c>
      <c r="AE238" s="36"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AND(ISNUMBER(J238),J238&gt;=5),M238=""),AND(AND(ISNUMBER(J238),J238&gt;=5),AND(ISNUMBER(M238),M238&gt;=1)),AND(ISNUMBER(SERACH("papillary",N238)),OR(Y238="positive",Z238="positive"), ISNUMBER(SEARCH("BRAF",AB238)))),"intermediate","low"))</f>
        <v>high</v>
      </c>
      <c r="AF238" s="37" t="str">
        <f t="shared" si="48"/>
        <v>2</v>
      </c>
      <c r="AG238" s="37" t="str">
        <f t="shared" si="49"/>
        <v>1a</v>
      </c>
      <c r="AH238" s="37" t="str">
        <f t="shared" si="50"/>
        <v>0</v>
      </c>
      <c r="AI238" s="43" t="str">
        <f t="shared" si="51"/>
        <v>I</v>
      </c>
      <c r="AJ238" s="40" t="s">
        <v>937</v>
      </c>
      <c r="AK238" s="42" t="s">
        <v>945</v>
      </c>
      <c r="AL238" s="42" t="s">
        <v>634</v>
      </c>
      <c r="AM238" s="42" t="s">
        <v>946</v>
      </c>
      <c r="AN238" s="42" t="s">
        <v>69</v>
      </c>
      <c r="AO238" s="23">
        <f t="shared" si="52"/>
        <v>1</v>
      </c>
      <c r="AP238" s="1">
        <f t="shared" si="53"/>
        <v>1</v>
      </c>
      <c r="AQ238" s="1">
        <f t="shared" si="54"/>
        <v>1</v>
      </c>
      <c r="AR238" s="1">
        <f t="shared" si="55"/>
        <v>1</v>
      </c>
      <c r="AS238" s="13">
        <f t="shared" si="56"/>
        <v>1</v>
      </c>
    </row>
    <row r="239" spans="1:45">
      <c r="A239" t="str">
        <f>'Model output'!A238</f>
        <v>TCGA-ET-A40S</v>
      </c>
      <c r="B239" s="34">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0</v>
      </c>
      <c r="F239" t="str">
        <f t="shared" si="57"/>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output'!G238)),ISNUMBER(SEARCH("V ",'Model output'!G238)),ISNUMBER(SEARCH("five",'Model output'!G238)),ISNUMBER(SEARCH("5",'Model output'!G238))))), "lateral", "central"))</f>
        <v/>
      </c>
      <c r="H239" t="str">
        <f>IF('Model output'!H238="","negative",IF(OR(ISNUMBER(SEARCH("lymph node",'Model output'!H238)),ISNUMBER(SEARCH("gland",'Model output'!H238)),ISNUMBER(SEARCH("lobe",'Model output'!H238)),ISNUMBER(SEARCH("isthmus",'Model output'!H238)),ISNUMBER(SEARCH("mediastinum",'Model output'!H238)),ISNUMBER(SEARCH("Not mentioned",'Model output'!H238)), ISNUMBER(SEARCH("Not applicable",'Model output'!H238)), ISNUMBER(SEARCH("paratracheal",'Model output'!H238)),ISNUMBER(SEARCH("fibroadipose tissue",'Model output'!H238)),ISNUMBER(SEARCH("thyroid node",'Model output'!H238)),ISNUMBER(SEARCH("skeletal muscle",'Model output'!H238)),ISNUMBER(SEARCH("right",'Model output'!H238)),ISNUMBER(SEARCH("left",'Model output'!H238)),ISNUMBER(SEARCH("Not specified",'Model output'!H238))),"negative","positive"))</f>
        <v>negative</v>
      </c>
      <c r="I239">
        <f>IF(OR('Model output'!I238="",'Model output'!I238="Not answered",'Model output'!I238="Not mentioned"),"",IF(ISNUMBER('Model output'!I238),'Model output'!I238,1))</f>
        <v>12</v>
      </c>
      <c r="J239">
        <f>IF(OR('Model output'!J238="",'Model output'!J238="Not answered",'Model output'!J238="Not mentioned"),"",IF(AND(ISNUMBER('Model output'!J238),'Model output'!J238&lt;=I239),'Model output'!J238,IF(AND(ISNUMBER('Model output'!J238), 'Model output'!J238&gt;=DATE(2024,1,1)), MIN(DAY('Model output'!J238), MONTH('Model output'!J238), YEAR('Model output'!J238)), IF(ISNUMBER(SEARCH("0/",'Model output'!J238)),0,IF(ISNUMBER(SEARCH("/",'Model output'!J238)), VALUE(LEFT('Model output'!J238, SEARCH("/",'Model output'!J238)-1)),1)))))</f>
        <v>0</v>
      </c>
      <c r="K239" t="str" cm="1">
        <f t="array" ref="K239">IF(COUNT(FIND({0,1,2,3,4,5,6,7,8,9},'Model output'!K238))&gt;0,'Model output'!K238,"")</f>
        <v/>
      </c>
      <c r="L239" s="8" t="str">
        <f t="shared" si="45"/>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47"/>
        <v>2.5cm</v>
      </c>
      <c r="R239" cm="1">
        <f t="array" ref="R239">IF(Q239="","",IF(ISNUMBER(SEARCH("cm",Q239)),MAX(VALUE(SUBSTITUTE(_xlfn.FILTERXML("&lt;t&gt;&lt;s&gt;"&amp;SUBSTITUTE(Q239,",","&lt;/s&gt;&lt;s&gt;")&amp;"&lt;/s&gt;&lt;/t&gt;","//s"),"cm",""))),MAX(VALUE(SUBSTITUTE(_xlfn.FILTERXML("&lt;t&gt;&lt;s&gt;"&amp;SUBSTITUTE(Q239,",","&lt;/s&gt;&lt;s&gt;")&amp;"&lt;/s&gt;&lt;/t&gt;","//s"),"mm","")))/10))</f>
        <v>2.5</v>
      </c>
      <c r="S239" t="str">
        <f>IF(OR('Model output'!P238="",ISNUMBER(SEARCH("Not identified", 'Model output'!P238)),ISNUMBER(SEARCH("Absent",'Model output'!P238)),AND(ISNUMBER(SEARCH("No",'Model output'!P238)),NOT(ISNUMBER(SEARCH("diagnostic",'Model output'!P238)))),ISNUMBER(SEARCH("Negative",'Model output'!P238))),"negative","positive")</f>
        <v>negative</v>
      </c>
      <c r="T239">
        <f>IF('Model output'!O238="","",'Model output'!O238)</f>
        <v>2</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 ""))</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7" t="str">
        <f>IF('Model output'!S238="","",'Model output'!S238)</f>
        <v>Absent</v>
      </c>
      <c r="Y239" t="str">
        <f>IF(OR('Model output'!S238="",ISNUMBER(SEARCH("Absent",'Model output'!S238)),ISNUMBER(SEARCH("Not identified",'Model output'!S238)),AND(ISNUMBER(SEARCH("No",'Model output'!S238)),NOT(ISNUMBER(SEARCH("carcinoma",'Model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1" t="str">
        <f>IF(OR('Model output'!V238="", AND(ISERROR(SEARCH("Positive",'Model output'!V238)), ISNUMBER(SEARCH("Negative",'Model output'!V238))), AND(ISNUMBER(SEARCH("Uninvolved",'Model output'!V238)),NOT(ISNUMBER(SEARCH("margins involved",'Model output'!V238)))), ISNUMBER(SEARCH("Free",'Model output'!V238)), ISNUMBER(SEARCH("1 mm",'Model output'!V238)), ISNUMBER(SEARCH("0.1 CM",'Model output'!V238)), ISNUMBER(SEARCH("less than 0.2 mm",'Model output'!V238)), ISNUMBER(SEARCH("less than 0.5 mm",'Model output'!V238)), ISNUMBER(SEARCH("close to",'Model output'!V238)), ISNUMBER(SEARCH("abut",'Model output'!V238)), ISNUMBER(SEARCH("not mentioned",'Model output'!V238)), ISNUMBER(SEARCH("cannot be assessed",'Model output'!V238))), "negative", "positive")</f>
        <v>negative</v>
      </c>
      <c r="AE239" s="36"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AND(ISNUMBER(J239),J239&gt;=5),M239=""),AND(AND(ISNUMBER(J239),J239&gt;=5),AND(ISNUMBER(M239),M239&gt;=1)),AND(ISNUMBER(SERACH("papillary",N239)),OR(Y239="positive",Z239="positive"), ISNUMBER(SEARCH("BRAF",AB239)))),"intermediate","low"))</f>
        <v>low</v>
      </c>
      <c r="AF239" s="37" t="str">
        <f t="shared" si="48"/>
        <v>2</v>
      </c>
      <c r="AG239" s="37" t="str">
        <f t="shared" si="49"/>
        <v>0</v>
      </c>
      <c r="AH239" s="37" t="str">
        <f t="shared" si="50"/>
        <v>0</v>
      </c>
      <c r="AI239" s="43" t="str">
        <f t="shared" si="51"/>
        <v>I</v>
      </c>
      <c r="AJ239" s="40" t="s">
        <v>938</v>
      </c>
      <c r="AK239" s="42" t="s">
        <v>945</v>
      </c>
      <c r="AL239" s="42" t="s">
        <v>943</v>
      </c>
      <c r="AM239" s="42" t="s">
        <v>946</v>
      </c>
      <c r="AN239" s="42" t="s">
        <v>69</v>
      </c>
      <c r="AO239" s="23">
        <f t="shared" ca="1" si="52"/>
        <v>1</v>
      </c>
      <c r="AP239" s="1">
        <f t="shared" si="53"/>
        <v>1</v>
      </c>
      <c r="AQ239" s="1">
        <f t="shared" si="54"/>
        <v>1</v>
      </c>
      <c r="AR239" s="1">
        <f t="shared" si="55"/>
        <v>1</v>
      </c>
      <c r="AS239" s="13">
        <f t="shared" si="56"/>
        <v>1</v>
      </c>
    </row>
    <row r="240" spans="1:45">
      <c r="A240" t="str">
        <f>'Model output'!A239</f>
        <v>TCGA-ET-A40T</v>
      </c>
      <c r="B240" s="34">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7"/>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output'!G239)),ISNUMBER(SEARCH("V ",'Model output'!G239)),ISNUMBER(SEARCH("five",'Model output'!G239)),ISNUMBER(SEARCH("5",'Model output'!G239))))), "lateral", "central"))</f>
        <v/>
      </c>
      <c r="H240" t="str">
        <f>IF('Model output'!H239="","negative",IF(OR(ISNUMBER(SEARCH("lymph node",'Model output'!H239)),ISNUMBER(SEARCH("gland",'Model output'!H239)),ISNUMBER(SEARCH("lobe",'Model output'!H239)),ISNUMBER(SEARCH("isthmus",'Model output'!H239)),ISNUMBER(SEARCH("mediastinum",'Model output'!H239)),ISNUMBER(SEARCH("Not mentioned",'Model output'!H239)), ISNUMBER(SEARCH("Not applicable",'Model output'!H239)), ISNUMBER(SEARCH("paratracheal",'Model output'!H239)),ISNUMBER(SEARCH("fibroadipose tissue",'Model output'!H239)),ISNUMBER(SEARCH("thyroid node",'Model output'!H239)),ISNUMBER(SEARCH("skeletal muscle",'Model output'!H239)),ISNUMBER(SEARCH("right",'Model output'!H239)),ISNUMBER(SEARCH("left",'Model output'!H239)),ISNUMBER(SEARCH("Not specified",'Model output'!H239))),"negative","positive"))</f>
        <v>negative</v>
      </c>
      <c r="I240">
        <f>IF(OR('Model output'!I239="",'Model output'!I239="Not answered",'Model output'!I239="Not mentioned"),"",IF(ISNUMBER('Model output'!I239),'Model output'!I239,1))</f>
        <v>15</v>
      </c>
      <c r="J240">
        <f>IF(OR('Model output'!J239="",'Model output'!J239="Not answered",'Model output'!J239="Not mentioned"),"",IF(AND(ISNUMBER('Model output'!J239),'Model output'!J239&lt;=I240),'Model output'!J239,IF(AND(ISNUMBER('Model output'!J239), 'Model output'!J239&gt;=DATE(2024,1,1)), MIN(DAY('Model output'!J239), MONTH('Model output'!J239), YEAR('Model output'!J239)), IF(ISNUMBER(SEARCH("0/",'Model output'!J239)),0,IF(ISNUMBER(SEARCH("/",'Model output'!J239)), VALUE(LEFT('Model output'!J239, SEARCH("/",'Model output'!J239)-1)),1)))))</f>
        <v>3</v>
      </c>
      <c r="K240" t="str" cm="1">
        <f t="array" ref="K240">IF(COUNT(FIND({0,1,2,3,4,5,6,7,8,9},'Model output'!K239))&gt;0,'Model output'!K239,"")</f>
        <v/>
      </c>
      <c r="L240" s="8" t="str">
        <f t="shared" si="45"/>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 carcinoma with focal solid areas</v>
      </c>
      <c r="O240" t="str">
        <f>IF('Model output'!M239="","",'Model output'!M239)</f>
        <v/>
      </c>
      <c r="P240" t="str">
        <f>IF('Model output'!N239="","",'Model output'!N239)</f>
        <v>2.8cm</v>
      </c>
      <c r="Q240" t="str">
        <f t="shared" si="47"/>
        <v>2.8cm</v>
      </c>
      <c r="R240" cm="1">
        <f t="array" ref="R240">IF(Q240="","",IF(ISNUMBER(SEARCH("cm",Q240)),MAX(VALUE(SUBSTITUTE(_xlfn.FILTERXML("&lt;t&gt;&lt;s&gt;"&amp;SUBSTITUTE(Q240,",","&lt;/s&gt;&lt;s&gt;")&amp;"&lt;/s&gt;&lt;/t&gt;","//s"),"cm",""))),MAX(VALUE(SUBSTITUTE(_xlfn.FILTERXML("&lt;t&gt;&lt;s&gt;"&amp;SUBSTITUTE(Q240,",","&lt;/s&gt;&lt;s&gt;")&amp;"&lt;/s&gt;&lt;/t&gt;","//s"),"mm","")))/10))</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 ""))</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7" t="str">
        <f>IF('Model output'!S239="","",'Model output'!S239)</f>
        <v>Present</v>
      </c>
      <c r="Y240" t="str">
        <f>IF(OR('Model output'!S239="",ISNUMBER(SEARCH("Absent",'Model output'!S239)),ISNUMBER(SEARCH("Not identified",'Model output'!S239)),AND(ISNUMBER(SEARCH("No",'Model output'!S239)),NOT(ISNUMBER(SEARCH("carcinoma",'Model output'!S239)))),ISNUMBER(SEARCH("negative",'Model output'!S239))),"negative",IF(Z240="positive","gETE", "positive"))</f>
        <v>positive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1" t="str">
        <f>IF(OR('Model output'!V239="", AND(ISERROR(SEARCH("Positive",'Model output'!V239)), ISNUMBER(SEARCH("Negative",'Model output'!V239))), AND(ISNUMBER(SEARCH("Uninvolved",'Model output'!V239)),NOT(ISNUMBER(SEARCH("margins involved",'Model output'!V239)))), ISNUMBER(SEARCH("Free",'Model output'!V239)), ISNUMBER(SEARCH("1 mm",'Model output'!V239)), ISNUMBER(SEARCH("0.1 CM",'Model output'!V239)), ISNUMBER(SEARCH("less than 0.2 mm",'Model output'!V239)), ISNUMBER(SEARCH("less than 0.5 mm",'Model output'!V239)), ISNUMBER(SEARCH("close to",'Model output'!V239)), ISNUMBER(SEARCH("abut",'Model output'!V239)), ISNUMBER(SEARCH("not mentioned",'Model output'!V239)), ISNUMBER(SEARCH("cannot be assessed",'Model output'!V239))), "negative", "positive")</f>
        <v>negative</v>
      </c>
      <c r="AE240" s="36"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AND(ISNUMBER(J240),J240&gt;=5),M240=""),AND(AND(ISNUMBER(J240),J240&gt;=5),AND(ISNUMBER(M240),M240&gt;=1)),AND(ISNUMBER(SERACH("papillary",N240)),OR(Y240="positive",Z240="positive"), ISNUMBER(SEARCH("BRAF",AB240)))),"intermediate","low"))</f>
        <v>intermediate</v>
      </c>
      <c r="AF240" s="37" t="str">
        <f t="shared" si="48"/>
        <v>2</v>
      </c>
      <c r="AG240" s="37" t="str">
        <f t="shared" si="49"/>
        <v>1a</v>
      </c>
      <c r="AH240" s="37" t="str">
        <f t="shared" si="50"/>
        <v>0</v>
      </c>
      <c r="AI240" s="43" t="str">
        <f t="shared" si="51"/>
        <v>I</v>
      </c>
      <c r="AJ240" s="40" t="s">
        <v>939</v>
      </c>
      <c r="AK240" s="42" t="s">
        <v>945</v>
      </c>
      <c r="AL240" s="42" t="s">
        <v>634</v>
      </c>
      <c r="AM240" s="42" t="s">
        <v>946</v>
      </c>
      <c r="AN240" s="42" t="s">
        <v>69</v>
      </c>
      <c r="AO240" s="23">
        <f t="shared" ca="1" si="52"/>
        <v>1</v>
      </c>
      <c r="AP240" s="1">
        <f t="shared" si="53"/>
        <v>1</v>
      </c>
      <c r="AQ240" s="1">
        <f t="shared" si="54"/>
        <v>1</v>
      </c>
      <c r="AR240" s="1">
        <f t="shared" si="55"/>
        <v>1</v>
      </c>
      <c r="AS240" s="13">
        <f t="shared" si="56"/>
        <v>1</v>
      </c>
    </row>
    <row r="241" spans="1:45">
      <c r="A241" t="str">
        <f>'Model output'!A240</f>
        <v>TCGA-ET-A4KQ</v>
      </c>
      <c r="B241" s="34">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7"/>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output'!G240)),ISNUMBER(SEARCH("V ",'Model output'!G240)),ISNUMBER(SEARCH("five",'Model output'!G240)),ISNUMBER(SEARCH("5",'Model output'!G240))))), "lateral", "central"))</f>
        <v/>
      </c>
      <c r="H241" t="str">
        <f>IF('Model output'!H240="","negative",IF(OR(ISNUMBER(SEARCH("lymph node",'Model output'!H240)),ISNUMBER(SEARCH("gland",'Model output'!H240)),ISNUMBER(SEARCH("lobe",'Model output'!H240)),ISNUMBER(SEARCH("isthmus",'Model output'!H240)),ISNUMBER(SEARCH("mediastinum",'Model output'!H240)),ISNUMBER(SEARCH("Not mentioned",'Model output'!H240)), ISNUMBER(SEARCH("Not applicable",'Model output'!H240)), ISNUMBER(SEARCH("paratracheal",'Model output'!H240)),ISNUMBER(SEARCH("fibroadipose tissue",'Model output'!H240)),ISNUMBER(SEARCH("thyroid node",'Model output'!H240)),ISNUMBER(SEARCH("skeletal muscle",'Model output'!H240)),ISNUMBER(SEARCH("right",'Model output'!H240)),ISNUMBER(SEARCH("left",'Model output'!H240)),ISNUMBER(SEARCH("Not specified",'Model output'!H240))),"negative","positive"))</f>
        <v>negative</v>
      </c>
      <c r="I241">
        <f>IF(OR('Model output'!I240="",'Model output'!I240="Not answered",'Model output'!I240="Not mentioned"),"",IF(ISNUMBER('Model output'!I240),'Model output'!I240,1))</f>
        <v>0</v>
      </c>
      <c r="J241">
        <f>IF(OR('Model output'!J240="",'Model output'!J240="Not answered",'Model output'!J240="Not mentioned"),"",IF(AND(ISNUMBER('Model output'!J240),'Model output'!J240&lt;=I241),'Model output'!J240,IF(AND(ISNUMBER('Model output'!J240), 'Model output'!J240&gt;=DATE(2024,1,1)), MIN(DAY('Model output'!J240), MONTH('Model output'!J240), YEAR('Model output'!J240)), IF(ISNUMBER(SEARCH("0/",'Model output'!J240)),0,IF(ISNUMBER(SEARCH("/",'Model output'!J240)), VALUE(LEFT('Model output'!J240, SEARCH("/",'Model output'!J240)-1)),1)))))</f>
        <v>0</v>
      </c>
      <c r="K241" t="str" cm="1">
        <f t="array" ref="K241">IF(COUNT(FIND({0,1,2,3,4,5,6,7,8,9},'Model output'!K240))&gt;0,'Model output'!K240,"")</f>
        <v/>
      </c>
      <c r="L241" s="8" t="str">
        <f t="shared" si="45"/>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47"/>
        <v>4.0cm</v>
      </c>
      <c r="R241" cm="1">
        <f t="array" ref="R241">IF(Q241="","",IF(ISNUMBER(SEARCH("cm",Q241)),MAX(VALUE(SUBSTITUTE(_xlfn.FILTERXML("&lt;t&gt;&lt;s&gt;"&amp;SUBSTITUTE(Q241,",","&lt;/s&gt;&lt;s&gt;")&amp;"&lt;/s&gt;&lt;/t&gt;","//s"),"cm",""))),MAX(VALUE(SUBSTITUTE(_xlfn.FILTERXML("&lt;t&gt;&lt;s&gt;"&amp;SUBSTITUTE(Q241,",","&lt;/s&gt;&lt;s&gt;")&amp;"&lt;/s&gt;&lt;/t&gt;","//s"),"mm","")))/10))</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 ""))</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7" t="str">
        <f>IF('Model output'!S240="","",'Model output'!S240)</f>
        <v>Not identified</v>
      </c>
      <c r="Y241" t="str">
        <f>IF(OR('Model output'!S240="",ISNUMBER(SEARCH("Absent",'Model output'!S240)),ISNUMBER(SEARCH("Not identified",'Model output'!S240)),AND(ISNUMBER(SEARCH("No",'Model output'!S240)),NOT(ISNUMBER(SEARCH("carcinoma",'Model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1" t="str">
        <f>IF(OR('Model output'!V240="", AND(ISERROR(SEARCH("Positive",'Model output'!V240)), ISNUMBER(SEARCH("Negative",'Model output'!V240))), AND(ISNUMBER(SEARCH("Uninvolved",'Model output'!V240)),NOT(ISNUMBER(SEARCH("margins involved",'Model output'!V240)))), ISNUMBER(SEARCH("Free",'Model output'!V240)), ISNUMBER(SEARCH("1 mm",'Model output'!V240)), ISNUMBER(SEARCH("0.1 CM",'Model output'!V240)), ISNUMBER(SEARCH("less than 0.2 mm",'Model output'!V240)), ISNUMBER(SEARCH("less than 0.5 mm",'Model output'!V240)), ISNUMBER(SEARCH("close to",'Model output'!V240)), ISNUMBER(SEARCH("abut",'Model output'!V240)), ISNUMBER(SEARCH("not mentioned",'Model output'!V240)), ISNUMBER(SEARCH("cannot be assessed",'Model output'!V240))), "negative", "positive")</f>
        <v>negative</v>
      </c>
      <c r="AE241" s="36"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AND(ISNUMBER(J241),J241&gt;=5),M241=""),AND(AND(ISNUMBER(J241),J241&gt;=5),AND(ISNUMBER(M241),M241&gt;=1)),AND(ISNUMBER(SERACH("papillary",N241)),OR(Y241="positive",Z241="positive"), ISNUMBER(SEARCH("BRAF",AB241)))),"intermediate","low"))</f>
        <v>low</v>
      </c>
      <c r="AF241" s="37" t="str">
        <f t="shared" si="48"/>
        <v>2</v>
      </c>
      <c r="AG241" s="37" t="str">
        <f t="shared" si="49"/>
        <v>0</v>
      </c>
      <c r="AH241" s="37" t="str">
        <f t="shared" si="50"/>
        <v>0</v>
      </c>
      <c r="AI241" s="43" t="str">
        <f t="shared" si="51"/>
        <v>I</v>
      </c>
      <c r="AJ241" s="40" t="s">
        <v>938</v>
      </c>
      <c r="AK241" s="42" t="s">
        <v>945</v>
      </c>
      <c r="AL241" s="42" t="s">
        <v>946</v>
      </c>
      <c r="AM241" s="42" t="s">
        <v>946</v>
      </c>
      <c r="AN241" s="42" t="s">
        <v>69</v>
      </c>
      <c r="AO241" s="23">
        <f t="shared" ca="1" si="52"/>
        <v>1</v>
      </c>
      <c r="AP241" s="1">
        <f t="shared" si="53"/>
        <v>1</v>
      </c>
      <c r="AQ241" s="1">
        <f t="shared" si="54"/>
        <v>1</v>
      </c>
      <c r="AR241" s="1">
        <f t="shared" si="55"/>
        <v>1</v>
      </c>
      <c r="AS241" s="13">
        <f t="shared" si="56"/>
        <v>1</v>
      </c>
    </row>
    <row r="242" spans="1:45">
      <c r="A242" t="str">
        <f>'Model output'!A241</f>
        <v>TCGA-FE-A231</v>
      </c>
      <c r="B242" s="34">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7"/>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output'!G241)),ISNUMBER(SEARCH("V ",'Model output'!G241)),ISNUMBER(SEARCH("five",'Model output'!G241)),ISNUMBER(SEARCH("5",'Model output'!G241))))), "lateral", "central"))</f>
        <v>lateral</v>
      </c>
      <c r="H242" t="str">
        <f>IF('Model output'!H241="","negative",IF(OR(ISNUMBER(SEARCH("lymph node",'Model output'!H241)),ISNUMBER(SEARCH("gland",'Model output'!H241)),ISNUMBER(SEARCH("lobe",'Model output'!H241)),ISNUMBER(SEARCH("isthmus",'Model output'!H241)),ISNUMBER(SEARCH("mediastinum",'Model output'!H241)),ISNUMBER(SEARCH("Not mentioned",'Model output'!H241)), ISNUMBER(SEARCH("Not applicable",'Model output'!H241)), ISNUMBER(SEARCH("paratracheal",'Model output'!H241)),ISNUMBER(SEARCH("fibroadipose tissue",'Model output'!H241)),ISNUMBER(SEARCH("thyroid node",'Model output'!H241)),ISNUMBER(SEARCH("skeletal muscle",'Model output'!H241)),ISNUMBER(SEARCH("right",'Model output'!H241)),ISNUMBER(SEARCH("left",'Model output'!H241)),ISNUMBER(SEARCH("Not specified",'Model output'!H241))),"negative","positive"))</f>
        <v>negative</v>
      </c>
      <c r="I242">
        <f>IF(OR('Model output'!I241="",'Model output'!I241="Not answered",'Model output'!I241="Not mentioned"),"",IF(ISNUMBER('Model output'!I241),'Model output'!I241,1))</f>
        <v>31</v>
      </c>
      <c r="J242">
        <f>IF(OR('Model output'!J241="",'Model output'!J241="Not answered",'Model output'!J241="Not mentioned"),"",IF(AND(ISNUMBER('Model output'!J241),'Model output'!J241&lt;=I242),'Model output'!J241,IF(AND(ISNUMBER('Model output'!J241), 'Model output'!J241&gt;=DATE(2024,1,1)), MIN(DAY('Model output'!J241), MONTH('Model output'!J241), YEAR('Model output'!J241)), IF(ISNUMBER(SEARCH("0/",'Model output'!J241)),0,IF(ISNUMBER(SEARCH("/",'Model output'!J241)), VALUE(LEFT('Model output'!J241, SEARCH("/",'Model output'!J241)-1)),1)))))</f>
        <v>16</v>
      </c>
      <c r="K242" t="str" cm="1">
        <f t="array" ref="K242">IF(COUNT(FIND({0,1,2,3,4,5,6,7,8,9},'Model output'!K241))&gt;0,'Model output'!K241,"")</f>
        <v>2.5 cm</v>
      </c>
      <c r="L242" s="8" t="str">
        <f t="shared" si="45"/>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47"/>
        <v>9.4cm</v>
      </c>
      <c r="R242" cm="1">
        <f t="array" ref="R242">IF(Q242="","",IF(ISNUMBER(SEARCH("cm",Q242)),MAX(VALUE(SUBSTITUTE(_xlfn.FILTERXML("&lt;t&gt;&lt;s&gt;"&amp;SUBSTITUTE(Q242,",","&lt;/s&gt;&lt;s&gt;")&amp;"&lt;/s&gt;&lt;/t&gt;","//s"),"cm",""))),MAX(VALUE(SUBSTITUTE(_xlfn.FILTERXML("&lt;t&gt;&lt;s&gt;"&amp;SUBSTITUTE(Q242,",","&lt;/s&gt;&lt;s&gt;")&amp;"&lt;/s&gt;&lt;/t&gt;","//s"),"mm","")))/10))</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 ""))</f>
        <v>Not mentioned</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7" t="str">
        <f>IF('Model output'!S241="","",'Model output'!S241)</f>
        <v>Not mentioned</v>
      </c>
      <c r="Y242" t="str">
        <f>IF(OR('Model output'!S241="",ISNUMBER(SEARCH("Absent",'Model output'!S241)),ISNUMBER(SEARCH("Not identified",'Model output'!S241)),AND(ISNUMBER(SEARCH("No",'Model output'!S241)),NOT(ISNUMBER(SEARCH("carcinoma",'Model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1" t="str">
        <f>IF(OR('Model output'!V241="", AND(ISERROR(SEARCH("Positive",'Model output'!V241)), ISNUMBER(SEARCH("Negative",'Model output'!V241))), AND(ISNUMBER(SEARCH("Uninvolved",'Model output'!V241)),NOT(ISNUMBER(SEARCH("margins involved",'Model output'!V241)))), ISNUMBER(SEARCH("Free",'Model output'!V241)), ISNUMBER(SEARCH("1 mm",'Model output'!V241)), ISNUMBER(SEARCH("0.1 CM",'Model output'!V241)), ISNUMBER(SEARCH("less than 0.2 mm",'Model output'!V241)), ISNUMBER(SEARCH("less than 0.5 mm",'Model output'!V241)), ISNUMBER(SEARCH("close to",'Model output'!V241)), ISNUMBER(SEARCH("abut",'Model output'!V241)), ISNUMBER(SEARCH("not mentioned",'Model output'!V241)), ISNUMBER(SEARCH("cannot be assessed",'Model output'!V241))), "negative", "positive")</f>
        <v>negative</v>
      </c>
      <c r="AE242" s="36"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AND(ISNUMBER(J242),J242&gt;=5),M242=""),AND(AND(ISNUMBER(J242),J242&gt;=5),AND(ISNUMBER(M242),M242&gt;=1)),AND(ISNUMBER(SERACH("papillary",N242)),OR(Y242="positive",Z242="positive"), ISNUMBER(SEARCH("BRAF",AB242)))),"intermediate","low"))</f>
        <v>intermediate</v>
      </c>
      <c r="AF242" s="37" t="str">
        <f t="shared" si="48"/>
        <v>3a</v>
      </c>
      <c r="AG242" s="37" t="str">
        <f t="shared" si="49"/>
        <v>1b</v>
      </c>
      <c r="AH242" s="37" t="str">
        <f t="shared" si="50"/>
        <v>0</v>
      </c>
      <c r="AI242" s="43" t="str">
        <f t="shared" si="51"/>
        <v>II</v>
      </c>
      <c r="AJ242" s="40" t="s">
        <v>939</v>
      </c>
      <c r="AK242" s="42" t="s">
        <v>947</v>
      </c>
      <c r="AL242" s="42" t="s">
        <v>942</v>
      </c>
      <c r="AM242" s="42" t="s">
        <v>946</v>
      </c>
      <c r="AN242" s="42" t="s">
        <v>944</v>
      </c>
      <c r="AO242" s="23">
        <f t="shared" ca="1" si="52"/>
        <v>1</v>
      </c>
      <c r="AP242" s="1">
        <f t="shared" si="53"/>
        <v>1</v>
      </c>
      <c r="AQ242" s="1">
        <f t="shared" si="54"/>
        <v>1</v>
      </c>
      <c r="AR242" s="1">
        <f t="shared" si="55"/>
        <v>1</v>
      </c>
      <c r="AS242" s="13">
        <f t="shared" si="56"/>
        <v>1</v>
      </c>
    </row>
    <row r="243" spans="1:45">
      <c r="A243" t="str">
        <f>'Model output'!A242</f>
        <v>TCGA-FY-A2QD</v>
      </c>
      <c r="B243" s="34">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X</v>
      </c>
      <c r="F243" t="str">
        <f t="shared" si="57"/>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output'!G242)),ISNUMBER(SEARCH("V ",'Model output'!G242)),ISNUMBER(SEARCH("five",'Model output'!G242)),ISNUMBER(SEARCH("5",'Model output'!G242))))), "lateral", "central"))</f>
        <v/>
      </c>
      <c r="H243" t="str">
        <f>IF('Model output'!H242="","negative",IF(OR(ISNUMBER(SEARCH("lymph node",'Model output'!H242)),ISNUMBER(SEARCH("gland",'Model output'!H242)),ISNUMBER(SEARCH("lobe",'Model output'!H242)),ISNUMBER(SEARCH("isthmus",'Model output'!H242)),ISNUMBER(SEARCH("mediastinum",'Model output'!H242)),ISNUMBER(SEARCH("Not mentioned",'Model output'!H242)), ISNUMBER(SEARCH("Not applicable",'Model output'!H242)), ISNUMBER(SEARCH("paratracheal",'Model output'!H242)),ISNUMBER(SEARCH("fibroadipose tissue",'Model output'!H242)),ISNUMBER(SEARCH("thyroid node",'Model output'!H242)),ISNUMBER(SEARCH("skeletal muscle",'Model output'!H242)),ISNUMBER(SEARCH("right",'Model output'!H242)),ISNUMBER(SEARCH("left",'Model output'!H242)),ISNUMBER(SEARCH("Not specified",'Model output'!H242))),"negative","positive"))</f>
        <v>negative</v>
      </c>
      <c r="I243">
        <f>IF(OR('Model output'!I242="",'Model output'!I242="Not answered",'Model output'!I242="Not mentioned"),"",IF(ISNUMBER('Model output'!I242),'Model output'!I242,1))</f>
        <v>3</v>
      </c>
      <c r="J243">
        <f>IF(OR('Model output'!J242="",'Model output'!J242="Not answered",'Model output'!J242="Not mentioned"),"",IF(AND(ISNUMBER('Model output'!J242),'Model output'!J242&lt;=I243),'Model output'!J242,IF(AND(ISNUMBER('Model output'!J242), 'Model output'!J242&gt;=DATE(2024,1,1)), MIN(DAY('Model output'!J242), MONTH('Model output'!J242), YEAR('Model output'!J242)), IF(ISNUMBER(SEARCH("0/",'Model output'!J242)),0,IF(ISNUMBER(SEARCH("/",'Model output'!J242)), VALUE(LEFT('Model output'!J242, SEARCH("/",'Model output'!J242)-1)),1)))))</f>
        <v>0</v>
      </c>
      <c r="K243" t="str" cm="1">
        <f t="array" ref="K243">IF(COUNT(FIND({0,1,2,3,4,5,6,7,8,9},'Model output'!K242))&gt;0,'Model output'!K242,"")</f>
        <v/>
      </c>
      <c r="L243" s="8" t="str">
        <f t="shared" si="45"/>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7"/>
        <v>0.6cm</v>
      </c>
      <c r="R243" cm="1">
        <f t="array" ref="R243">IF(Q243="","",IF(ISNUMBER(SEARCH("cm",Q243)),MAX(VALUE(SUBSTITUTE(_xlfn.FILTERXML("&lt;t&gt;&lt;s&gt;"&amp;SUBSTITUTE(Q243,",","&lt;/s&gt;&lt;s&gt;")&amp;"&lt;/s&gt;&lt;/t&gt;","//s"),"cm",""))),MAX(VALUE(SUBSTITUTE(_xlfn.FILTERXML("&lt;t&gt;&lt;s&gt;"&amp;SUBSTITUTE(Q243,",","&lt;/s&gt;&lt;s&gt;")&amp;"&lt;/s&gt;&lt;/t&gt;","//s"),"mm","")))/10))</f>
        <v>0.6</v>
      </c>
      <c r="S243" t="str">
        <f>IF(OR('Model output'!P242="",ISNUMBER(SEARCH("Not identified", 'Model output'!P242)),ISNUMBER(SEARCH("Absent",'Model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 ""))</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7" t="str">
        <f>IF('Model output'!S242="","",'Model output'!S242)</f>
        <v>Not identified</v>
      </c>
      <c r="Y243" t="str">
        <f>IF(OR('Model output'!S242="",ISNUMBER(SEARCH("Absent",'Model output'!S242)),ISNUMBER(SEARCH("Not identified",'Model output'!S242)),AND(ISNUMBER(SEARCH("No",'Model output'!S242)),NOT(ISNUMBER(SEARCH("carcinoma",'Model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1" t="str">
        <f>IF(OR('Model output'!V242="", AND(ISERROR(SEARCH("Positive",'Model output'!V242)), ISNUMBER(SEARCH("Negative",'Model output'!V242))), AND(ISNUMBER(SEARCH("Uninvolved",'Model output'!V242)),NOT(ISNUMBER(SEARCH("margins involved",'Model output'!V242)))), ISNUMBER(SEARCH("Free",'Model output'!V242)), ISNUMBER(SEARCH("1 mm",'Model output'!V242)), ISNUMBER(SEARCH("0.1 CM",'Model output'!V242)), ISNUMBER(SEARCH("less than 0.2 mm",'Model output'!V242)), ISNUMBER(SEARCH("less than 0.5 mm",'Model output'!V242)), ISNUMBER(SEARCH("close to",'Model output'!V242)), ISNUMBER(SEARCH("abut",'Model output'!V242)), ISNUMBER(SEARCH("not mentioned",'Model output'!V242)), ISNUMBER(SEARCH("cannot be assessed",'Model output'!V242))), "negative", "positive")</f>
        <v>negative</v>
      </c>
      <c r="AE243" s="36"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AND(ISNUMBER(J243),J243&gt;=5),M243=""),AND(AND(ISNUMBER(J243),J243&gt;=5),AND(ISNUMBER(M243),M243&gt;=1)),AND(ISNUMBER(SERACH("papillary",N243)),OR(Y243="positive",Z243="positive"), ISNUMBER(SEARCH("BRAF",AB243)))),"intermediate","low"))</f>
        <v>low</v>
      </c>
      <c r="AF243" s="37" t="str">
        <f t="shared" si="48"/>
        <v>1a</v>
      </c>
      <c r="AG243" s="37" t="str">
        <f t="shared" si="49"/>
        <v>0</v>
      </c>
      <c r="AH243" s="37" t="str">
        <f t="shared" si="50"/>
        <v>0</v>
      </c>
      <c r="AI243" s="43" t="str">
        <f t="shared" si="51"/>
        <v>I</v>
      </c>
      <c r="AJ243" s="40" t="s">
        <v>938</v>
      </c>
      <c r="AK243" s="42" t="s">
        <v>634</v>
      </c>
      <c r="AL243" s="42" t="s">
        <v>943</v>
      </c>
      <c r="AM243" s="42" t="s">
        <v>946</v>
      </c>
      <c r="AN243" s="42" t="s">
        <v>69</v>
      </c>
      <c r="AO243" s="23">
        <f t="shared" ca="1" si="52"/>
        <v>1</v>
      </c>
      <c r="AP243" s="1">
        <f t="shared" si="53"/>
        <v>1</v>
      </c>
      <c r="AQ243" s="1">
        <f t="shared" si="54"/>
        <v>1</v>
      </c>
      <c r="AR243" s="1">
        <f t="shared" si="55"/>
        <v>1</v>
      </c>
      <c r="AS243" s="13">
        <f t="shared" si="56"/>
        <v>1</v>
      </c>
    </row>
    <row r="244" spans="1:45">
      <c r="A244" t="str">
        <f>'Model output'!A243</f>
        <v>TCGA-FY-A3BL</v>
      </c>
      <c r="B244" s="34">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7"/>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output'!G243)),ISNUMBER(SEARCH("V ",'Model output'!G243)),ISNUMBER(SEARCH("five",'Model output'!G243)),ISNUMBER(SEARCH("5",'Model output'!G243))))), "lateral", "central"))</f>
        <v/>
      </c>
      <c r="H244" t="str">
        <f>IF('Model output'!H243="","negative",IF(OR(ISNUMBER(SEARCH("lymph node",'Model output'!H243)),ISNUMBER(SEARCH("gland",'Model output'!H243)),ISNUMBER(SEARCH("lobe",'Model output'!H243)),ISNUMBER(SEARCH("isthmus",'Model output'!H243)),ISNUMBER(SEARCH("mediastinum",'Model output'!H243)),ISNUMBER(SEARCH("Not mentioned",'Model output'!H243)), ISNUMBER(SEARCH("Not applicable",'Model output'!H243)), ISNUMBER(SEARCH("paratracheal",'Model output'!H243)),ISNUMBER(SEARCH("fibroadipose tissue",'Model output'!H243)),ISNUMBER(SEARCH("thyroid node",'Model output'!H243)),ISNUMBER(SEARCH("skeletal muscle",'Model output'!H243)),ISNUMBER(SEARCH("right",'Model output'!H243)),ISNUMBER(SEARCH("left",'Model output'!H243)),ISNUMBER(SEARCH("Not specified",'Model output'!H243))),"negative","positive"))</f>
        <v>negative</v>
      </c>
      <c r="I244" t="str">
        <f>IF(OR('Model output'!I243="",'Model output'!I243="Not answered",'Model output'!I243="Not mentioned"),"",IF(ISNUMBER('Model output'!I243),'Model output'!I243,1))</f>
        <v/>
      </c>
      <c r="J244" t="str">
        <f>IF(OR('Model output'!J243="",'Model output'!J243="Not answered",'Model output'!J243="Not mentioned"),"",IF(AND(ISNUMBER('Model output'!J243),'Model output'!J243&lt;=I244),'Model output'!J243,IF(AND(ISNUMBER('Model output'!J243), 'Model output'!J243&gt;=DATE(2024,1,1)), MIN(DAY('Model output'!J243), MONTH('Model output'!J243), YEAR('Model output'!J243)), IF(ISNUMBER(SEARCH("0/",'Model output'!J243)),0,IF(ISNUMBER(SEARCH("/",'Model output'!J243)), VALUE(LEFT('Model output'!J243, SEARCH("/",'Model output'!J243)-1)),1)))))</f>
        <v/>
      </c>
      <c r="K244" t="str" cm="1">
        <f t="array" ref="K244">IF(COUNT(FIND({0,1,2,3,4,5,6,7,8,9},'Model output'!K243))&gt;0,'Model output'!K243,"")</f>
        <v/>
      </c>
      <c r="L244" s="8" t="str">
        <f t="shared" si="45"/>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47"/>
        <v>1.2cm</v>
      </c>
      <c r="R244" cm="1">
        <f t="array" ref="R244">IF(Q244="","",IF(ISNUMBER(SEARCH("cm",Q244)),MAX(VALUE(SUBSTITUTE(_xlfn.FILTERXML("&lt;t&gt;&lt;s&gt;"&amp;SUBSTITUTE(Q244,",","&lt;/s&gt;&lt;s&gt;")&amp;"&lt;/s&gt;&lt;/t&gt;","//s"),"cm",""))),MAX(VALUE(SUBSTITUTE(_xlfn.FILTERXML("&lt;t&gt;&lt;s&gt;"&amp;SUBSTITUTE(Q244,",","&lt;/s&gt;&lt;s&gt;")&amp;"&lt;/s&gt;&lt;/t&gt;","//s"),"mm","")))/10))</f>
        <v>1.2</v>
      </c>
      <c r="S244" t="str">
        <f>IF(OR('Model output'!P243="",ISNUMBER(SEARCH("Not identified", 'Model output'!P243)),ISNUMBER(SEARCH("Absent",'Model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 ""))</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negative</v>
      </c>
      <c r="X244" s="17" t="str">
        <f>IF('Model output'!S243="","",'Model output'!S243)</f>
        <v>Not mentioned</v>
      </c>
      <c r="Y244" t="str">
        <f>IF(OR('Model output'!S243="",ISNUMBER(SEARCH("Absent",'Model output'!S243)),ISNUMBER(SEARCH("Not identified",'Model output'!S243)),AND(ISNUMBER(SEARCH("No",'Model output'!S243)),NOT(ISNUMBER(SEARCH("carcinoma",'Model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1" t="str">
        <f>IF(OR('Model output'!V243="", AND(ISERROR(SEARCH("Positive",'Model output'!V243)), ISNUMBER(SEARCH("Negative",'Model output'!V243))), AND(ISNUMBER(SEARCH("Uninvolved",'Model output'!V243)),NOT(ISNUMBER(SEARCH("margins involved",'Model output'!V243)))), ISNUMBER(SEARCH("Free",'Model output'!V243)), ISNUMBER(SEARCH("1 mm",'Model output'!V243)), ISNUMBER(SEARCH("0.1 CM",'Model output'!V243)), ISNUMBER(SEARCH("less than 0.2 mm",'Model output'!V243)), ISNUMBER(SEARCH("less than 0.5 mm",'Model output'!V243)), ISNUMBER(SEARCH("close to",'Model output'!V243)), ISNUMBER(SEARCH("abut",'Model output'!V243)), ISNUMBER(SEARCH("not mentioned",'Model output'!V243)), ISNUMBER(SEARCH("cannot be assessed",'Model output'!V243))), "negative", "positive")</f>
        <v>negative</v>
      </c>
      <c r="AE244" s="36"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AND(ISNUMBER(J244),J244&gt;=5),M244=""),AND(AND(ISNUMBER(J244),J244&gt;=5),AND(ISNUMBER(M244),M244&gt;=1)),AND(ISNUMBER(SERACH("papillary",N244)),OR(Y244="positive",Z244="positive"), ISNUMBER(SEARCH("BRAF",AB244)))),"intermediate","low"))</f>
        <v>low</v>
      </c>
      <c r="AF244" s="37" t="str">
        <f t="shared" si="48"/>
        <v>1b</v>
      </c>
      <c r="AG244" s="37" t="str">
        <f t="shared" si="49"/>
        <v>0</v>
      </c>
      <c r="AH244" s="37" t="str">
        <f t="shared" si="50"/>
        <v>0</v>
      </c>
      <c r="AI244" s="43" t="str">
        <f t="shared" si="51"/>
        <v>I</v>
      </c>
      <c r="AJ244" s="40" t="s">
        <v>938</v>
      </c>
      <c r="AK244" s="42" t="s">
        <v>942</v>
      </c>
      <c r="AL244" s="42" t="s">
        <v>946</v>
      </c>
      <c r="AM244" s="42" t="s">
        <v>946</v>
      </c>
      <c r="AN244" s="42" t="s">
        <v>69</v>
      </c>
      <c r="AO244" s="23">
        <f t="shared" ca="1" si="52"/>
        <v>1</v>
      </c>
      <c r="AP244" s="1">
        <f t="shared" si="53"/>
        <v>1</v>
      </c>
      <c r="AQ244" s="1">
        <f t="shared" si="54"/>
        <v>1</v>
      </c>
      <c r="AR244" s="1">
        <f t="shared" si="55"/>
        <v>1</v>
      </c>
      <c r="AS244" s="13">
        <f t="shared" si="56"/>
        <v>1</v>
      </c>
    </row>
    <row r="245" spans="1:45">
      <c r="A245" t="str">
        <f>'Model output'!A244</f>
        <v>TCGA-FY-A3I5</v>
      </c>
      <c r="B245" s="34">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7"/>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output'!G244)),ISNUMBER(SEARCH("V ",'Model output'!G244)),ISNUMBER(SEARCH("five",'Model output'!G244)),ISNUMBER(SEARCH("5",'Model output'!G244))))), "lateral", "central"))</f>
        <v/>
      </c>
      <c r="H245" t="str">
        <f>IF('Model output'!H244="","negative",IF(OR(ISNUMBER(SEARCH("lymph node",'Model output'!H244)),ISNUMBER(SEARCH("gland",'Model output'!H244)),ISNUMBER(SEARCH("lobe",'Model output'!H244)),ISNUMBER(SEARCH("isthmus",'Model output'!H244)),ISNUMBER(SEARCH("mediastinum",'Model output'!H244)),ISNUMBER(SEARCH("Not mentioned",'Model output'!H244)), ISNUMBER(SEARCH("Not applicable",'Model output'!H244)), ISNUMBER(SEARCH("paratracheal",'Model output'!H244)),ISNUMBER(SEARCH("fibroadipose tissue",'Model output'!H244)),ISNUMBER(SEARCH("thyroid node",'Model output'!H244)),ISNUMBER(SEARCH("skeletal muscle",'Model output'!H244)),ISNUMBER(SEARCH("right",'Model output'!H244)),ISNUMBER(SEARCH("left",'Model output'!H244)),ISNUMBER(SEARCH("Not specified",'Model output'!H244))),"negative","positive"))</f>
        <v>negative</v>
      </c>
      <c r="I245">
        <f>IF(OR('Model output'!I244="",'Model output'!I244="Not answered",'Model output'!I244="Not mentioned"),"",IF(ISNUMBER('Model output'!I244),'Model output'!I244,1))</f>
        <v>18</v>
      </c>
      <c r="J245">
        <f>IF(OR('Model output'!J244="",'Model output'!J244="Not answered",'Model output'!J244="Not mentioned"),"",IF(AND(ISNUMBER('Model output'!J244),'Model output'!J244&lt;=I245),'Model output'!J244,IF(AND(ISNUMBER('Model output'!J244), 'Model output'!J244&gt;=DATE(2024,1,1)), MIN(DAY('Model output'!J244), MONTH('Model output'!J244), YEAR('Model output'!J244)), IF(ISNUMBER(SEARCH("0/",'Model output'!J244)),0,IF(ISNUMBER(SEARCH("/",'Model output'!J244)), VALUE(LEFT('Model output'!J244, SEARCH("/",'Model output'!J244)-1)),1)))))</f>
        <v>0</v>
      </c>
      <c r="K245" t="str" cm="1">
        <f t="array" ref="K245">IF(COUNT(FIND({0,1,2,3,4,5,6,7,8,9},'Model output'!K244))&gt;0,'Model output'!K244,"")</f>
        <v/>
      </c>
      <c r="L245" s="8" t="str">
        <f t="shared" si="45"/>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 Variant</v>
      </c>
      <c r="P245" t="str">
        <f>IF('Model output'!N244="","",'Model output'!N244)</f>
        <v>4.5 x 3.0 x 3.0 cm</v>
      </c>
      <c r="Q245" t="str">
        <f t="shared" si="47"/>
        <v>4.5,3.0,3.0cm</v>
      </c>
      <c r="R245" cm="1">
        <f t="array" ref="R245">IF(Q245="","",IF(ISNUMBER(SEARCH("cm",Q245)),MAX(VALUE(SUBSTITUTE(_xlfn.FILTERXML("&lt;t&gt;&lt;s&gt;"&amp;SUBSTITUTE(Q245,",","&lt;/s&gt;&lt;s&gt;")&amp;"&lt;/s&gt;&lt;/t&gt;","//s"),"cm",""))),MAX(VALUE(SUBSTITUTE(_xlfn.FILTERXML("&lt;t&gt;&lt;s&gt;"&amp;SUBSTITUTE(Q245,",","&lt;/s&gt;&lt;s&gt;")&amp;"&lt;/s&gt;&lt;/t&gt;","//s"),"mm","")))/10))</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1</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 ""))</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7" t="str">
        <f>IF('Model output'!S244="","",'Model output'!S244)</f>
        <v>Not identified</v>
      </c>
      <c r="Y245" t="str">
        <f>IF(OR('Model output'!S244="",ISNUMBER(SEARCH("Absent",'Model output'!S244)),ISNUMBER(SEARCH("Not identified",'Model output'!S244)),AND(ISNUMBER(SEARCH("No",'Model output'!S244)),NOT(ISNUMBER(SEARCH("carcinoma",'Model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1" t="str">
        <f>IF(OR('Model output'!V244="", AND(ISERROR(SEARCH("Positive",'Model output'!V244)), ISNUMBER(SEARCH("Negative",'Model output'!V244))), AND(ISNUMBER(SEARCH("Uninvolved",'Model output'!V244)),NOT(ISNUMBER(SEARCH("margins involved",'Model output'!V244)))), ISNUMBER(SEARCH("Free",'Model output'!V244)), ISNUMBER(SEARCH("1 mm",'Model output'!V244)), ISNUMBER(SEARCH("0.1 CM",'Model output'!V244)), ISNUMBER(SEARCH("less than 0.2 mm",'Model output'!V244)), ISNUMBER(SEARCH("less than 0.5 mm",'Model output'!V244)), ISNUMBER(SEARCH("close to",'Model output'!V244)), ISNUMBER(SEARCH("abut",'Model output'!V244)), ISNUMBER(SEARCH("not mentioned",'Model output'!V244)), ISNUMBER(SEARCH("cannot be assessed",'Model output'!V244))), "negative", "positive")</f>
        <v>negative</v>
      </c>
      <c r="AE245" s="36"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AND(ISNUMBER(J245),J245&gt;=5),M245=""),AND(AND(ISNUMBER(J245),J245&gt;=5),AND(ISNUMBER(M245),M245&gt;=1)),AND(ISNUMBER(SERACH("papillary",N245)),OR(Y245="positive",Z245="positive"), ISNUMBER(SEARCH("BRAF",AB245)))),"intermediate","low"))</f>
        <v>low</v>
      </c>
      <c r="AF245" s="37" t="str">
        <f t="shared" si="48"/>
        <v>3a</v>
      </c>
      <c r="AG245" s="37" t="str">
        <f t="shared" si="49"/>
        <v>0</v>
      </c>
      <c r="AH245" s="37" t="str">
        <f t="shared" si="50"/>
        <v>0</v>
      </c>
      <c r="AI245" s="43" t="str">
        <f t="shared" si="51"/>
        <v>II</v>
      </c>
      <c r="AJ245" s="40" t="s">
        <v>938</v>
      </c>
      <c r="AK245" s="42" t="s">
        <v>947</v>
      </c>
      <c r="AL245" s="42" t="s">
        <v>943</v>
      </c>
      <c r="AM245" s="42" t="s">
        <v>946</v>
      </c>
      <c r="AN245" s="42" t="s">
        <v>944</v>
      </c>
      <c r="AO245" s="23">
        <f t="shared" ca="1" si="52"/>
        <v>1</v>
      </c>
      <c r="AP245" s="1">
        <f t="shared" si="53"/>
        <v>1</v>
      </c>
      <c r="AQ245" s="1">
        <f t="shared" si="54"/>
        <v>1</v>
      </c>
      <c r="AR245" s="1">
        <f t="shared" si="55"/>
        <v>1</v>
      </c>
      <c r="AS245" s="13">
        <f t="shared" si="56"/>
        <v>1</v>
      </c>
    </row>
    <row r="246" spans="1:45">
      <c r="A246" t="str">
        <f>'Model output'!A245</f>
        <v>TCGA-FY-A3NM</v>
      </c>
      <c r="B246" s="34">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7"/>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output'!G245)),ISNUMBER(SEARCH("V ",'Model output'!G245)),ISNUMBER(SEARCH("five",'Model output'!G245)),ISNUMBER(SEARCH("5",'Model output'!G245))))), "lateral", "central"))</f>
        <v/>
      </c>
      <c r="H246" t="str">
        <f>IF('Model output'!H245="","negative",IF(OR(ISNUMBER(SEARCH("lymph node",'Model output'!H245)),ISNUMBER(SEARCH("gland",'Model output'!H245)),ISNUMBER(SEARCH("lobe",'Model output'!H245)),ISNUMBER(SEARCH("isthmus",'Model output'!H245)),ISNUMBER(SEARCH("mediastinum",'Model output'!H245)),ISNUMBER(SEARCH("Not mentioned",'Model output'!H245)), ISNUMBER(SEARCH("Not applicable",'Model output'!H245)), ISNUMBER(SEARCH("paratracheal",'Model output'!H245)),ISNUMBER(SEARCH("fibroadipose tissue",'Model output'!H245)),ISNUMBER(SEARCH("thyroid node",'Model output'!H245)),ISNUMBER(SEARCH("skeletal muscle",'Model output'!H245)),ISNUMBER(SEARCH("right",'Model output'!H245)),ISNUMBER(SEARCH("left",'Model output'!H245)),ISNUMBER(SEARCH("Not specified",'Model output'!H245))),"negative","positive"))</f>
        <v>negative</v>
      </c>
      <c r="I246">
        <f>IF(OR('Model output'!I245="",'Model output'!I245="Not answered",'Model output'!I245="Not mentioned"),"",IF(ISNUMBER('Model output'!I245),'Model output'!I245,1))</f>
        <v>2</v>
      </c>
      <c r="J246">
        <f>IF(OR('Model output'!J245="",'Model output'!J245="Not answered",'Model output'!J245="Not mentioned"),"",IF(AND(ISNUMBER('Model output'!J245),'Model output'!J245&lt;=I246),'Model output'!J245,IF(AND(ISNUMBER('Model output'!J245), 'Model output'!J245&gt;=DATE(2024,1,1)), MIN(DAY('Model output'!J245), MONTH('Model output'!J245), YEAR('Model output'!J245)), IF(ISNUMBER(SEARCH("0/",'Model output'!J245)),0,IF(ISNUMBER(SEARCH("/",'Model output'!J245)), VALUE(LEFT('Model output'!J245, SEARCH("/",'Model output'!J245)-1)),1)))))</f>
        <v>0</v>
      </c>
      <c r="K246" t="str" cm="1">
        <f t="array" ref="K246">IF(COUNT(FIND({0,1,2,3,4,5,6,7,8,9},'Model output'!K245))&gt;0,'Model output'!K245,"")</f>
        <v/>
      </c>
      <c r="L246" s="8" t="str">
        <f t="shared" si="45"/>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 (dominant tumor)</v>
      </c>
      <c r="Q246" t="str">
        <f t="shared" si="47"/>
        <v>1.6cm</v>
      </c>
      <c r="R246" cm="1">
        <f t="array" ref="R246">IF(Q246="","",IF(ISNUMBER(SEARCH("cm",Q246)),MAX(VALUE(SUBSTITUTE(_xlfn.FILTERXML("&lt;t&gt;&lt;s&gt;"&amp;SUBSTITUTE(Q246,",","&lt;/s&gt;&lt;s&gt;")&amp;"&lt;/s&gt;&lt;/t&gt;","//s"),"cm",""))),MAX(VALUE(SUBSTITUTE(_xlfn.FILTERXML("&lt;t&gt;&lt;s&gt;"&amp;SUBSTITUTE(Q246,",","&lt;/s&gt;&lt;s&gt;")&amp;"&lt;/s&gt;&lt;/t&gt;","//s"),"mm","")))/10))</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 ""))</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7" t="str">
        <f>IF('Model output'!S245="","",'Model output'!S245)</f>
        <v>Present, minimal (in left lobe)</v>
      </c>
      <c r="Y246" t="str">
        <f>IF(OR('Model output'!S245="",ISNUMBER(SEARCH("Absent",'Model output'!S245)),ISNUMBER(SEARCH("Not identified",'Model output'!S245)),AND(ISNUMBER(SEARCH("No",'Model output'!S245)),NOT(ISNUMBER(SEARCH("carcinoma",'Model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1" t="str">
        <f>IF(OR('Model output'!V245="", AND(ISERROR(SEARCH("Positive",'Model output'!V245)), ISNUMBER(SEARCH("Negative",'Model output'!V245))), AND(ISNUMBER(SEARCH("Uninvolved",'Model output'!V245)),NOT(ISNUMBER(SEARCH("margins involved",'Model output'!V245)))), ISNUMBER(SEARCH("Free",'Model output'!V245)), ISNUMBER(SEARCH("1 mm",'Model output'!V245)), ISNUMBER(SEARCH("0.1 CM",'Model output'!V245)), ISNUMBER(SEARCH("less than 0.2 mm",'Model output'!V245)), ISNUMBER(SEARCH("less than 0.5 mm",'Model output'!V245)), ISNUMBER(SEARCH("close to",'Model output'!V245)), ISNUMBER(SEARCH("abut",'Model output'!V245)), ISNUMBER(SEARCH("not mentioned",'Model output'!V245)), ISNUMBER(SEARCH("cannot be assessed",'Model output'!V245))), "negative", "positive")</f>
        <v>negative</v>
      </c>
      <c r="AE246" s="36"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AND(ISNUMBER(J246),J246&gt;=5),M246=""),AND(AND(ISNUMBER(J246),J246&gt;=5),AND(ISNUMBER(M246),M246&gt;=1)),AND(ISNUMBER(SERACH("papillary",N246)),OR(Y246="positive",Z246="positive"), ISNUMBER(SEARCH("BRAF",AB246)))),"intermediate","low"))</f>
        <v>intermediate</v>
      </c>
      <c r="AF246" s="37" t="str">
        <f t="shared" si="48"/>
        <v>1b</v>
      </c>
      <c r="AG246" s="37" t="str">
        <f t="shared" si="49"/>
        <v>0</v>
      </c>
      <c r="AH246" s="37" t="str">
        <f t="shared" si="50"/>
        <v>0</v>
      </c>
      <c r="AI246" s="43" t="str">
        <f t="shared" si="51"/>
        <v>I</v>
      </c>
      <c r="AJ246" s="40" t="s">
        <v>939</v>
      </c>
      <c r="AK246" s="42" t="s">
        <v>942</v>
      </c>
      <c r="AL246" s="42" t="s">
        <v>943</v>
      </c>
      <c r="AM246" s="42" t="s">
        <v>946</v>
      </c>
      <c r="AN246" s="42" t="s">
        <v>69</v>
      </c>
      <c r="AO246" s="23">
        <f t="shared" ca="1" si="52"/>
        <v>1</v>
      </c>
      <c r="AP246" s="1">
        <f t="shared" si="53"/>
        <v>1</v>
      </c>
      <c r="AQ246" s="1">
        <f t="shared" si="54"/>
        <v>1</v>
      </c>
      <c r="AR246" s="1">
        <f t="shared" si="55"/>
        <v>1</v>
      </c>
      <c r="AS246" s="13">
        <f t="shared" si="56"/>
        <v>1</v>
      </c>
    </row>
    <row r="247" spans="1:45">
      <c r="A247" t="str">
        <f>'Model output'!A246</f>
        <v>TCGA-FY-A3NN</v>
      </c>
      <c r="B247" s="34">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7"/>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output'!G246)),ISNUMBER(SEARCH("V ",'Model output'!G246)),ISNUMBER(SEARCH("five",'Model output'!G246)),ISNUMBER(SEARCH("5",'Model output'!G246))))), "lateral", "central"))</f>
        <v/>
      </c>
      <c r="H247" t="str">
        <f>IF('Model output'!H246="","negative",IF(OR(ISNUMBER(SEARCH("lymph node",'Model output'!H246)),ISNUMBER(SEARCH("gland",'Model output'!H246)),ISNUMBER(SEARCH("lobe",'Model output'!H246)),ISNUMBER(SEARCH("isthmus",'Model output'!H246)),ISNUMBER(SEARCH("mediastinum",'Model output'!H246)),ISNUMBER(SEARCH("Not mentioned",'Model output'!H246)), ISNUMBER(SEARCH("Not applicable",'Model output'!H246)), ISNUMBER(SEARCH("paratracheal",'Model output'!H246)),ISNUMBER(SEARCH("fibroadipose tissue",'Model output'!H246)),ISNUMBER(SEARCH("thyroid node",'Model output'!H246)),ISNUMBER(SEARCH("skeletal muscle",'Model output'!H246)),ISNUMBER(SEARCH("right",'Model output'!H246)),ISNUMBER(SEARCH("left",'Model output'!H246)),ISNUMBER(SEARCH("Not specified",'Model output'!H246))),"negative","positive"))</f>
        <v>negative</v>
      </c>
      <c r="I247">
        <f>IF(OR('Model output'!I246="",'Model output'!I246="Not answered",'Model output'!I246="Not mentioned"),"",IF(ISNUMBER('Model output'!I246),'Model output'!I246,1))</f>
        <v>2</v>
      </c>
      <c r="J247">
        <f>IF(OR('Model output'!J246="",'Model output'!J246="Not answered",'Model output'!J246="Not mentioned"),"",IF(AND(ISNUMBER('Model output'!J246),'Model output'!J246&lt;=I247),'Model output'!J246,IF(AND(ISNUMBER('Model output'!J246), 'Model output'!J246&gt;=DATE(2024,1,1)), MIN(DAY('Model output'!J246), MONTH('Model output'!J246), YEAR('Model output'!J246)), IF(ISNUMBER(SEARCH("0/",'Model output'!J246)),0,IF(ISNUMBER(SEARCH("/",'Model output'!J246)), VALUE(LEFT('Model output'!J246, SEARCH("/",'Model output'!J246)-1)),1)))))</f>
        <v>2</v>
      </c>
      <c r="K247" t="str" cm="1">
        <f t="array" ref="K247">IF(COUNT(FIND({0,1,2,3,4,5,6,7,8,9},'Model output'!K246))&gt;0,'Model output'!K246,"")</f>
        <v/>
      </c>
      <c r="L247" s="8" t="str">
        <f t="shared" si="45"/>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v>
      </c>
      <c r="O247" t="str">
        <f>IF('Model output'!M246="","",'Model output'!M246)</f>
        <v>Follicular</v>
      </c>
      <c r="P247" t="str">
        <f>IF('Model output'!N246="","",'Model output'!N246)</f>
        <v>2.0 cm</v>
      </c>
      <c r="Q247" t="str">
        <f t="shared" si="47"/>
        <v>2.0cm</v>
      </c>
      <c r="R247" cm="1">
        <f t="array" ref="R247">IF(Q247="","",IF(ISNUMBER(SEARCH("cm",Q247)),MAX(VALUE(SUBSTITUTE(_xlfn.FILTERXML("&lt;t&gt;&lt;s&gt;"&amp;SUBSTITUTE(Q247,",","&lt;/s&gt;&lt;s&gt;")&amp;"&lt;/s&gt;&lt;/t&gt;","//s"),"cm",""))),MAX(VALUE(SUBSTITUTE(_xlfn.FILTERXML("&lt;t&gt;&lt;s&gt;"&amp;SUBSTITUTE(Q247,",","&lt;/s&gt;&lt;s&gt;")&amp;"&lt;/s&gt;&lt;/t&gt;","//s"),"mm","")))/10))</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 ""))</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7" t="str">
        <f>IF('Model output'!S246="","",'Model output'!S246)</f>
        <v>Not identified</v>
      </c>
      <c r="Y247" t="str">
        <f>IF(OR('Model output'!S246="",ISNUMBER(SEARCH("Absent",'Model output'!S246)),ISNUMBER(SEARCH("Not identified",'Model output'!S246)),AND(ISNUMBER(SEARCH("No",'Model output'!S246)),NOT(ISNUMBER(SEARCH("carcinoma",'Model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1" t="str">
        <f>IF(OR('Model output'!V246="", AND(ISERROR(SEARCH("Positive",'Model output'!V246)), ISNUMBER(SEARCH("Negative",'Model output'!V246))), AND(ISNUMBER(SEARCH("Uninvolved",'Model output'!V246)),NOT(ISNUMBER(SEARCH("margins involved",'Model output'!V246)))), ISNUMBER(SEARCH("Free",'Model output'!V246)), ISNUMBER(SEARCH("1 mm",'Model output'!V246)), ISNUMBER(SEARCH("0.1 CM",'Model output'!V246)), ISNUMBER(SEARCH("less than 0.2 mm",'Model output'!V246)), ISNUMBER(SEARCH("less than 0.5 mm",'Model output'!V246)), ISNUMBER(SEARCH("close to",'Model output'!V246)), ISNUMBER(SEARCH("abut",'Model output'!V246)), ISNUMBER(SEARCH("not mentioned",'Model output'!V246)), ISNUMBER(SEARCH("cannot be assessed",'Model output'!V246))), "negative", "positive")</f>
        <v>negative</v>
      </c>
      <c r="AE247" s="36"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AND(ISNUMBER(J247),J247&gt;=5),M247=""),AND(AND(ISNUMBER(J247),J247&gt;=5),AND(ISNUMBER(M247),M247&gt;=1)),AND(ISNUMBER(SERACH("papillary",N247)),OR(Y247="positive",Z247="positive"), ISNUMBER(SEARCH("BRAF",AB247)))),"intermediate","low"))</f>
        <v>low</v>
      </c>
      <c r="AF247" s="37" t="str">
        <f t="shared" si="48"/>
        <v>1b</v>
      </c>
      <c r="AG247" s="37" t="str">
        <f t="shared" si="49"/>
        <v>1a</v>
      </c>
      <c r="AH247" s="37" t="str">
        <f t="shared" si="50"/>
        <v>0</v>
      </c>
      <c r="AI247" s="43" t="str">
        <f t="shared" si="51"/>
        <v>I</v>
      </c>
      <c r="AJ247" s="40" t="s">
        <v>938</v>
      </c>
      <c r="AK247" s="42" t="s">
        <v>942</v>
      </c>
      <c r="AL247" s="42" t="s">
        <v>634</v>
      </c>
      <c r="AM247" s="42" t="s">
        <v>946</v>
      </c>
      <c r="AN247" s="42" t="s">
        <v>69</v>
      </c>
      <c r="AO247" s="23">
        <f t="shared" ca="1" si="52"/>
        <v>1</v>
      </c>
      <c r="AP247" s="1">
        <f t="shared" si="53"/>
        <v>1</v>
      </c>
      <c r="AQ247" s="1">
        <f t="shared" si="54"/>
        <v>1</v>
      </c>
      <c r="AR247" s="1">
        <f t="shared" si="55"/>
        <v>1</v>
      </c>
      <c r="AS247" s="13">
        <f t="shared" si="56"/>
        <v>1</v>
      </c>
    </row>
    <row r="248" spans="1:45">
      <c r="A248" t="str">
        <f>'Model output'!A247</f>
        <v>TCGA-FY-A3NP</v>
      </c>
      <c r="B248" s="34">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1</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7"/>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output'!G247)),ISNUMBER(SEARCH("V ",'Model output'!G247)),ISNUMBER(SEARCH("five",'Model output'!G247)),ISNUMBER(SEARCH("5",'Model output'!G247))))), "lateral", "central"))</f>
        <v/>
      </c>
      <c r="H248" t="str">
        <f>IF('Model output'!H247="","negative",IF(OR(ISNUMBER(SEARCH("lymph node",'Model output'!H247)),ISNUMBER(SEARCH("gland",'Model output'!H247)),ISNUMBER(SEARCH("lobe",'Model output'!H247)),ISNUMBER(SEARCH("isthmus",'Model output'!H247)),ISNUMBER(SEARCH("mediastinum",'Model output'!H247)),ISNUMBER(SEARCH("Not mentioned",'Model output'!H247)), ISNUMBER(SEARCH("Not applicable",'Model output'!H247)), ISNUMBER(SEARCH("paratracheal",'Model output'!H247)),ISNUMBER(SEARCH("fibroadipose tissue",'Model output'!H247)),ISNUMBER(SEARCH("thyroid node",'Model output'!H247)),ISNUMBER(SEARCH("skeletal muscle",'Model output'!H247)),ISNUMBER(SEARCH("right",'Model output'!H247)),ISNUMBER(SEARCH("left",'Model output'!H247)),ISNUMBER(SEARCH("Not specified",'Model output'!H247))),"negative","positive"))</f>
        <v>negative</v>
      </c>
      <c r="I248" t="str">
        <f>IF(OR('Model output'!I247="",'Model output'!I247="Not answered",'Model output'!I247="Not mentioned"),"",IF(ISNUMBER('Model output'!I247),'Model output'!I247,1))</f>
        <v/>
      </c>
      <c r="J248" t="str">
        <f>IF(OR('Model output'!J247="",'Model output'!J247="Not answered",'Model output'!J247="Not mentioned"),"",IF(AND(ISNUMBER('Model output'!J247),'Model output'!J247&lt;=I248),'Model output'!J247,IF(AND(ISNUMBER('Model output'!J247), 'Model output'!J247&gt;=DATE(2024,1,1)), MIN(DAY('Model output'!J247), MONTH('Model output'!J247), YEAR('Model output'!J247)), IF(ISNUMBER(SEARCH("0/",'Model output'!J247)),0,IF(ISNUMBER(SEARCH("/",'Model output'!J247)), VALUE(LEFT('Model output'!J247, SEARCH("/",'Model output'!J247)-1)),1)))))</f>
        <v/>
      </c>
      <c r="K248" t="str" cm="1">
        <f t="array" ref="K248">IF(COUNT(FIND({0,1,2,3,4,5,6,7,8,9},'Model output'!K247))&gt;0,'Model output'!K247,"")</f>
        <v/>
      </c>
      <c r="L248" s="8" t="str">
        <f t="shared" si="45"/>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Follicular variant</v>
      </c>
      <c r="O248" t="str">
        <f>IF('Model output'!M247="","",'Model output'!M247)</f>
        <v>Well differentiated</v>
      </c>
      <c r="P248" t="str">
        <f>IF('Model output'!N247="","",'Model output'!N247)</f>
        <v>3 cm</v>
      </c>
      <c r="Q248" t="str">
        <f t="shared" si="47"/>
        <v>3cm</v>
      </c>
      <c r="R248" cm="1">
        <f t="array" ref="R248">IF(Q248="","",IF(ISNUMBER(SEARCH("cm",Q248)),MAX(VALUE(SUBSTITUTE(_xlfn.FILTERXML("&lt;t&gt;&lt;s&gt;"&amp;SUBSTITUTE(Q248,",","&lt;/s&gt;&lt;s&gt;")&amp;"&lt;/s&gt;&lt;/t&gt;","//s"),"cm",""))),MAX(VALUE(SUBSTITUTE(_xlfn.FILTERXML("&lt;t&gt;&lt;s&gt;"&amp;SUBSTITUTE(Q248,",","&lt;/s&gt;&lt;s&gt;")&amp;"&lt;/s&gt;&lt;/t&gt;","//s"),"mm","")))/10))</f>
        <v>3</v>
      </c>
      <c r="S248" t="str">
        <f>IF(OR('Model output'!P247="",ISNUMBER(SEARCH("Not identified", 'Model output'!P247)),ISNUMBER(SEARCH("Absent",'Model output'!P247)),AND(ISNUMBER(SEARCH("No",'Model output'!P247)),NOT(ISNUMBER(SEARCH("diagnostic",'Model output'!P247)))),ISNUMBER(SEARCH("Negative",'Model output'!P247))),"negative","positive")</f>
        <v>positive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 ""))</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7" t="str">
        <f>IF('Model output'!S247="","",'Model output'!S247)</f>
        <v>Not mentioned</v>
      </c>
      <c r="Y248" t="str">
        <f>IF(OR('Model output'!S247="",ISNUMBER(SEARCH("Absent",'Model output'!S247)),ISNUMBER(SEARCH("Not identified",'Model output'!S247)),AND(ISNUMBER(SEARCH("No",'Model output'!S247)),NOT(ISNUMBER(SEARCH("carcinoma",'Model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1" t="str">
        <f>IF(OR('Model output'!V247="", AND(ISERROR(SEARCH("Positive",'Model output'!V247)), ISNUMBER(SEARCH("Negative",'Model output'!V247))), AND(ISNUMBER(SEARCH("Uninvolved",'Model output'!V247)),NOT(ISNUMBER(SEARCH("margins involved",'Model output'!V247)))), ISNUMBER(SEARCH("Free",'Model output'!V247)), ISNUMBER(SEARCH("1 mm",'Model output'!V247)), ISNUMBER(SEARCH("0.1 CM",'Model output'!V247)), ISNUMBER(SEARCH("less than 0.2 mm",'Model output'!V247)), ISNUMBER(SEARCH("less than 0.5 mm",'Model output'!V247)), ISNUMBER(SEARCH("close to",'Model output'!V247)), ISNUMBER(SEARCH("abut",'Model output'!V247)), ISNUMBER(SEARCH("not mentioned",'Model output'!V247)), ISNUMBER(SEARCH("cannot be assessed",'Model output'!V247))), "negative", "positive")</f>
        <v>negative</v>
      </c>
      <c r="AE248" s="36"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AND(ISNUMBER(J248),J248&gt;=5),M248=""),AND(AND(ISNUMBER(J248),J248&gt;=5),AND(ISNUMBER(M248),M248&gt;=1)),AND(ISNUMBER(SERACH("papillary",N248)),OR(Y248="positive",Z248="positive"), ISNUMBER(SEARCH("BRAF",AB248)))),"intermediate","low"))</f>
        <v>low</v>
      </c>
      <c r="AF248" s="37" t="str">
        <f t="shared" si="48"/>
        <v>2</v>
      </c>
      <c r="AG248" s="37" t="str">
        <f t="shared" si="49"/>
        <v>0</v>
      </c>
      <c r="AH248" s="37" t="str">
        <f t="shared" si="50"/>
        <v>0</v>
      </c>
      <c r="AI248" s="43" t="str">
        <f t="shared" si="51"/>
        <v>I</v>
      </c>
      <c r="AJ248" s="40" t="s">
        <v>938</v>
      </c>
      <c r="AK248" s="42" t="s">
        <v>942</v>
      </c>
      <c r="AL248" s="42" t="s">
        <v>950</v>
      </c>
      <c r="AM248" s="42" t="s">
        <v>943</v>
      </c>
      <c r="AN248" s="42" t="s">
        <v>69</v>
      </c>
      <c r="AO248" s="23">
        <f t="shared" ca="1" si="52"/>
        <v>1</v>
      </c>
      <c r="AP248" s="1">
        <f t="shared" si="53"/>
        <v>0</v>
      </c>
      <c r="AQ248" s="1">
        <f t="shared" si="54"/>
        <v>1</v>
      </c>
      <c r="AR248" s="1">
        <f t="shared" si="55"/>
        <v>1</v>
      </c>
      <c r="AS248" s="13">
        <f t="shared" si="56"/>
        <v>1</v>
      </c>
    </row>
    <row r="249" spans="1:45">
      <c r="A249" t="str">
        <f>'Model output'!A248</f>
        <v>TCGA-FY-A3ON</v>
      </c>
      <c r="B249" s="34">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7"/>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output'!G248)),ISNUMBER(SEARCH("V ",'Model output'!G248)),ISNUMBER(SEARCH("five",'Model output'!G248)),ISNUMBER(SEARCH("5",'Model output'!G248))))), "lateral", "central"))</f>
        <v/>
      </c>
      <c r="H249" t="str">
        <f>IF('Model output'!H248="","negative",IF(OR(ISNUMBER(SEARCH("lymph node",'Model output'!H248)),ISNUMBER(SEARCH("gland",'Model output'!H248)),ISNUMBER(SEARCH("lobe",'Model output'!H248)),ISNUMBER(SEARCH("isthmus",'Model output'!H248)),ISNUMBER(SEARCH("mediastinum",'Model output'!H248)),ISNUMBER(SEARCH("Not mentioned",'Model output'!H248)), ISNUMBER(SEARCH("Not applicable",'Model output'!H248)), ISNUMBER(SEARCH("paratracheal",'Model output'!H248)),ISNUMBER(SEARCH("fibroadipose tissue",'Model output'!H248)),ISNUMBER(SEARCH("thyroid node",'Model output'!H248)),ISNUMBER(SEARCH("skeletal muscle",'Model output'!H248)),ISNUMBER(SEARCH("right",'Model output'!H248)),ISNUMBER(SEARCH("left",'Model output'!H248)),ISNUMBER(SEARCH("Not specified",'Model output'!H248))),"negative","positive"))</f>
        <v>negative</v>
      </c>
      <c r="I249">
        <f>IF(OR('Model output'!I248="",'Model output'!I248="Not answered",'Model output'!I248="Not mentioned"),"",IF(ISNUMBER('Model output'!I248),'Model output'!I248,1))</f>
        <v>4</v>
      </c>
      <c r="J249">
        <f>IF(OR('Model output'!J248="",'Model output'!J248="Not answered",'Model output'!J248="Not mentioned"),"",IF(AND(ISNUMBER('Model output'!J248),'Model output'!J248&lt;=I249),'Model output'!J248,IF(AND(ISNUMBER('Model output'!J248), 'Model output'!J248&gt;=DATE(2024,1,1)), MIN(DAY('Model output'!J248), MONTH('Model output'!J248), YEAR('Model output'!J248)), IF(ISNUMBER(SEARCH("0/",'Model output'!J248)),0,IF(ISNUMBER(SEARCH("/",'Model output'!J248)), VALUE(LEFT('Model output'!J248, SEARCH("/",'Model output'!J248)-1)),1)))))</f>
        <v>1</v>
      </c>
      <c r="K249" t="str" cm="1">
        <f t="array" ref="K249">IF(COUNT(FIND({0,1,2,3,4,5,6,7,8,9},'Model output'!K248))&gt;0,'Model output'!K248,"")</f>
        <v/>
      </c>
      <c r="L249" s="8" t="str">
        <f t="shared" si="45"/>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v>
      </c>
      <c r="O249" t="str">
        <f>IF('Model output'!M248="","",'Model output'!M248)</f>
        <v>Classical Variant</v>
      </c>
      <c r="P249" t="str">
        <f>IF('Model output'!N248="","",'Model output'!N248)</f>
        <v>2.5cm</v>
      </c>
      <c r="Q249" t="str">
        <f t="shared" si="47"/>
        <v>2.5cm</v>
      </c>
      <c r="R249" cm="1">
        <f t="array" ref="R249">IF(Q249="","",IF(ISNUMBER(SEARCH("cm",Q249)),MAX(VALUE(SUBSTITUTE(_xlfn.FILTERXML("&lt;t&gt;&lt;s&gt;"&amp;SUBSTITUTE(Q249,",","&lt;/s&gt;&lt;s&gt;")&amp;"&lt;/s&gt;&lt;/t&gt;","//s"),"cm",""))),MAX(VALUE(SUBSTITUTE(_xlfn.FILTERXML("&lt;t&gt;&lt;s&gt;"&amp;SUBSTITUTE(Q249,",","&lt;/s&gt;&lt;s&gt;")&amp;"&lt;/s&gt;&lt;/t&gt;","//s"),"mm","")))/10))</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 ""))</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7" t="str">
        <f>IF('Model output'!S248="","",'Model output'!S248)</f>
        <v>Not identified</v>
      </c>
      <c r="Y249" t="str">
        <f>IF(OR('Model output'!S248="",ISNUMBER(SEARCH("Absent",'Model output'!S248)),ISNUMBER(SEARCH("Not identified",'Model output'!S248)),AND(ISNUMBER(SEARCH("No",'Model output'!S248)),NOT(ISNUMBER(SEARCH("carcinoma",'Model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1" t="str">
        <f>IF(OR('Model output'!V248="", AND(ISERROR(SEARCH("Positive",'Model output'!V248)), ISNUMBER(SEARCH("Negative",'Model output'!V248))), AND(ISNUMBER(SEARCH("Uninvolved",'Model output'!V248)),NOT(ISNUMBER(SEARCH("margins involved",'Model output'!V248)))), ISNUMBER(SEARCH("Free",'Model output'!V248)), ISNUMBER(SEARCH("1 mm",'Model output'!V248)), ISNUMBER(SEARCH("0.1 CM",'Model output'!V248)), ISNUMBER(SEARCH("less than 0.2 mm",'Model output'!V248)), ISNUMBER(SEARCH("less than 0.5 mm",'Model output'!V248)), ISNUMBER(SEARCH("close to",'Model output'!V248)), ISNUMBER(SEARCH("abut",'Model output'!V248)), ISNUMBER(SEARCH("not mentioned",'Model output'!V248)), ISNUMBER(SEARCH("cannot be assessed",'Model output'!V248))), "negative", "positive")</f>
        <v>negative</v>
      </c>
      <c r="AE249" s="36"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AND(ISNUMBER(J249),J249&gt;=5),M249=""),AND(AND(ISNUMBER(J249),J249&gt;=5),AND(ISNUMBER(M249),M249&gt;=1)),AND(ISNUMBER(SERACH("papillary",N249)),OR(Y249="positive",Z249="positive"), ISNUMBER(SEARCH("BRAF",AB249)))),"intermediate","low"))</f>
        <v>low</v>
      </c>
      <c r="AF249" s="37" t="str">
        <f t="shared" si="48"/>
        <v>2</v>
      </c>
      <c r="AG249" s="37" t="str">
        <f t="shared" si="49"/>
        <v>1a</v>
      </c>
      <c r="AH249" s="37" t="str">
        <f t="shared" si="50"/>
        <v>0</v>
      </c>
      <c r="AI249" s="43" t="str">
        <f t="shared" si="51"/>
        <v>I</v>
      </c>
      <c r="AJ249" s="40" t="s">
        <v>938</v>
      </c>
      <c r="AK249" s="42" t="s">
        <v>945</v>
      </c>
      <c r="AL249" s="42" t="s">
        <v>634</v>
      </c>
      <c r="AM249" s="42" t="s">
        <v>946</v>
      </c>
      <c r="AN249" s="42" t="s">
        <v>69</v>
      </c>
      <c r="AO249" s="23">
        <f t="shared" ca="1" si="52"/>
        <v>1</v>
      </c>
      <c r="AP249" s="1">
        <f t="shared" si="53"/>
        <v>1</v>
      </c>
      <c r="AQ249" s="1">
        <f t="shared" si="54"/>
        <v>1</v>
      </c>
      <c r="AR249" s="1">
        <f t="shared" si="55"/>
        <v>1</v>
      </c>
      <c r="AS249" s="13">
        <f t="shared" si="56"/>
        <v>1</v>
      </c>
    </row>
    <row r="250" spans="1:45">
      <c r="A250" t="str">
        <f>'Model output'!A249</f>
        <v>TCGA-FY-A3R7</v>
      </c>
      <c r="B250" s="34">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7"/>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output'!G249)),ISNUMBER(SEARCH("V ",'Model output'!G249)),ISNUMBER(SEARCH("five",'Model output'!G249)),ISNUMBER(SEARCH("5",'Model output'!G249))))), "lateral", "central"))</f>
        <v/>
      </c>
      <c r="H250" t="str">
        <f>IF('Model output'!H249="","negative",IF(OR(ISNUMBER(SEARCH("lymph node",'Model output'!H249)),ISNUMBER(SEARCH("gland",'Model output'!H249)),ISNUMBER(SEARCH("lobe",'Model output'!H249)),ISNUMBER(SEARCH("isthmus",'Model output'!H249)),ISNUMBER(SEARCH("mediastinum",'Model output'!H249)),ISNUMBER(SEARCH("Not mentioned",'Model output'!H249)), ISNUMBER(SEARCH("Not applicable",'Model output'!H249)), ISNUMBER(SEARCH("paratracheal",'Model output'!H249)),ISNUMBER(SEARCH("fibroadipose tissue",'Model output'!H249)),ISNUMBER(SEARCH("thyroid node",'Model output'!H249)),ISNUMBER(SEARCH("skeletal muscle",'Model output'!H249)),ISNUMBER(SEARCH("right",'Model output'!H249)),ISNUMBER(SEARCH("left",'Model output'!H249)),ISNUMBER(SEARCH("Not specified",'Model output'!H249))),"negative","positive"))</f>
        <v>negative</v>
      </c>
      <c r="I250">
        <f>IF(OR('Model output'!I249="",'Model output'!I249="Not answered",'Model output'!I249="Not mentioned"),"",IF(ISNUMBER('Model output'!I249),'Model output'!I249,1))</f>
        <v>2</v>
      </c>
      <c r="J250">
        <f>IF(OR('Model output'!J249="",'Model output'!J249="Not answered",'Model output'!J249="Not mentioned"),"",IF(AND(ISNUMBER('Model output'!J249),'Model output'!J249&lt;=I250),'Model output'!J249,IF(AND(ISNUMBER('Model output'!J249), 'Model output'!J249&gt;=DATE(2024,1,1)), MIN(DAY('Model output'!J249), MONTH('Model output'!J249), YEAR('Model output'!J249)), IF(ISNUMBER(SEARCH("0/",'Model output'!J249)),0,IF(ISNUMBER(SEARCH("/",'Model output'!J249)), VALUE(LEFT('Model output'!J249, SEARCH("/",'Model output'!J249)-1)),1)))))</f>
        <v>2</v>
      </c>
      <c r="K250" t="str" cm="1">
        <f t="array" ref="K250">IF(COUNT(FIND({0,1,2,3,4,5,6,7,8,9},'Model output'!K249))&gt;0,'Model output'!K249,"")</f>
        <v/>
      </c>
      <c r="L250" s="8" t="str">
        <f t="shared" si="45"/>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47"/>
        <v>2.0cm</v>
      </c>
      <c r="R250" cm="1">
        <f t="array" ref="R250">IF(Q250="","",IF(ISNUMBER(SEARCH("cm",Q250)),MAX(VALUE(SUBSTITUTE(_xlfn.FILTERXML("&lt;t&gt;&lt;s&gt;"&amp;SUBSTITUTE(Q250,",","&lt;/s&gt;&lt;s&gt;")&amp;"&lt;/s&gt;&lt;/t&gt;","//s"),"cm",""))),MAX(VALUE(SUBSTITUTE(_xlfn.FILTERXML("&lt;t&gt;&lt;s&gt;"&amp;SUBSTITUTE(Q250,",","&lt;/s&gt;&lt;s&gt;")&amp;"&lt;/s&gt;&lt;/t&gt;","//s"),"mm","")))/10))</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 ""))</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7" t="str">
        <f>IF('Model output'!S249="","",'Model output'!S249)</f>
        <v>Present, minimal</v>
      </c>
      <c r="Y250" t="str">
        <f>IF(OR('Model output'!S249="",ISNUMBER(SEARCH("Absent",'Model output'!S249)),ISNUMBER(SEARCH("Not identified",'Model output'!S249)),AND(ISNUMBER(SEARCH("No",'Model output'!S249)),NOT(ISNUMBER(SEARCH("carcinoma",'Model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1" t="str">
        <f>IF(OR('Model output'!V249="", AND(ISERROR(SEARCH("Positive",'Model output'!V249)), ISNUMBER(SEARCH("Negative",'Model output'!V249))), AND(ISNUMBER(SEARCH("Uninvolved",'Model output'!V249)),NOT(ISNUMBER(SEARCH("margins involved",'Model output'!V249)))), ISNUMBER(SEARCH("Free",'Model output'!V249)), ISNUMBER(SEARCH("1 mm",'Model output'!V249)), ISNUMBER(SEARCH("0.1 CM",'Model output'!V249)), ISNUMBER(SEARCH("less than 0.2 mm",'Model output'!V249)), ISNUMBER(SEARCH("less than 0.5 mm",'Model output'!V249)), ISNUMBER(SEARCH("close to",'Model output'!V249)), ISNUMBER(SEARCH("abut",'Model output'!V249)), ISNUMBER(SEARCH("not mentioned",'Model output'!V249)), ISNUMBER(SEARCH("cannot be assessed",'Model output'!V249))), "negative", "positive")</f>
        <v>negative</v>
      </c>
      <c r="AE250" s="36"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AND(ISNUMBER(J250),J250&gt;=5),M250=""),AND(AND(ISNUMBER(J250),J250&gt;=5),AND(ISNUMBER(M250),M250&gt;=1)),AND(ISNUMBER(SERACH("papillary",N250)),OR(Y250="positive",Z250="positive"), ISNUMBER(SEARCH("BRAF",AB250)))),"intermediate","low"))</f>
        <v>intermediate</v>
      </c>
      <c r="AF250" s="37" t="str">
        <f t="shared" si="48"/>
        <v>1b</v>
      </c>
      <c r="AG250" s="37" t="str">
        <f t="shared" si="49"/>
        <v>1a</v>
      </c>
      <c r="AH250" s="37" t="str">
        <f t="shared" si="50"/>
        <v>0</v>
      </c>
      <c r="AI250" s="43" t="str">
        <f t="shared" si="51"/>
        <v>I</v>
      </c>
      <c r="AJ250" s="40" t="s">
        <v>939</v>
      </c>
      <c r="AK250" s="42" t="s">
        <v>942</v>
      </c>
      <c r="AL250" s="42" t="s">
        <v>634</v>
      </c>
      <c r="AM250" s="42" t="s">
        <v>946</v>
      </c>
      <c r="AN250" s="42" t="s">
        <v>69</v>
      </c>
      <c r="AO250" s="23">
        <f t="shared" ca="1" si="52"/>
        <v>1</v>
      </c>
      <c r="AP250" s="1">
        <f t="shared" si="53"/>
        <v>1</v>
      </c>
      <c r="AQ250" s="1">
        <f t="shared" si="54"/>
        <v>1</v>
      </c>
      <c r="AR250" s="1">
        <f t="shared" si="55"/>
        <v>1</v>
      </c>
      <c r="AS250" s="13">
        <f t="shared" si="56"/>
        <v>1</v>
      </c>
    </row>
    <row r="251" spans="1:45">
      <c r="A251" t="str">
        <f>'Model output'!A250</f>
        <v>TCGA-FY-A3R8</v>
      </c>
      <c r="B251" s="34">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57"/>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output'!G250)),ISNUMBER(SEARCH("V ",'Model output'!G250)),ISNUMBER(SEARCH("five",'Model output'!G250)),ISNUMBER(SEARCH("5",'Model output'!G250))))), "lateral", "central"))</f>
        <v/>
      </c>
      <c r="H251" t="str">
        <f>IF('Model output'!H250="","negative",IF(OR(ISNUMBER(SEARCH("lymph node",'Model output'!H250)),ISNUMBER(SEARCH("gland",'Model output'!H250)),ISNUMBER(SEARCH("lobe",'Model output'!H250)),ISNUMBER(SEARCH("isthmus",'Model output'!H250)),ISNUMBER(SEARCH("mediastinum",'Model output'!H250)),ISNUMBER(SEARCH("Not mentioned",'Model output'!H250)), ISNUMBER(SEARCH("Not applicable",'Model output'!H250)), ISNUMBER(SEARCH("paratracheal",'Model output'!H250)),ISNUMBER(SEARCH("fibroadipose tissue",'Model output'!H250)),ISNUMBER(SEARCH("thyroid node",'Model output'!H250)),ISNUMBER(SEARCH("skeletal muscle",'Model output'!H250)),ISNUMBER(SEARCH("right",'Model output'!H250)),ISNUMBER(SEARCH("left",'Model output'!H250)),ISNUMBER(SEARCH("Not specified",'Model output'!H250))),"negative","positive"))</f>
        <v>negative</v>
      </c>
      <c r="I251" t="str">
        <f>IF(OR('Model output'!I250="",'Model output'!I250="Not answered",'Model output'!I250="Not mentioned"),"",IF(ISNUMBER('Model output'!I250),'Model output'!I250,1))</f>
        <v/>
      </c>
      <c r="J251" t="str">
        <f>IF(OR('Model output'!J250="",'Model output'!J250="Not answered",'Model output'!J250="Not mentioned"),"",IF(AND(ISNUMBER('Model output'!J250),'Model output'!J250&lt;=I251),'Model output'!J250,IF(AND(ISNUMBER('Model output'!J250), 'Model output'!J250&gt;=DATE(2024,1,1)), MIN(DAY('Model output'!J250), MONTH('Model output'!J250), YEAR('Model output'!J250)), IF(ISNUMBER(SEARCH("0/",'Model output'!J250)),0,IF(ISNUMBER(SEARCH("/",'Model output'!J250)), VALUE(LEFT('Model output'!J250, SEARCH("/",'Model output'!J250)-1)),1)))))</f>
        <v/>
      </c>
      <c r="K251" t="str" cm="1">
        <f t="array" ref="K251">IF(COUNT(FIND({0,1,2,3,4,5,6,7,8,9},'Model output'!K250))&gt;0,'Model output'!K250,"")</f>
        <v/>
      </c>
      <c r="L251" s="8" t="str">
        <f t="shared" si="45"/>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 variant</v>
      </c>
      <c r="P251" t="str">
        <f>IF('Model output'!N250="","",'Model output'!N250)</f>
        <v>1.7 cm</v>
      </c>
      <c r="Q251" t="str">
        <f t="shared" si="47"/>
        <v>1.7cm</v>
      </c>
      <c r="R251" cm="1">
        <f t="array" ref="R251">IF(Q251="","",IF(ISNUMBER(SEARCH("cm",Q251)),MAX(VALUE(SUBSTITUTE(_xlfn.FILTERXML("&lt;t&gt;&lt;s&gt;"&amp;SUBSTITUTE(Q251,",","&lt;/s&gt;&lt;s&gt;")&amp;"&lt;/s&gt;&lt;/t&gt;","//s"),"cm",""))),MAX(VALUE(SUBSTITUTE(_xlfn.FILTERXML("&lt;t&gt;&lt;s&gt;"&amp;SUBSTITUTE(Q251,",","&lt;/s&gt;&lt;s&gt;")&amp;"&lt;/s&gt;&lt;/t&gt;","//s"),"mm","")))/10))</f>
        <v>1.7</v>
      </c>
      <c r="S251" t="str">
        <f>IF(OR('Model output'!P250="",ISNUMBER(SEARCH("Not identified", 'Model output'!P250)),ISNUMBER(SEARCH("Absent",'Model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 ""))</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7" t="str">
        <f>IF('Model output'!S250="","",'Model output'!S250)</f>
        <v>Present</v>
      </c>
      <c r="Y251" t="str">
        <f>IF(OR('Model output'!S250="",ISNUMBER(SEARCH("Absent",'Model output'!S250)),ISNUMBER(SEARCH("Not identified",'Model output'!S250)),AND(ISNUMBER(SEARCH("No",'Model output'!S250)),NOT(ISNUMBER(SEARCH("carcinoma",'Model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1" t="str">
        <f>IF(OR('Model output'!V250="", AND(ISERROR(SEARCH("Positive",'Model output'!V250)), ISNUMBER(SEARCH("Negative",'Model output'!V250))), AND(ISNUMBER(SEARCH("Uninvolved",'Model output'!V250)),NOT(ISNUMBER(SEARCH("margins involved",'Model output'!V250)))), ISNUMBER(SEARCH("Free",'Model output'!V250)), ISNUMBER(SEARCH("1 mm",'Model output'!V250)), ISNUMBER(SEARCH("0.1 CM",'Model output'!V250)), ISNUMBER(SEARCH("less than 0.2 mm",'Model output'!V250)), ISNUMBER(SEARCH("less than 0.5 mm",'Model output'!V250)), ISNUMBER(SEARCH("close to",'Model output'!V250)), ISNUMBER(SEARCH("abut",'Model output'!V250)), ISNUMBER(SEARCH("not mentioned",'Model output'!V250)), ISNUMBER(SEARCH("cannot be assessed",'Model output'!V250))), "negative", "positive")</f>
        <v>negative</v>
      </c>
      <c r="AE251" s="36"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AND(ISNUMBER(J251),J251&gt;=5),M251=""),AND(AND(ISNUMBER(J251),J251&gt;=5),AND(ISNUMBER(M251),M251&gt;=1)),AND(ISNUMBER(SERACH("papillary",N251)),OR(Y251="positive",Z251="positive"), ISNUMBER(SEARCH("BRAF",AB251)))),"intermediate","low"))</f>
        <v>intermediate</v>
      </c>
      <c r="AF251" s="37" t="str">
        <f t="shared" si="48"/>
        <v>1b</v>
      </c>
      <c r="AG251" s="37" t="str">
        <f t="shared" si="49"/>
        <v>0</v>
      </c>
      <c r="AH251" s="37" t="str">
        <f t="shared" si="50"/>
        <v>0</v>
      </c>
      <c r="AI251" s="43" t="str">
        <f t="shared" si="51"/>
        <v>I</v>
      </c>
      <c r="AJ251" s="40" t="s">
        <v>937</v>
      </c>
      <c r="AK251" s="42" t="s">
        <v>941</v>
      </c>
      <c r="AL251" s="42" t="s">
        <v>946</v>
      </c>
      <c r="AM251" s="42" t="s">
        <v>946</v>
      </c>
      <c r="AN251" s="42" t="s">
        <v>944</v>
      </c>
      <c r="AO251" s="23">
        <f t="shared" ca="1" si="52"/>
        <v>0</v>
      </c>
      <c r="AP251" s="1">
        <f t="shared" si="53"/>
        <v>0</v>
      </c>
      <c r="AQ251" s="1">
        <f t="shared" si="54"/>
        <v>1</v>
      </c>
      <c r="AR251" s="1">
        <f t="shared" si="55"/>
        <v>1</v>
      </c>
      <c r="AS251" s="13">
        <f t="shared" si="56"/>
        <v>0</v>
      </c>
    </row>
    <row r="252" spans="1:45">
      <c r="A252" t="str">
        <f>'Model output'!A251</f>
        <v>TCGA-FY-A3R9</v>
      </c>
      <c r="B252" s="34">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0</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57"/>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output'!G251)),ISNUMBER(SEARCH("V ",'Model output'!G251)),ISNUMBER(SEARCH("five",'Model output'!G251)),ISNUMBER(SEARCH("5",'Model output'!G251))))), "lateral", "central"))</f>
        <v/>
      </c>
      <c r="H252" t="str">
        <f>IF('Model output'!H251="","negative",IF(OR(ISNUMBER(SEARCH("lymph node",'Model output'!H251)),ISNUMBER(SEARCH("gland",'Model output'!H251)),ISNUMBER(SEARCH("lobe",'Model output'!H251)),ISNUMBER(SEARCH("isthmus",'Model output'!H251)),ISNUMBER(SEARCH("mediastinum",'Model output'!H251)),ISNUMBER(SEARCH("Not mentioned",'Model output'!H251)), ISNUMBER(SEARCH("Not applicable",'Model output'!H251)), ISNUMBER(SEARCH("paratracheal",'Model output'!H251)),ISNUMBER(SEARCH("fibroadipose tissue",'Model output'!H251)),ISNUMBER(SEARCH("thyroid node",'Model output'!H251)),ISNUMBER(SEARCH("skeletal muscle",'Model output'!H251)),ISNUMBER(SEARCH("right",'Model output'!H251)),ISNUMBER(SEARCH("left",'Model output'!H251)),ISNUMBER(SEARCH("Not specified",'Model output'!H251))),"negative","positive"))</f>
        <v>negative</v>
      </c>
      <c r="I252">
        <f>IF(OR('Model output'!I251="",'Model output'!I251="Not answered",'Model output'!I251="Not mentioned"),"",IF(ISNUMBER('Model output'!I251),'Model output'!I251,1))</f>
        <v>1</v>
      </c>
      <c r="J252">
        <f>IF(OR('Model output'!J251="",'Model output'!J251="Not answered",'Model output'!J251="Not mentioned"),"",IF(AND(ISNUMBER('Model output'!J251),'Model output'!J251&lt;=I252),'Model output'!J251,IF(AND(ISNUMBER('Model output'!J251), 'Model output'!J251&gt;=DATE(2024,1,1)), MIN(DAY('Model output'!J251), MONTH('Model output'!J251), YEAR('Model output'!J251)), IF(ISNUMBER(SEARCH("0/",'Model output'!J251)),0,IF(ISNUMBER(SEARCH("/",'Model output'!J251)), VALUE(LEFT('Model output'!J251, SEARCH("/",'Model output'!J251)-1)),1)))))</f>
        <v>0</v>
      </c>
      <c r="K252" t="str" cm="1">
        <f t="array" ref="K252">IF(COUNT(FIND({0,1,2,3,4,5,6,7,8,9},'Model output'!K251))&gt;0,'Model output'!K251,"")</f>
        <v/>
      </c>
      <c r="L252" s="8" t="str">
        <f t="shared" si="45"/>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 (usual) (60%) and Follicular variant (40%)</v>
      </c>
      <c r="P252" t="str">
        <f>IF('Model output'!N251="","",'Model output'!N251)</f>
        <v>0.7 cm</v>
      </c>
      <c r="Q252" t="str">
        <f t="shared" si="47"/>
        <v>0.7cm</v>
      </c>
      <c r="R252" cm="1">
        <f t="array" ref="R252">IF(Q252="","",IF(ISNUMBER(SEARCH("cm",Q252)),MAX(VALUE(SUBSTITUTE(_xlfn.FILTERXML("&lt;t&gt;&lt;s&gt;"&amp;SUBSTITUTE(Q252,",","&lt;/s&gt;&lt;s&gt;")&amp;"&lt;/s&gt;&lt;/t&gt;","//s"),"cm",""))),MAX(VALUE(SUBSTITUTE(_xlfn.FILTERXML("&lt;t&gt;&lt;s&gt;"&amp;SUBSTITUTE(Q252,",","&lt;/s&gt;&lt;s&gt;")&amp;"&lt;/s&gt;&lt;/t&gt;","//s"),"mm","")))/10))</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 ""))</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7" t="str">
        <f>IF('Model output'!S251="","",'Model output'!S251)</f>
        <v>Not identified</v>
      </c>
      <c r="Y252" t="str">
        <f>IF(OR('Model output'!S251="",ISNUMBER(SEARCH("Absent",'Model output'!S251)),ISNUMBER(SEARCH("Not identified",'Model output'!S251)),AND(ISNUMBER(SEARCH("No",'Model output'!S251)),NOT(ISNUMBER(SEARCH("carcinoma",'Model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1" t="str">
        <f>IF(OR('Model output'!V251="", AND(ISERROR(SEARCH("Positive",'Model output'!V251)), ISNUMBER(SEARCH("Negative",'Model output'!V251))), AND(ISNUMBER(SEARCH("Uninvolved",'Model output'!V251)),NOT(ISNUMBER(SEARCH("margins involved",'Model output'!V251)))), ISNUMBER(SEARCH("Free",'Model output'!V251)), ISNUMBER(SEARCH("1 mm",'Model output'!V251)), ISNUMBER(SEARCH("0.1 CM",'Model output'!V251)), ISNUMBER(SEARCH("less than 0.2 mm",'Model output'!V251)), ISNUMBER(SEARCH("less than 0.5 mm",'Model output'!V251)), ISNUMBER(SEARCH("close to",'Model output'!V251)), ISNUMBER(SEARCH("abut",'Model output'!V251)), ISNUMBER(SEARCH("not mentioned",'Model output'!V251)), ISNUMBER(SEARCH("cannot be assessed",'Model output'!V251))), "negative", "positive")</f>
        <v>negative</v>
      </c>
      <c r="AE252" s="36"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AND(ISNUMBER(J252),J252&gt;=5),M252=""),AND(AND(ISNUMBER(J252),J252&gt;=5),AND(ISNUMBER(M252),M252&gt;=1)),AND(ISNUMBER(SERACH("papillary",N252)),OR(Y252="positive",Z252="positive"), ISNUMBER(SEARCH("BRAF",AB252)))),"intermediate","low"))</f>
        <v>low</v>
      </c>
      <c r="AF252" s="37" t="str">
        <f t="shared" si="48"/>
        <v>1a</v>
      </c>
      <c r="AG252" s="37" t="str">
        <f t="shared" si="49"/>
        <v>0</v>
      </c>
      <c r="AH252" s="37" t="str">
        <f t="shared" si="50"/>
        <v>0</v>
      </c>
      <c r="AI252" s="43" t="str">
        <f t="shared" si="51"/>
        <v>I</v>
      </c>
      <c r="AJ252" s="40" t="s">
        <v>938</v>
      </c>
      <c r="AK252" s="42" t="s">
        <v>634</v>
      </c>
      <c r="AL252" s="42" t="s">
        <v>943</v>
      </c>
      <c r="AM252" s="42" t="s">
        <v>946</v>
      </c>
      <c r="AN252" s="42" t="s">
        <v>69</v>
      </c>
      <c r="AO252" s="23">
        <f t="shared" ca="1" si="52"/>
        <v>1</v>
      </c>
      <c r="AP252" s="1">
        <f t="shared" si="53"/>
        <v>1</v>
      </c>
      <c r="AQ252" s="1">
        <f t="shared" si="54"/>
        <v>1</v>
      </c>
      <c r="AR252" s="1">
        <f t="shared" si="55"/>
        <v>1</v>
      </c>
      <c r="AS252" s="13">
        <f t="shared" si="56"/>
        <v>1</v>
      </c>
    </row>
    <row r="253" spans="1:45">
      <c r="A253" t="str">
        <f>'Model output'!A252</f>
        <v>TCGA-FY-A3RA</v>
      </c>
      <c r="B253" s="34">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7"/>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output'!G252)),ISNUMBER(SEARCH("V ",'Model output'!G252)),ISNUMBER(SEARCH("five",'Model output'!G252)),ISNUMBER(SEARCH("5",'Model output'!G252))))), "lateral", "central"))</f>
        <v/>
      </c>
      <c r="H253" t="str">
        <f>IF('Model output'!H252="","negative",IF(OR(ISNUMBER(SEARCH("lymph node",'Model output'!H252)),ISNUMBER(SEARCH("gland",'Model output'!H252)),ISNUMBER(SEARCH("lobe",'Model output'!H252)),ISNUMBER(SEARCH("isthmus",'Model output'!H252)),ISNUMBER(SEARCH("mediastinum",'Model output'!H252)),ISNUMBER(SEARCH("Not mentioned",'Model output'!H252)), ISNUMBER(SEARCH("Not applicable",'Model output'!H252)), ISNUMBER(SEARCH("paratracheal",'Model output'!H252)),ISNUMBER(SEARCH("fibroadipose tissue",'Model output'!H252)),ISNUMBER(SEARCH("thyroid node",'Model output'!H252)),ISNUMBER(SEARCH("skeletal muscle",'Model output'!H252)),ISNUMBER(SEARCH("right",'Model output'!H252)),ISNUMBER(SEARCH("left",'Model output'!H252)),ISNUMBER(SEARCH("Not specified",'Model output'!H252))),"negative","positive"))</f>
        <v>negative</v>
      </c>
      <c r="I253" t="str">
        <f>IF(OR('Model output'!I252="",'Model output'!I252="Not answered",'Model output'!I252="Not mentioned"),"",IF(ISNUMBER('Model output'!I252),'Model output'!I252,1))</f>
        <v/>
      </c>
      <c r="J253" t="str">
        <f>IF(OR('Model output'!J252="",'Model output'!J252="Not answered",'Model output'!J252="Not mentioned"),"",IF(AND(ISNUMBER('Model output'!J252),'Model output'!J252&lt;=I253),'Model output'!J252,IF(AND(ISNUMBER('Model output'!J252), 'Model output'!J252&gt;=DATE(2024,1,1)), MIN(DAY('Model output'!J252), MONTH('Model output'!J252), YEAR('Model output'!J252)), IF(ISNUMBER(SEARCH("0/",'Model output'!J252)),0,IF(ISNUMBER(SEARCH("/",'Model output'!J252)), VALUE(LEFT('Model output'!J252, SEARCH("/",'Model output'!J252)-1)),1)))))</f>
        <v/>
      </c>
      <c r="K253" t="str" cm="1">
        <f t="array" ref="K253">IF(COUNT(FIND({0,1,2,3,4,5,6,7,8,9},'Model output'!K252))&gt;0,'Model output'!K252,"")</f>
        <v/>
      </c>
      <c r="L253" s="8" t="str">
        <f t="shared" si="45"/>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47"/>
        <v>4cm</v>
      </c>
      <c r="R253" cm="1">
        <f t="array" ref="R253">IF(Q253="","",IF(ISNUMBER(SEARCH("cm",Q253)),MAX(VALUE(SUBSTITUTE(_xlfn.FILTERXML("&lt;t&gt;&lt;s&gt;"&amp;SUBSTITUTE(Q253,",","&lt;/s&gt;&lt;s&gt;")&amp;"&lt;/s&gt;&lt;/t&gt;","//s"),"cm",""))),MAX(VALUE(SUBSTITUTE(_xlfn.FILTERXML("&lt;t&gt;&lt;s&gt;"&amp;SUBSTITUTE(Q253,",","&lt;/s&gt;&lt;s&gt;")&amp;"&lt;/s&gt;&lt;/t&gt;","//s"),"mm","")))/10))</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 ""))</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7" t="str">
        <f>IF('Model output'!S252="","",'Model output'!S252)</f>
        <v>Not identified</v>
      </c>
      <c r="Y253" t="str">
        <f>IF(OR('Model output'!S252="",ISNUMBER(SEARCH("Absent",'Model output'!S252)),ISNUMBER(SEARCH("Not identified",'Model output'!S252)),AND(ISNUMBER(SEARCH("No",'Model output'!S252)),NOT(ISNUMBER(SEARCH("carcinoma",'Model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1" t="str">
        <f>IF(OR('Model output'!V252="", AND(ISERROR(SEARCH("Positive",'Model output'!V252)), ISNUMBER(SEARCH("Negative",'Model output'!V252))), AND(ISNUMBER(SEARCH("Uninvolved",'Model output'!V252)),NOT(ISNUMBER(SEARCH("margins involved",'Model output'!V252)))), ISNUMBER(SEARCH("Free",'Model output'!V252)), ISNUMBER(SEARCH("1 mm",'Model output'!V252)), ISNUMBER(SEARCH("0.1 CM",'Model output'!V252)), ISNUMBER(SEARCH("less than 0.2 mm",'Model output'!V252)), ISNUMBER(SEARCH("less than 0.5 mm",'Model output'!V252)), ISNUMBER(SEARCH("close to",'Model output'!V252)), ISNUMBER(SEARCH("abut",'Model output'!V252)), ISNUMBER(SEARCH("not mentioned",'Model output'!V252)), ISNUMBER(SEARCH("cannot be assessed",'Model output'!V252))), "negative", "positive")</f>
        <v>negative</v>
      </c>
      <c r="AE253" s="36"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AND(ISNUMBER(J253),J253&gt;=5),M253=""),AND(AND(ISNUMBER(J253),J253&gt;=5),AND(ISNUMBER(M253),M253&gt;=1)),AND(ISNUMBER(SERACH("papillary",N253)),OR(Y253="positive",Z253="positive"), ISNUMBER(SEARCH("BRAF",AB253)))),"intermediate","low"))</f>
        <v>low</v>
      </c>
      <c r="AF253" s="37" t="str">
        <f t="shared" si="48"/>
        <v>2</v>
      </c>
      <c r="AG253" s="37" t="str">
        <f t="shared" si="49"/>
        <v>0</v>
      </c>
      <c r="AH253" s="37" t="str">
        <f t="shared" si="50"/>
        <v>0</v>
      </c>
      <c r="AI253" s="43" t="str">
        <f t="shared" si="51"/>
        <v>I</v>
      </c>
      <c r="AJ253" s="40" t="s">
        <v>938</v>
      </c>
      <c r="AK253" s="42" t="s">
        <v>945</v>
      </c>
      <c r="AL253" s="42" t="s">
        <v>946</v>
      </c>
      <c r="AM253" s="42" t="s">
        <v>946</v>
      </c>
      <c r="AN253" s="42" t="s">
        <v>69</v>
      </c>
      <c r="AO253" s="23">
        <f t="shared" ca="1" si="52"/>
        <v>1</v>
      </c>
      <c r="AP253" s="1">
        <f t="shared" si="53"/>
        <v>1</v>
      </c>
      <c r="AQ253" s="1">
        <f t="shared" si="54"/>
        <v>1</v>
      </c>
      <c r="AR253" s="1">
        <f t="shared" si="55"/>
        <v>1</v>
      </c>
      <c r="AS253" s="13">
        <f t="shared" si="56"/>
        <v>1</v>
      </c>
    </row>
    <row r="254" spans="1:45">
      <c r="A254" t="str">
        <f>'Model output'!A253</f>
        <v>TCGA-FY-A3TY</v>
      </c>
      <c r="B254" s="34">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7"/>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output'!G253)),ISNUMBER(SEARCH("V ",'Model output'!G253)),ISNUMBER(SEARCH("five",'Model output'!G253)),ISNUMBER(SEARCH("5",'Model output'!G253))))), "lateral", "central"))</f>
        <v/>
      </c>
      <c r="H254" t="str">
        <f>IF('Model output'!H253="","negative",IF(OR(ISNUMBER(SEARCH("lymph node",'Model output'!H253)),ISNUMBER(SEARCH("gland",'Model output'!H253)),ISNUMBER(SEARCH("lobe",'Model output'!H253)),ISNUMBER(SEARCH("isthmus",'Model output'!H253)),ISNUMBER(SEARCH("mediastinum",'Model output'!H253)),ISNUMBER(SEARCH("Not mentioned",'Model output'!H253)), ISNUMBER(SEARCH("Not applicable",'Model output'!H253)), ISNUMBER(SEARCH("paratracheal",'Model output'!H253)),ISNUMBER(SEARCH("fibroadipose tissue",'Model output'!H253)),ISNUMBER(SEARCH("thyroid node",'Model output'!H253)),ISNUMBER(SEARCH("skeletal muscle",'Model output'!H253)),ISNUMBER(SEARCH("right",'Model output'!H253)),ISNUMBER(SEARCH("left",'Model output'!H253)),ISNUMBER(SEARCH("Not specified",'Model output'!H253))),"negative","positive"))</f>
        <v>negative</v>
      </c>
      <c r="I254">
        <f>IF(OR('Model output'!I253="",'Model output'!I253="Not answered",'Model output'!I253="Not mentioned"),"",IF(ISNUMBER('Model output'!I253),'Model output'!I253,1))</f>
        <v>6</v>
      </c>
      <c r="J254">
        <f>IF(OR('Model output'!J253="",'Model output'!J253="Not answered",'Model output'!J253="Not mentioned"),"",IF(AND(ISNUMBER('Model output'!J253),'Model output'!J253&lt;=I254),'Model output'!J253,IF(AND(ISNUMBER('Model output'!J253), 'Model output'!J253&gt;=DATE(2024,1,1)), MIN(DAY('Model output'!J253), MONTH('Model output'!J253), YEAR('Model output'!J253)), IF(ISNUMBER(SEARCH("0/",'Model output'!J253)),0,IF(ISNUMBER(SEARCH("/",'Model output'!J253)), VALUE(LEFT('Model output'!J253, SEARCH("/",'Model output'!J253)-1)),1)))))</f>
        <v>0</v>
      </c>
      <c r="K254" t="str" cm="1">
        <f t="array" ref="K254">IF(COUNT(FIND({0,1,2,3,4,5,6,7,8,9},'Model output'!K253))&gt;0,'Model output'!K253,"")</f>
        <v/>
      </c>
      <c r="L254" s="8" t="str">
        <f t="shared" ref="L254:L268" si="58">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254,"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47"/>
        <v>4.2cm</v>
      </c>
      <c r="R254" cm="1">
        <f t="array" ref="R254">IF(Q254="","",IF(ISNUMBER(SEARCH("cm",Q254)),MAX(VALUE(SUBSTITUTE(_xlfn.FILTERXML("&lt;t&gt;&lt;s&gt;"&amp;SUBSTITUTE(Q254,",","&lt;/s&gt;&lt;s&gt;")&amp;"&lt;/s&gt;&lt;/t&gt;","//s"),"cm",""))),MAX(VALUE(SUBSTITUTE(_xlfn.FILTERXML("&lt;t&gt;&lt;s&gt;"&amp;SUBSTITUTE(Q254,",","&lt;/s&gt;&lt;s&gt;")&amp;"&lt;/s&gt;&lt;/t&gt;","//s"),"mm","")))/10))</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 ""))</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7" t="str">
        <f>IF('Model output'!S253="","",'Model output'!S253)</f>
        <v>Present</v>
      </c>
      <c r="Y254" t="str">
        <f>IF(OR('Model output'!S253="",ISNUMBER(SEARCH("Absent",'Model output'!S253)),ISNUMBER(SEARCH("Not identified",'Model output'!S253)),AND(ISNUMBER(SEARCH("No",'Model output'!S253)),NOT(ISNUMBER(SEARCH("carcinoma",'Model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1" t="str">
        <f>IF(OR('Model output'!V253="", AND(ISERROR(SEARCH("Positive",'Model output'!V253)), ISNUMBER(SEARCH("Negative",'Model output'!V253))), AND(ISNUMBER(SEARCH("Uninvolved",'Model output'!V253)),NOT(ISNUMBER(SEARCH("margins involved",'Model output'!V253)))), ISNUMBER(SEARCH("Free",'Model output'!V253)), ISNUMBER(SEARCH("1 mm",'Model output'!V253)), ISNUMBER(SEARCH("0.1 CM",'Model output'!V253)), ISNUMBER(SEARCH("less than 0.2 mm",'Model output'!V253)), ISNUMBER(SEARCH("less than 0.5 mm",'Model output'!V253)), ISNUMBER(SEARCH("close to",'Model output'!V253)), ISNUMBER(SEARCH("abut",'Model output'!V253)), ISNUMBER(SEARCH("not mentioned",'Model output'!V253)), ISNUMBER(SEARCH("cannot be assessed",'Model output'!V253))), "negative", "positive")</f>
        <v>negative</v>
      </c>
      <c r="AE254" s="36"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AND(ISNUMBER(J254),J254&gt;=5),M254=""),AND(AND(ISNUMBER(J254),J254&gt;=5),AND(ISNUMBER(M254),M254&gt;=1)),AND(ISNUMBER(SERACH("papillary",N254)),OR(Y254="positive",Z254="positive"), ISNUMBER(SEARCH("BRAF",AB254)))),"intermediate","low"))</f>
        <v>intermediate</v>
      </c>
      <c r="AF254" s="37" t="str">
        <f t="shared" si="48"/>
        <v>3a</v>
      </c>
      <c r="AG254" s="37" t="str">
        <f t="shared" si="49"/>
        <v>0</v>
      </c>
      <c r="AH254" s="37" t="str">
        <f t="shared" si="50"/>
        <v>0</v>
      </c>
      <c r="AI254" s="43" t="str">
        <f t="shared" si="51"/>
        <v>II</v>
      </c>
      <c r="AJ254" s="40" t="s">
        <v>937</v>
      </c>
      <c r="AK254" s="42" t="s">
        <v>941</v>
      </c>
      <c r="AL254" s="42" t="s">
        <v>943</v>
      </c>
      <c r="AM254" s="42" t="s">
        <v>946</v>
      </c>
      <c r="AN254" s="42" t="s">
        <v>944</v>
      </c>
      <c r="AO254" s="23">
        <f t="shared" ca="1" si="52"/>
        <v>0</v>
      </c>
      <c r="AP254" s="1">
        <f t="shared" si="53"/>
        <v>0</v>
      </c>
      <c r="AQ254" s="1">
        <f t="shared" si="54"/>
        <v>1</v>
      </c>
      <c r="AR254" s="1">
        <f t="shared" si="55"/>
        <v>1</v>
      </c>
      <c r="AS254" s="13">
        <f t="shared" si="56"/>
        <v>1</v>
      </c>
    </row>
    <row r="255" spans="1:45">
      <c r="A255" t="str">
        <f>'Model output'!A254</f>
        <v>TCGA-FY-A3W9</v>
      </c>
      <c r="B255" s="34">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57"/>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output'!G254)),ISNUMBER(SEARCH("V ",'Model output'!G254)),ISNUMBER(SEARCH("five",'Model output'!G254)),ISNUMBER(SEARCH("5",'Model output'!G254))))), "lateral", "central"))</f>
        <v/>
      </c>
      <c r="H255" t="str">
        <f>IF('Model output'!H254="","negative",IF(OR(ISNUMBER(SEARCH("lymph node",'Model output'!H254)),ISNUMBER(SEARCH("gland",'Model output'!H254)),ISNUMBER(SEARCH("lobe",'Model output'!H254)),ISNUMBER(SEARCH("isthmus",'Model output'!H254)),ISNUMBER(SEARCH("mediastinum",'Model output'!H254)),ISNUMBER(SEARCH("Not mentioned",'Model output'!H254)), ISNUMBER(SEARCH("Not applicable",'Model output'!H254)), ISNUMBER(SEARCH("paratracheal",'Model output'!H254)),ISNUMBER(SEARCH("fibroadipose tissue",'Model output'!H254)),ISNUMBER(SEARCH("thyroid node",'Model output'!H254)),ISNUMBER(SEARCH("skeletal muscle",'Model output'!H254)),ISNUMBER(SEARCH("right",'Model output'!H254)),ISNUMBER(SEARCH("left",'Model output'!H254)),ISNUMBER(SEARCH("Not specified",'Model output'!H254))),"negative","positive"))</f>
        <v>negative</v>
      </c>
      <c r="I255">
        <f>IF(OR('Model output'!I254="",'Model output'!I254="Not answered",'Model output'!I254="Not mentioned"),"",IF(ISNUMBER('Model output'!I254),'Model output'!I254,1))</f>
        <v>1</v>
      </c>
      <c r="J255">
        <f>IF(OR('Model output'!J254="",'Model output'!J254="Not answered",'Model output'!J254="Not mentioned"),"",IF(AND(ISNUMBER('Model output'!J254),'Model output'!J254&lt;=I255),'Model output'!J254,IF(AND(ISNUMBER('Model output'!J254), 'Model output'!J254&gt;=DATE(2024,1,1)), MIN(DAY('Model output'!J254), MONTH('Model output'!J254), YEAR('Model output'!J254)), IF(ISNUMBER(SEARCH("0/",'Model output'!J254)),0,IF(ISNUMBER(SEARCH("/",'Model output'!J254)), VALUE(LEFT('Model output'!J254, SEARCH("/",'Model output'!J254)-1)),1)))))</f>
        <v>0</v>
      </c>
      <c r="K255" t="str" cm="1">
        <f t="array" ref="K255">IF(COUNT(FIND({0,1,2,3,4,5,6,7,8,9},'Model output'!K254))&gt;0,'Model output'!K254,"")</f>
        <v/>
      </c>
      <c r="L255" s="8" t="str">
        <f t="shared" si="58"/>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
      </c>
      <c r="P255" t="str">
        <f>IF('Model output'!N254="","",'Model output'!N254)</f>
        <v>2.3 cm</v>
      </c>
      <c r="Q255" t="str">
        <f t="shared" ref="Q255:Q291" si="5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P255,"the", ""), "The", ""), "dominant", ""), "superior", ""), "by gross examination", ""), "second", ""), "Greatest Dimension:", ""), "greatest dimension", ""), "Greatest diameter", ""), "greatest size", ""), "measures", ""), "measure", ""), "microcarcinoma", ""), "maximum", ""), "dimension", ""), "at least", ""), "isthmus and left thyroid", ""), "thyroid", ""),"tumor", ""), "Tumor", ""), "lobe and isthmus", ""), "nodule", ""), "isthmic", ""), "isthmus", ""), "lobe",""), "pole", ""), "foci", ""), "spans", ""), "Part 5", ""), "follicular variant", ""), "classical type", ""), "tall cell", ""), "largest", ""), "upper", ""), "left", ""), "right", ""), "Left", ""), "Right", ""), "middle", ""), "for", ""), "Up to", ""), "up to", ","), "range from", ""), "Not mentioned", ""), "entire", ""), "and is", ""), "is", ""), "in", ""), "In", ""), "and", ","), "(", ""), ")", ""), "A", ""), "B", ""), "x", ","), ":", ""), "focus", ""), "multiple", ""), "to", ","), "/", ""), "less than", ""), "g", ""), "&lt;", ""), " ",""))</f>
        <v>2.3cm</v>
      </c>
      <c r="R255" cm="1">
        <f t="array" ref="R255">IF(Q255="","",IF(ISNUMBER(SEARCH("cm",Q255)),MAX(VALUE(SUBSTITUTE(_xlfn.FILTERXML("&lt;t&gt;&lt;s&gt;"&amp;SUBSTITUTE(Q255,",","&lt;/s&gt;&lt;s&gt;")&amp;"&lt;/s&gt;&lt;/t&gt;","//s"),"cm",""))),MAX(VALUE(SUBSTITUTE(_xlfn.FILTERXML("&lt;t&gt;&lt;s&gt;"&amp;SUBSTITUTE(Q255,",","&lt;/s&gt;&lt;s&gt;")&amp;"&lt;/s&gt;&lt;/t&gt;","//s"),"mm","")))/10))</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 ""))</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7" t="str">
        <f>IF('Model output'!S254="","",'Model output'!S254)</f>
        <v>Not identified</v>
      </c>
      <c r="Y255" t="str">
        <f>IF(OR('Model output'!S254="",ISNUMBER(SEARCH("Absent",'Model output'!S254)),ISNUMBER(SEARCH("Not identified",'Model output'!S254)),AND(ISNUMBER(SEARCH("No",'Model output'!S254)),NOT(ISNUMBER(SEARCH("carcinoma",'Model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1" t="str">
        <f>IF(OR('Model output'!V254="", AND(ISERROR(SEARCH("Positive",'Model output'!V254)), ISNUMBER(SEARCH("Negative",'Model output'!V254))), AND(ISNUMBER(SEARCH("Uninvolved",'Model output'!V254)),NOT(ISNUMBER(SEARCH("margins involved",'Model output'!V254)))), ISNUMBER(SEARCH("Free",'Model output'!V254)), ISNUMBER(SEARCH("1 mm",'Model output'!V254)), ISNUMBER(SEARCH("0.1 CM",'Model output'!V254)), ISNUMBER(SEARCH("less than 0.2 mm",'Model output'!V254)), ISNUMBER(SEARCH("less than 0.5 mm",'Model output'!V254)), ISNUMBER(SEARCH("close to",'Model output'!V254)), ISNUMBER(SEARCH("abut",'Model output'!V254)), ISNUMBER(SEARCH("not mentioned",'Model output'!V254)), ISNUMBER(SEARCH("cannot be assessed",'Model output'!V254))), "negative", "positive")</f>
        <v>positive</v>
      </c>
      <c r="AE255" s="36"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AND(ISNUMBER(J255),J255&gt;=5),M255=""),AND(AND(ISNUMBER(J255),J255&gt;=5),AND(ISNUMBER(M255),M255&gt;=1)),AND(ISNUMBER(SERACH("papillary",N255)),OR(Y255="positive",Z255="positive"), ISNUMBER(SEARCH("BRAF",AB255)))),"intermediate","low"))</f>
        <v>high</v>
      </c>
      <c r="AF255" s="37" t="str">
        <f t="shared" ref="AF255:AF291" si="60">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37" t="str">
        <f t="shared" ref="AG255:AG291" si="61">IF(AND(ISNUMBER(J255),J255&gt;0),
IF(G255="lateral", "1b", "1a"),"0")</f>
        <v>0</v>
      </c>
      <c r="AH255" s="37" t="str">
        <f t="shared" si="50"/>
        <v>0</v>
      </c>
      <c r="AI255" s="43" t="str">
        <f t="shared" si="51"/>
        <v>I</v>
      </c>
      <c r="AJ255" s="40" t="s">
        <v>937</v>
      </c>
      <c r="AK255" s="42" t="s">
        <v>945</v>
      </c>
      <c r="AL255" s="42" t="s">
        <v>943</v>
      </c>
      <c r="AM255" s="42" t="s">
        <v>946</v>
      </c>
      <c r="AN255" s="42" t="s">
        <v>69</v>
      </c>
      <c r="AO255" s="23">
        <f t="shared" si="52"/>
        <v>1</v>
      </c>
      <c r="AP255" s="1">
        <f t="shared" si="53"/>
        <v>1</v>
      </c>
      <c r="AQ255" s="1">
        <f t="shared" si="54"/>
        <v>1</v>
      </c>
      <c r="AR255" s="1">
        <f t="shared" si="55"/>
        <v>1</v>
      </c>
      <c r="AS255" s="13">
        <f t="shared" si="56"/>
        <v>1</v>
      </c>
    </row>
    <row r="256" spans="1:45">
      <c r="A256" t="str">
        <f>'Model output'!A255</f>
        <v>TCGA-FY-A3WA</v>
      </c>
      <c r="B256" s="34">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7"/>
        <v>positive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output'!G255)),ISNUMBER(SEARCH("V ",'Model output'!G255)),ISNUMBER(SEARCH("five",'Model output'!G255)),ISNUMBER(SEARCH("5",'Model output'!G255))))), "lateral", "central"))</f>
        <v/>
      </c>
      <c r="H256" t="str">
        <f>IF('Model output'!H255="","negative",IF(OR(ISNUMBER(SEARCH("lymph node",'Model output'!H255)),ISNUMBER(SEARCH("gland",'Model output'!H255)),ISNUMBER(SEARCH("lobe",'Model output'!H255)),ISNUMBER(SEARCH("isthmus",'Model output'!H255)),ISNUMBER(SEARCH("mediastinum",'Model output'!H255)),ISNUMBER(SEARCH("Not mentioned",'Model output'!H255)), ISNUMBER(SEARCH("Not applicable",'Model output'!H255)), ISNUMBER(SEARCH("paratracheal",'Model output'!H255)),ISNUMBER(SEARCH("fibroadipose tissue",'Model output'!H255)),ISNUMBER(SEARCH("thyroid node",'Model output'!H255)),ISNUMBER(SEARCH("skeletal muscle",'Model output'!H255)),ISNUMBER(SEARCH("right",'Model output'!H255)),ISNUMBER(SEARCH("left",'Model output'!H255)),ISNUMBER(SEARCH("Not specified",'Model output'!H255))),"negative","positive"))</f>
        <v>negative</v>
      </c>
      <c r="I256" t="str">
        <f>IF(OR('Model output'!I255="",'Model output'!I255="Not answered",'Model output'!I255="Not mentioned"),"",IF(ISNUMBER('Model output'!I255),'Model output'!I255,1))</f>
        <v/>
      </c>
      <c r="J256">
        <f>IF(OR('Model output'!J255="",'Model output'!J255="Not answered",'Model output'!J255="Not mentioned"),"",IF(AND(ISNUMBER('Model output'!J255),'Model output'!J255&lt;=I256),'Model output'!J255,IF(AND(ISNUMBER('Model output'!J255), 'Model output'!J255&gt;=DATE(2024,1,1)), MIN(DAY('Model output'!J255), MONTH('Model output'!J255), YEAR('Model output'!J255)), IF(ISNUMBER(SEARCH("0/",'Model output'!J255)),0,IF(ISNUMBER(SEARCH("/",'Model output'!J255)), VALUE(LEFT('Model output'!J255, SEARCH("/",'Model output'!J255)-1)),1)))))</f>
        <v>1</v>
      </c>
      <c r="K256" t="str" cm="1">
        <f t="array" ref="K256">IF(COUNT(FIND({0,1,2,3,4,5,6,7,8,9},'Model output'!K255))&gt;0,'Model output'!K255,"")</f>
        <v>0.5 cm</v>
      </c>
      <c r="L256" s="8" t="str">
        <f t="shared" si="58"/>
        <v>0.5cm</v>
      </c>
      <c r="M256" cm="1">
        <f t="array" ref="M256">IF(L256="","",IF(ISNUMBER(SEARCH("cm",L256)),MAX(VALUE(SUBSTITUTE(_xlfn.FILTERXML("&lt;t&gt;&lt;s&gt;"&amp;SUBSTITUTE(L256,",","&lt;/s&gt;&lt;s&gt;")&amp;"&lt;/s&gt;&lt;/t&gt;","//s"),"cm",""))),MAX(VALUE(SUBSTITUTE(_xlfn.FILTERXML("&lt;t&gt;&lt;s&gt;"&amp;SUBSTITUTE(L256,",","&lt;/s&gt;&lt;s&gt;")&amp;"&lt;/s&gt;&lt;/t&gt;","//s"),"mm","")))/10))</f>
        <v>0.5</v>
      </c>
      <c r="N256" t="str">
        <f>IF('Model output'!L255="","",'Model output'!L255)</f>
        <v>follicular</v>
      </c>
      <c r="O256" t="str">
        <f>IF('Model output'!M255="","",'Model output'!M255)</f>
        <v>follicular variant</v>
      </c>
      <c r="P256" t="str">
        <f>IF('Model output'!N255="","",'Model output'!N255)</f>
        <v>2.1 cm</v>
      </c>
      <c r="Q256" t="str">
        <f t="shared" si="59"/>
        <v>2.1cm</v>
      </c>
      <c r="R256" cm="1">
        <f t="array" ref="R256">IF(Q256="","",IF(ISNUMBER(SEARCH("cm",Q256)),MAX(VALUE(SUBSTITUTE(_xlfn.FILTERXML("&lt;t&gt;&lt;s&gt;"&amp;SUBSTITUTE(Q256,",","&lt;/s&gt;&lt;s&gt;")&amp;"&lt;/s&gt;&lt;/t&gt;","//s"),"cm",""))),MAX(VALUE(SUBSTITUTE(_xlfn.FILTERXML("&lt;t&gt;&lt;s&gt;"&amp;SUBSTITUTE(Q256,",","&lt;/s&gt;&lt;s&gt;")&amp;"&lt;/s&gt;&lt;/t&gt;","//s"),"mm","")))/10))</f>
        <v>2.1</v>
      </c>
      <c r="S256" t="str">
        <f>IF(OR('Model output'!P255="",ISNUMBER(SEARCH("Not identified", 'Model output'!P255)),ISNUMBER(SEARCH("Absent",'Model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 ""))</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7" t="str">
        <f>IF('Model output'!S255="","",'Model output'!S255)</f>
        <v>Not mentioned</v>
      </c>
      <c r="Y256" t="str">
        <f>IF(OR('Model output'!S255="",ISNUMBER(SEARCH("Absent",'Model output'!S255)),ISNUMBER(SEARCH("Not identified",'Model output'!S255)),AND(ISNUMBER(SEARCH("No",'Model output'!S255)),NOT(ISNUMBER(SEARCH("carcinoma",'Model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1" t="str">
        <f>IF(OR('Model output'!V255="", AND(ISERROR(SEARCH("Positive",'Model output'!V255)), ISNUMBER(SEARCH("Negative",'Model output'!V255))), AND(ISNUMBER(SEARCH("Uninvolved",'Model output'!V255)),NOT(ISNUMBER(SEARCH("margins involved",'Model output'!V255)))), ISNUMBER(SEARCH("Free",'Model output'!V255)), ISNUMBER(SEARCH("1 mm",'Model output'!V255)), ISNUMBER(SEARCH("0.1 CM",'Model output'!V255)), ISNUMBER(SEARCH("less than 0.2 mm",'Model output'!V255)), ISNUMBER(SEARCH("less than 0.5 mm",'Model output'!V255)), ISNUMBER(SEARCH("close to",'Model output'!V255)), ISNUMBER(SEARCH("abut",'Model output'!V255)), ISNUMBER(SEARCH("not mentioned",'Model output'!V255)), ISNUMBER(SEARCH("cannot be assessed",'Model output'!V255))), "negative", "positive")</f>
        <v>negative</v>
      </c>
      <c r="AE256" s="36"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AND(ISNUMBER(J256),J256&gt;=5),M256=""),AND(AND(ISNUMBER(J256),J256&gt;=5),AND(ISNUMBER(M256),M256&gt;=1)),AND(ISNUMBER(SERACH("papillary",N256)),OR(Y256="positive",Z256="positive"), ISNUMBER(SEARCH("BRAF",AB256)))),"intermediate","low"))</f>
        <v>low</v>
      </c>
      <c r="AF256" s="37" t="str">
        <f t="shared" si="60"/>
        <v>2</v>
      </c>
      <c r="AG256" s="37" t="str">
        <f t="shared" si="61"/>
        <v>1a</v>
      </c>
      <c r="AH256" s="37" t="str">
        <f t="shared" ref="AH256:AH291" si="62">IF(OR(H256="unknown"),"x",IF(H256="negative","0","1"))</f>
        <v>0</v>
      </c>
      <c r="AI256" s="43" t="str">
        <f t="shared" ref="AI256:AI291" si="63">IF(AND(B256&lt;55,AH256="0"),"I",
IF(AND(B256&lt;55,AH256="1"),"II",
IF(AH256="1","IVB",
IF(AND(AF256="4b",AH256="0"),"IVA",
IF(AND(AF256="4a",AH256="0"),"III",
IF(AND(OR(AF256="3a",AF256="3b",AF256="3"),AH256="0"),"II",
IF(AND(AF256="2",OR(AG256="1",AG256="1a",AG256="1b"),AH256="0"),"II",
IF(AND(OR(AF256="1a",AF256="1b",AF256="1"),OR(AG256="1",AG256="1a",AG256="1b"),AH256="0"),"II","I"
))))))))</f>
        <v>I</v>
      </c>
      <c r="AJ256" s="40" t="s">
        <v>938</v>
      </c>
      <c r="AK256" s="42" t="s">
        <v>634</v>
      </c>
      <c r="AL256" s="42" t="s">
        <v>946</v>
      </c>
      <c r="AM256" s="42" t="s">
        <v>946</v>
      </c>
      <c r="AN256" s="42" t="s">
        <v>69</v>
      </c>
      <c r="AO256" s="23">
        <f t="shared" ref="AO256:AO291" ca="1" si="64">IF(AE256=AJ256,1,0)</f>
        <v>1</v>
      </c>
      <c r="AP256" s="1">
        <f t="shared" ref="AP256:AP291" si="65">IF(AF256=AK256, 1, IF(AND(AF256="x", AK256="0"), 1, IF(AND(AF256="0", AK256="x"), 1, 0)))</f>
        <v>0</v>
      </c>
      <c r="AQ256" s="1">
        <f t="shared" ref="AQ256:AQ291" si="66">IF(AG256=AL256, 1, IF(AND(AG256="x", AL256="0"), 1, IF(AND(AG256="0", AL256="x"), 1, 0)))</f>
        <v>0</v>
      </c>
      <c r="AR256" s="1">
        <f t="shared" ref="AR256:AR291" si="67">IF(AH256=AM256, 1, IF(AND(AH256="x", AM256="0"), 1, IF(AND(AH256="0", AM256="x"), 1, 0)))</f>
        <v>1</v>
      </c>
      <c r="AS256" s="13">
        <f t="shared" si="56"/>
        <v>1</v>
      </c>
    </row>
    <row r="257" spans="1:45">
      <c r="A257" t="str">
        <f>'Model output'!A256</f>
        <v>TCGA-FY-A3YR</v>
      </c>
      <c r="B257" s="34">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57"/>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output'!G256)),ISNUMBER(SEARCH("V ",'Model output'!G256)),ISNUMBER(SEARCH("five",'Model output'!G256)),ISNUMBER(SEARCH("5",'Model output'!G256))))), "lateral", "central"))</f>
        <v/>
      </c>
      <c r="H257" t="str">
        <f>IF('Model output'!H256="","negative",IF(OR(ISNUMBER(SEARCH("lymph node",'Model output'!H256)),ISNUMBER(SEARCH("gland",'Model output'!H256)),ISNUMBER(SEARCH("lobe",'Model output'!H256)),ISNUMBER(SEARCH("isthmus",'Model output'!H256)),ISNUMBER(SEARCH("mediastinum",'Model output'!H256)),ISNUMBER(SEARCH("Not mentioned",'Model output'!H256)), ISNUMBER(SEARCH("Not applicable",'Model output'!H256)), ISNUMBER(SEARCH("paratracheal",'Model output'!H256)),ISNUMBER(SEARCH("fibroadipose tissue",'Model output'!H256)),ISNUMBER(SEARCH("thyroid node",'Model output'!H256)),ISNUMBER(SEARCH("skeletal muscle",'Model output'!H256)),ISNUMBER(SEARCH("right",'Model output'!H256)),ISNUMBER(SEARCH("left",'Model output'!H256)),ISNUMBER(SEARCH("Not specified",'Model output'!H256))),"negative","positive"))</f>
        <v>negative</v>
      </c>
      <c r="I257">
        <f>IF(OR('Model output'!I256="",'Model output'!I256="Not answered",'Model output'!I256="Not mentioned"),"",IF(ISNUMBER('Model output'!I256),'Model output'!I256,1))</f>
        <v>11</v>
      </c>
      <c r="J257">
        <f>IF(OR('Model output'!J256="",'Model output'!J256="Not answered",'Model output'!J256="Not mentioned"),"",IF(AND(ISNUMBER('Model output'!J256),'Model output'!J256&lt;=I257),'Model output'!J256,IF(AND(ISNUMBER('Model output'!J256), 'Model output'!J256&gt;=DATE(2024,1,1)), MIN(DAY('Model output'!J256), MONTH('Model output'!J256), YEAR('Model output'!J256)), IF(ISNUMBER(SEARCH("0/",'Model output'!J256)),0,IF(ISNUMBER(SEARCH("/",'Model output'!J256)), VALUE(LEFT('Model output'!J256, SEARCH("/",'Model output'!J256)-1)),1)))))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 variant</v>
      </c>
      <c r="P257" t="str">
        <f>IF('Model output'!N256="","",'Model output'!N256)</f>
        <v>1.7 cm</v>
      </c>
      <c r="Q257" t="str">
        <f t="shared" si="59"/>
        <v>1.7cm</v>
      </c>
      <c r="R257" cm="1">
        <f t="array" ref="R257">IF(Q257="","",IF(ISNUMBER(SEARCH("cm",Q257)),MAX(VALUE(SUBSTITUTE(_xlfn.FILTERXML("&lt;t&gt;&lt;s&gt;"&amp;SUBSTITUTE(Q257,",","&lt;/s&gt;&lt;s&gt;")&amp;"&lt;/s&gt;&lt;/t&gt;","//s"),"cm",""))),MAX(VALUE(SUBSTITUTE(_xlfn.FILTERXML("&lt;t&gt;&lt;s&gt;"&amp;SUBSTITUTE(Q257,",","&lt;/s&gt;&lt;s&gt;")&amp;"&lt;/s&gt;&lt;/t&gt;","//s"),"mm","")))/10))</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 ""))</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7"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1" t="str">
        <f>IF(OR('Model output'!V256="", AND(ISERROR(SEARCH("Positive",'Model output'!V256)), ISNUMBER(SEARCH("Negative",'Model output'!V256))), AND(ISNUMBER(SEARCH("Uninvolved",'Model output'!V256)),NOT(ISNUMBER(SEARCH("margins involved",'Model output'!V256)))), ISNUMBER(SEARCH("Free",'Model output'!V256)), ISNUMBER(SEARCH("1 mm",'Model output'!V256)), ISNUMBER(SEARCH("0.1 CM",'Model output'!V256)), ISNUMBER(SEARCH("less than 0.2 mm",'Model output'!V256)), ISNUMBER(SEARCH("less than 0.5 mm",'Model output'!V256)), ISNUMBER(SEARCH("close to",'Model output'!V256)), ISNUMBER(SEARCH("abut",'Model output'!V256)), ISNUMBER(SEARCH("not mentioned",'Model output'!V256)), ISNUMBER(SEARCH("cannot be assessed",'Model output'!V256))), "negative", "positive")</f>
        <v>negative</v>
      </c>
      <c r="AE257" s="36"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AND(ISNUMBER(J257),J257&gt;=5),M257=""),AND(AND(ISNUMBER(J257),J257&gt;=5),AND(ISNUMBER(M257),M257&gt;=1)),AND(ISNUMBER(SERACH("papillary",N257)),OR(Y257="positive",Z257="positive"), ISNUMBER(SEARCH("BRAF",AB257)))),"intermediate","low"))</f>
        <v>intermediate</v>
      </c>
      <c r="AF257" s="37" t="str">
        <f t="shared" si="60"/>
        <v>1b</v>
      </c>
      <c r="AG257" s="37" t="str">
        <f t="shared" si="61"/>
        <v>1a</v>
      </c>
      <c r="AH257" s="37" t="str">
        <f t="shared" si="62"/>
        <v>0</v>
      </c>
      <c r="AI257" s="43" t="str">
        <f t="shared" si="63"/>
        <v>II</v>
      </c>
      <c r="AJ257" s="40" t="s">
        <v>939</v>
      </c>
      <c r="AK257" s="42" t="s">
        <v>942</v>
      </c>
      <c r="AL257" s="42" t="s">
        <v>634</v>
      </c>
      <c r="AM257" s="42" t="s">
        <v>946</v>
      </c>
      <c r="AN257" s="42" t="s">
        <v>944</v>
      </c>
      <c r="AO257" s="23">
        <f t="shared" ca="1" si="64"/>
        <v>1</v>
      </c>
      <c r="AP257" s="1">
        <f t="shared" si="65"/>
        <v>1</v>
      </c>
      <c r="AQ257" s="1">
        <f t="shared" si="66"/>
        <v>1</v>
      </c>
      <c r="AR257" s="1">
        <f t="shared" si="67"/>
        <v>1</v>
      </c>
      <c r="AS257" s="13">
        <f t="shared" si="56"/>
        <v>1</v>
      </c>
    </row>
    <row r="258" spans="1:45">
      <c r="A258" t="str">
        <f>'Model output'!A257</f>
        <v>TCGA-FY-A40M</v>
      </c>
      <c r="B258" s="34">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0</v>
      </c>
      <c r="F258" t="str">
        <f t="shared" si="57"/>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output'!G257)),ISNUMBER(SEARCH("V ",'Model output'!G257)),ISNUMBER(SEARCH("five",'Model output'!G257)),ISNUMBER(SEARCH("5",'Model output'!G257))))), "lateral", "central"))</f>
        <v/>
      </c>
      <c r="H258" t="str">
        <f>IF('Model output'!H257="","negative",IF(OR(ISNUMBER(SEARCH("lymph node",'Model output'!H257)),ISNUMBER(SEARCH("gland",'Model output'!H257)),ISNUMBER(SEARCH("lobe",'Model output'!H257)),ISNUMBER(SEARCH("isthmus",'Model output'!H257)),ISNUMBER(SEARCH("mediastinum",'Model output'!H257)),ISNUMBER(SEARCH("Not mentioned",'Model output'!H257)), ISNUMBER(SEARCH("Not applicable",'Model output'!H257)), ISNUMBER(SEARCH("paratracheal",'Model output'!H257)),ISNUMBER(SEARCH("fibroadipose tissue",'Model output'!H257)),ISNUMBER(SEARCH("thyroid node",'Model output'!H257)),ISNUMBER(SEARCH("skeletal muscle",'Model output'!H257)),ISNUMBER(SEARCH("right",'Model output'!H257)),ISNUMBER(SEARCH("left",'Model output'!H257)),ISNUMBER(SEARCH("Not specified",'Model output'!H257))),"negative","positive"))</f>
        <v>negative</v>
      </c>
      <c r="I258">
        <f>IF(OR('Model output'!I257="",'Model output'!I257="Not answered",'Model output'!I257="Not mentioned"),"",IF(ISNUMBER('Model output'!I257),'Model output'!I257,1))</f>
        <v>5</v>
      </c>
      <c r="J258">
        <f>IF(OR('Model output'!J257="",'Model output'!J257="Not answered",'Model output'!J257="Not mentioned"),"",IF(AND(ISNUMBER('Model output'!J257),'Model output'!J257&lt;=I258),'Model output'!J257,IF(AND(ISNUMBER('Model output'!J257), 'Model output'!J257&gt;=DATE(2024,1,1)), MIN(DAY('Model output'!J257), MONTH('Model output'!J257), YEAR('Model output'!J257)), IF(ISNUMBER(SEARCH("0/",'Model output'!J257)),0,IF(ISNUMBER(SEARCH("/",'Model output'!J257)), VALUE(LEFT('Model output'!J257, SEARCH("/",'Model output'!J257)-1)),1)))))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9"/>
        <v>1.7cm</v>
      </c>
      <c r="R258" cm="1">
        <f t="array" ref="R258">IF(Q258="","",IF(ISNUMBER(SEARCH("cm",Q258)),MAX(VALUE(SUBSTITUTE(_xlfn.FILTERXML("&lt;t&gt;&lt;s&gt;"&amp;SUBSTITUTE(Q258,",","&lt;/s&gt;&lt;s&gt;")&amp;"&lt;/s&gt;&lt;/t&gt;","//s"),"cm",""))),MAX(VALUE(SUBSTITUTE(_xlfn.FILTERXML("&lt;t&gt;&lt;s&gt;"&amp;SUBSTITUTE(Q258,",","&lt;/s&gt;&lt;s&gt;")&amp;"&lt;/s&gt;&lt;/t&gt;","//s"),"mm","")))/10))</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 ""))</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7" t="str">
        <f>IF('Model output'!S257="","",'Model output'!S257)</f>
        <v>Not identified</v>
      </c>
      <c r="Y258" t="str">
        <f>IF(OR('Model output'!S257="",ISNUMBER(SEARCH("Absent",'Model output'!S257)),ISNUMBER(SEARCH("Not identified",'Model output'!S257)),AND(ISNUMBER(SEARCH("No",'Model output'!S257)),NOT(ISNUMBER(SEARCH("carcinoma",'Model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1" t="str">
        <f>IF(OR('Model output'!V257="", AND(ISERROR(SEARCH("Positive",'Model output'!V257)), ISNUMBER(SEARCH("Negative",'Model output'!V257))), AND(ISNUMBER(SEARCH("Uninvolved",'Model output'!V257)),NOT(ISNUMBER(SEARCH("margins involved",'Model output'!V257)))), ISNUMBER(SEARCH("Free",'Model output'!V257)), ISNUMBER(SEARCH("1 mm",'Model output'!V257)), ISNUMBER(SEARCH("0.1 CM",'Model output'!V257)), ISNUMBER(SEARCH("less than 0.2 mm",'Model output'!V257)), ISNUMBER(SEARCH("less than 0.5 mm",'Model output'!V257)), ISNUMBER(SEARCH("close to",'Model output'!V257)), ISNUMBER(SEARCH("abut",'Model output'!V257)), ISNUMBER(SEARCH("not mentioned",'Model output'!V257)), ISNUMBER(SEARCH("cannot be assessed",'Model output'!V257))), "negative", "positive")</f>
        <v>negative</v>
      </c>
      <c r="AE258" s="36"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AND(ISNUMBER(J258),J258&gt;=5),M258=""),AND(AND(ISNUMBER(J258),J258&gt;=5),AND(ISNUMBER(M258),M258&gt;=1)),AND(ISNUMBER(SERACH("papillary",N258)),OR(Y258="positive",Z258="positive"), ISNUMBER(SEARCH("BRAF",AB258)))),"intermediate","low"))</f>
        <v>low</v>
      </c>
      <c r="AF258" s="37" t="str">
        <f t="shared" si="60"/>
        <v>1b</v>
      </c>
      <c r="AG258" s="37" t="str">
        <f t="shared" si="61"/>
        <v>0</v>
      </c>
      <c r="AH258" s="37" t="str">
        <f t="shared" si="62"/>
        <v>0</v>
      </c>
      <c r="AI258" s="43" t="str">
        <f t="shared" si="63"/>
        <v>I</v>
      </c>
      <c r="AJ258" s="40" t="s">
        <v>938</v>
      </c>
      <c r="AK258" s="42" t="s">
        <v>942</v>
      </c>
      <c r="AL258" s="42" t="s">
        <v>943</v>
      </c>
      <c r="AM258" s="42" t="s">
        <v>946</v>
      </c>
      <c r="AN258" s="42" t="s">
        <v>69</v>
      </c>
      <c r="AO258" s="23">
        <f t="shared" ca="1" si="64"/>
        <v>1</v>
      </c>
      <c r="AP258" s="1">
        <f t="shared" si="65"/>
        <v>1</v>
      </c>
      <c r="AQ258" s="1">
        <f t="shared" si="66"/>
        <v>1</v>
      </c>
      <c r="AR258" s="1">
        <f t="shared" si="67"/>
        <v>1</v>
      </c>
      <c r="AS258" s="13">
        <f t="shared" si="56"/>
        <v>1</v>
      </c>
    </row>
    <row r="259" spans="1:45">
      <c r="A259" t="str">
        <f>'Model output'!A258</f>
        <v>TCGA-FY-A40N</v>
      </c>
      <c r="B259" s="34">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7"/>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output'!G258)),ISNUMBER(SEARCH("V ",'Model output'!G258)),ISNUMBER(SEARCH("five",'Model output'!G258)),ISNUMBER(SEARCH("5",'Model output'!G258))))), "lateral", "central"))</f>
        <v/>
      </c>
      <c r="H259" t="str">
        <f>IF('Model output'!H258="","negative",IF(OR(ISNUMBER(SEARCH("lymph node",'Model output'!H258)),ISNUMBER(SEARCH("gland",'Model output'!H258)),ISNUMBER(SEARCH("lobe",'Model output'!H258)),ISNUMBER(SEARCH("isthmus",'Model output'!H258)),ISNUMBER(SEARCH("mediastinum",'Model output'!H258)),ISNUMBER(SEARCH("Not mentioned",'Model output'!H258)), ISNUMBER(SEARCH("Not applicable",'Model output'!H258)), ISNUMBER(SEARCH("paratracheal",'Model output'!H258)),ISNUMBER(SEARCH("fibroadipose tissue",'Model output'!H258)),ISNUMBER(SEARCH("thyroid node",'Model output'!H258)),ISNUMBER(SEARCH("skeletal muscle",'Model output'!H258)),ISNUMBER(SEARCH("right",'Model output'!H258)),ISNUMBER(SEARCH("left",'Model output'!H258)),ISNUMBER(SEARCH("Not specified",'Model output'!H258))),"negative","positive"))</f>
        <v>negative</v>
      </c>
      <c r="I259">
        <f>IF(OR('Model output'!I258="",'Model output'!I258="Not answered",'Model output'!I258="Not mentioned"),"",IF(ISNUMBER('Model output'!I258),'Model output'!I258,1))</f>
        <v>3</v>
      </c>
      <c r="J259">
        <f>IF(OR('Model output'!J258="",'Model output'!J258="Not answered",'Model output'!J258="Not mentioned"),"",IF(AND(ISNUMBER('Model output'!J258),'Model output'!J258&lt;=I259),'Model output'!J258,IF(AND(ISNUMBER('Model output'!J258), 'Model output'!J258&gt;=DATE(2024,1,1)), MIN(DAY('Model output'!J258), MONTH('Model output'!J258), YEAR('Model output'!J258)), IF(ISNUMBER(SEARCH("0/",'Model output'!J258)),0,IF(ISNUMBER(SEARCH("/",'Model output'!J258)), VALUE(LEFT('Model output'!J258, SEARCH("/",'Model output'!J258)-1)),1)))))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9"/>
        <v>0.9cm,0.5cm</v>
      </c>
      <c r="R259" cm="1">
        <f t="array" ref="R259">IF(Q259="","",IF(ISNUMBER(SEARCH("cm",Q259)),MAX(VALUE(SUBSTITUTE(_xlfn.FILTERXML("&lt;t&gt;&lt;s&gt;"&amp;SUBSTITUTE(Q259,",","&lt;/s&gt;&lt;s&gt;")&amp;"&lt;/s&gt;&lt;/t&gt;","//s"),"cm",""))),MAX(VALUE(SUBSTITUTE(_xlfn.FILTERXML("&lt;t&gt;&lt;s&gt;"&amp;SUBSTITUTE(Q259,",","&lt;/s&gt;&lt;s&gt;")&amp;"&lt;/s&gt;&lt;/t&gt;","//s"),"mm","")))/10))</f>
        <v>0.9</v>
      </c>
      <c r="S259" t="str">
        <f>IF(OR('Model output'!P258="",ISNUMBER(SEARCH("Not identified", 'Model output'!P258)),ISNUMBER(SEARCH("Absent",'Model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 ""))</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7" t="str">
        <f>IF('Model output'!S258="","",'Model output'!S258)</f>
        <v/>
      </c>
      <c r="Y259" t="str">
        <f>IF(OR('Model output'!S258="",ISNUMBER(SEARCH("Absent",'Model output'!S258)),ISNUMBER(SEARCH("Not identified",'Model output'!S258)),AND(ISNUMBER(SEARCH("No",'Model output'!S258)),NOT(ISNUMBER(SEARCH("carcinoma",'Model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1" t="str">
        <f>IF(OR('Model output'!V258="", AND(ISERROR(SEARCH("Positive",'Model output'!V258)), ISNUMBER(SEARCH("Negative",'Model output'!V258))), AND(ISNUMBER(SEARCH("Uninvolved",'Model output'!V258)),NOT(ISNUMBER(SEARCH("margins involved",'Model output'!V258)))), ISNUMBER(SEARCH("Free",'Model output'!V258)), ISNUMBER(SEARCH("1 mm",'Model output'!V258)), ISNUMBER(SEARCH("0.1 CM",'Model output'!V258)), ISNUMBER(SEARCH("less than 0.2 mm",'Model output'!V258)), ISNUMBER(SEARCH("less than 0.5 mm",'Model output'!V258)), ISNUMBER(SEARCH("close to",'Model output'!V258)), ISNUMBER(SEARCH("abut",'Model output'!V258)), ISNUMBER(SEARCH("not mentioned",'Model output'!V258)), ISNUMBER(SEARCH("cannot be assessed",'Model output'!V258))), "negative", "positive")</f>
        <v>negative</v>
      </c>
      <c r="AE259" s="36"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AND(ISNUMBER(J259),J259&gt;=5),M259=""),AND(AND(ISNUMBER(J259),J259&gt;=5),AND(ISNUMBER(M259),M259&gt;=1)),AND(ISNUMBER(SERACH("papillary",N259)),OR(Y259="positive",Z259="positive"), ISNUMBER(SEARCH("BRAF",AB259)))),"intermediate","low"))</f>
        <v>low</v>
      </c>
      <c r="AF259" s="37" t="str">
        <f t="shared" si="60"/>
        <v>1a</v>
      </c>
      <c r="AG259" s="37" t="str">
        <f t="shared" si="61"/>
        <v>0</v>
      </c>
      <c r="AH259" s="37" t="str">
        <f t="shared" si="62"/>
        <v>0</v>
      </c>
      <c r="AI259" s="43" t="str">
        <f t="shared" si="63"/>
        <v>I</v>
      </c>
      <c r="AJ259" s="40" t="s">
        <v>938</v>
      </c>
      <c r="AK259" s="42" t="s">
        <v>634</v>
      </c>
      <c r="AL259" s="42" t="s">
        <v>943</v>
      </c>
      <c r="AM259" s="42" t="s">
        <v>946</v>
      </c>
      <c r="AN259" s="42" t="s">
        <v>69</v>
      </c>
      <c r="AO259" s="23">
        <f t="shared" ca="1" si="64"/>
        <v>1</v>
      </c>
      <c r="AP259" s="1">
        <f t="shared" si="65"/>
        <v>1</v>
      </c>
      <c r="AQ259" s="1">
        <f t="shared" si="66"/>
        <v>1</v>
      </c>
      <c r="AR259" s="1">
        <f t="shared" si="67"/>
        <v>1</v>
      </c>
      <c r="AS259" s="13">
        <f t="shared" ref="AS259:AS291" si="68">IF(AI259=AN259,1,0)</f>
        <v>1</v>
      </c>
    </row>
    <row r="260" spans="1:45">
      <c r="A260" t="str">
        <f>'Model output'!A259</f>
        <v>TCGA-FY-A4B0</v>
      </c>
      <c r="B260" s="34">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57"/>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output'!G259)),ISNUMBER(SEARCH("V ",'Model output'!G259)),ISNUMBER(SEARCH("five",'Model output'!G259)),ISNUMBER(SEARCH("5",'Model output'!G259))))), "lateral", "central"))</f>
        <v/>
      </c>
      <c r="H260" t="str">
        <f>IF('Model output'!H259="","negative",IF(OR(ISNUMBER(SEARCH("lymph node",'Model output'!H259)),ISNUMBER(SEARCH("gland",'Model output'!H259)),ISNUMBER(SEARCH("lobe",'Model output'!H259)),ISNUMBER(SEARCH("isthmus",'Model output'!H259)),ISNUMBER(SEARCH("mediastinum",'Model output'!H259)),ISNUMBER(SEARCH("Not mentioned",'Model output'!H259)), ISNUMBER(SEARCH("Not applicable",'Model output'!H259)), ISNUMBER(SEARCH("paratracheal",'Model output'!H259)),ISNUMBER(SEARCH("fibroadipose tissue",'Model output'!H259)),ISNUMBER(SEARCH("thyroid node",'Model output'!H259)),ISNUMBER(SEARCH("skeletal muscle",'Model output'!H259)),ISNUMBER(SEARCH("right",'Model output'!H259)),ISNUMBER(SEARCH("left",'Model output'!H259)),ISNUMBER(SEARCH("Not specified",'Model output'!H259))),"negative","positive"))</f>
        <v>negative</v>
      </c>
      <c r="I260" t="str">
        <f>IF(OR('Model output'!I259="",'Model output'!I259="Not answered",'Model output'!I259="Not mentioned"),"",IF(ISNUMBER('Model output'!I259),'Model output'!I259,1))</f>
        <v/>
      </c>
      <c r="J260" t="str">
        <f>IF(OR('Model output'!J259="",'Model output'!J259="Not answered",'Model output'!J259="Not mentioned"),"",IF(AND(ISNUMBER('Model output'!J259),'Model output'!J259&lt;=I260),'Model output'!J259,IF(AND(ISNUMBER('Model output'!J259), 'Model output'!J259&gt;=DATE(2024,1,1)), MIN(DAY('Model output'!J259), MONTH('Model output'!J259), YEAR('Model output'!J259)), IF(ISNUMBER(SEARCH("0/",'Model output'!J259)),0,IF(ISNUMBER(SEARCH("/",'Model output'!J259)), VALUE(LEFT('Model output'!J259, SEARCH("/",'Model output'!J259)-1)),1)))))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6.5 x 4.5 x 3.8 cm, 52 g (for right lobe)</v>
      </c>
      <c r="Q260" t="str">
        <f t="shared" si="59"/>
        <v>6.5,4.5,3.8cm,52</v>
      </c>
      <c r="R260" cm="1">
        <f t="array" ref="R260">IF(Q260="","",IF(ISNUMBER(SEARCH("cm",Q260)),MAX(VALUE(SUBSTITUTE(_xlfn.FILTERXML("&lt;t&gt;&lt;s&gt;"&amp;SUBSTITUTE(Q260,",","&lt;/s&gt;&lt;s&gt;")&amp;"&lt;/s&gt;&lt;/t&gt;","//s"),"cm",""))),MAX(VALUE(SUBSTITUTE(_xlfn.FILTERXML("&lt;t&gt;&lt;s&gt;"&amp;SUBSTITUTE(Q260,",","&lt;/s&gt;&lt;s&gt;")&amp;"&lt;/s&gt;&lt;/t&gt;","//s"),"mm","")))/10))</f>
        <v>52</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Multiple foci</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 ""))</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7" t="str">
        <f>IF('Model output'!S259="","",'Model output'!S259)</f>
        <v>Not identified</v>
      </c>
      <c r="Y260" t="str">
        <f>IF(OR('Model output'!S259="",ISNUMBER(SEARCH("Absent",'Model output'!S259)),ISNUMBER(SEARCH("Not identified",'Model output'!S259)),AND(ISNUMBER(SEARCH("No",'Model output'!S259)),NOT(ISNUMBER(SEARCH("carcinoma",'Model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1" t="str">
        <f>IF(OR('Model output'!V259="", AND(ISERROR(SEARCH("Positive",'Model output'!V259)), ISNUMBER(SEARCH("Negative",'Model output'!V259))), AND(ISNUMBER(SEARCH("Uninvolved",'Model output'!V259)),NOT(ISNUMBER(SEARCH("margins involved",'Model output'!V259)))), ISNUMBER(SEARCH("Free",'Model output'!V259)), ISNUMBER(SEARCH("1 mm",'Model output'!V259)), ISNUMBER(SEARCH("0.1 CM",'Model output'!V259)), ISNUMBER(SEARCH("less than 0.2 mm",'Model output'!V259)), ISNUMBER(SEARCH("less than 0.5 mm",'Model output'!V259)), ISNUMBER(SEARCH("close to",'Model output'!V259)), ISNUMBER(SEARCH("abut",'Model output'!V259)), ISNUMBER(SEARCH("not mentioned",'Model output'!V259)), ISNUMBER(SEARCH("cannot be assessed",'Model output'!V259))), "negative", "positive")</f>
        <v>positive</v>
      </c>
      <c r="AE260" s="36"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AND(ISNUMBER(J260),J260&gt;=5),M260=""),AND(AND(ISNUMBER(J260),J260&gt;=5),AND(ISNUMBER(M260),M260&gt;=1)),AND(ISNUMBER(SERACH("papillary",N260)),OR(Y260="positive",Z260="positive"), ISNUMBER(SEARCH("BRAF",AB260)))),"intermediate","low"))</f>
        <v>high</v>
      </c>
      <c r="AF260" s="37" t="str">
        <f t="shared" si="60"/>
        <v>3a</v>
      </c>
      <c r="AG260" s="37" t="str">
        <f t="shared" si="61"/>
        <v>0</v>
      </c>
      <c r="AH260" s="37" t="str">
        <f t="shared" si="62"/>
        <v>0</v>
      </c>
      <c r="AI260" s="43" t="str">
        <f t="shared" si="63"/>
        <v>II</v>
      </c>
      <c r="AJ260" s="40" t="s">
        <v>937</v>
      </c>
      <c r="AK260" s="42" t="s">
        <v>634</v>
      </c>
      <c r="AL260" s="42" t="s">
        <v>946</v>
      </c>
      <c r="AM260" s="42" t="s">
        <v>946</v>
      </c>
      <c r="AN260" s="42" t="s">
        <v>69</v>
      </c>
      <c r="AO260" s="23">
        <f t="shared" si="64"/>
        <v>1</v>
      </c>
      <c r="AP260" s="1">
        <f t="shared" si="65"/>
        <v>0</v>
      </c>
      <c r="AQ260" s="1">
        <f t="shared" si="66"/>
        <v>1</v>
      </c>
      <c r="AR260" s="1">
        <f t="shared" si="67"/>
        <v>1</v>
      </c>
      <c r="AS260" s="13">
        <f t="shared" si="68"/>
        <v>0</v>
      </c>
    </row>
    <row r="261" spans="1:45">
      <c r="A261" t="str">
        <f>'Model output'!A260</f>
        <v>TCGA-FY-A4B3</v>
      </c>
      <c r="B261" s="34">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57"/>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output'!H260="","negative",IF(OR(ISNUMBER(SEARCH("lymph node",'Model output'!H260)),ISNUMBER(SEARCH("gland",'Model output'!H260)),ISNUMBER(SEARCH("lobe",'Model output'!H260)),ISNUMBER(SEARCH("isthmus",'Model output'!H260)),ISNUMBER(SEARCH("mediastinum",'Model output'!H260)),ISNUMBER(SEARCH("Not mentioned",'Model output'!H260)), ISNUMBER(SEARCH("Not applicable",'Model output'!H260)), ISNUMBER(SEARCH("paratracheal",'Model output'!H260)),ISNUMBER(SEARCH("fibroadipose tissue",'Model output'!H260)),ISNUMBER(SEARCH("thyroid node",'Model output'!H260)),ISNUMBER(SEARCH("skeletal muscle",'Model output'!H260)),ISNUMBER(SEARCH("right",'Model output'!H260)),ISNUMBER(SEARCH("left",'Model output'!H260)),ISNUMBER(SEARCH("Not specified",'Model output'!H260))),"negative","positive"))</f>
        <v>negative</v>
      </c>
      <c r="I261">
        <f>IF(OR('Model output'!I260="",'Model output'!I260="Not answered",'Model output'!I260="Not mentioned"),"",IF(ISNUMBER('Model output'!I260),'Model output'!I260,1))</f>
        <v>4</v>
      </c>
      <c r="J261">
        <f>IF(OR('Model output'!J260="",'Model output'!J260="Not answered",'Model output'!J260="Not mentioned"),"",IF(AND(ISNUMBER('Model output'!J260),'Model output'!J260&lt;=I261),'Model output'!J260,IF(AND(ISNUMBER('Model output'!J260), 'Model output'!J260&gt;=DATE(2024,1,1)), MIN(DAY('Model output'!J260), MONTH('Model output'!J260), YEAR('Model output'!J260)), IF(ISNUMBER(SEARCH("0/",'Model output'!J260)),0,IF(ISNUMBER(SEARCH("/",'Model output'!J260)), VALUE(LEFT('Model output'!J260, SEARCH("/",'Model output'!J260)-1)),1)))))</f>
        <v>4</v>
      </c>
      <c r="K261" t="str" cm="1">
        <f t="array" ref="K261">IF(COUNT(FIND({0,1,2,3,4,5,6,7,8,9},'Model output'!K260))&gt;0,'Model output'!K260,"")</f>
        <v/>
      </c>
      <c r="L261" s="8" t="str">
        <f t="shared" si="58"/>
        <v/>
      </c>
      <c r="M261" t="str" cm="1">
        <f t="array" ref="M261">IF(L261="","",IF(ISNUMBER(SEARCH("cm",L261)),MAX(VALUE(SUBSTITUTE(_xlfn.FILTERXML("&lt;t&gt;&lt;s&gt;"&amp;SUBSTITUTE(L261,",","&lt;/s&gt;&lt;s&gt;")&amp;"&lt;/s&gt;&lt;/t&gt;","//s"),"cm",""))),MAX(VALUE(SUBSTITUTE(_xlfn.FILTERXML("&lt;t&gt;&lt;s&gt;"&amp;SUBSTITUTE(L261,",","&lt;/s&gt;&lt;s&gt;")&amp;"&lt;/s&gt;&lt;/t&gt;","//s"),"mm","")))/10))</f>
        <v/>
      </c>
      <c r="N261" t="str">
        <f>IF('Model output'!L260="","",'Model output'!L260)</f>
        <v>Papillary carcinoma</v>
      </c>
      <c r="O261" t="str">
        <f>IF('Model output'!M260="","",'Model output'!M260)</f>
        <v>Classical (usual)</v>
      </c>
      <c r="P261" t="str">
        <f>IF('Model output'!N260="","",'Model output'!N260)</f>
        <v>2.1 cm</v>
      </c>
      <c r="Q261" t="str">
        <f t="shared" si="59"/>
        <v>2.1cm</v>
      </c>
      <c r="R261" cm="1">
        <f t="array" ref="R261">IF(Q261="","",IF(ISNUMBER(SEARCH("cm",Q261)),MAX(VALUE(SUBSTITUTE(_xlfn.FILTERXML("&lt;t&gt;&lt;s&gt;"&amp;SUBSTITUTE(Q261,",","&lt;/s&gt;&lt;s&gt;")&amp;"&lt;/s&gt;&lt;/t&gt;","//s"),"cm",""))),MAX(VALUE(SUBSTITUTE(_xlfn.FILTERXML("&lt;t&gt;&lt;s&gt;"&amp;SUBSTITUTE(Q261,",","&lt;/s&gt;&lt;s&gt;")&amp;"&lt;/s&gt;&lt;/t&gt;","//s"),"mm","")))/10))</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 ""))</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7" t="str">
        <f>IF('Model output'!S260="","",'Model output'!S260)</f>
        <v>Present, minimal</v>
      </c>
      <c r="Y261" t="str">
        <f>IF(OR('Model output'!S260="",ISNUMBER(SEARCH("Absent",'Model output'!S260)),ISNUMBER(SEARCH("Not identified",'Model output'!S260)),AND(ISNUMBER(SEARCH("No",'Model output'!S260)),NOT(ISNUMBER(SEARCH("carcinoma",'Model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1" t="str">
        <f>IF(OR('Model output'!V260="", AND(ISERROR(SEARCH("Positive",'Model output'!V260)), ISNUMBER(SEARCH("Negative",'Model output'!V260))), AND(ISNUMBER(SEARCH("Uninvolved",'Model output'!V260)),NOT(ISNUMBER(SEARCH("margins involved",'Model output'!V260)))), ISNUMBER(SEARCH("Free",'Model output'!V260)), ISNUMBER(SEARCH("1 mm",'Model output'!V260)), ISNUMBER(SEARCH("0.1 CM",'Model output'!V260)), ISNUMBER(SEARCH("less than 0.2 mm",'Model output'!V260)), ISNUMBER(SEARCH("less than 0.5 mm",'Model output'!V260)), ISNUMBER(SEARCH("close to",'Model output'!V260)), ISNUMBER(SEARCH("abut",'Model output'!V260)), ISNUMBER(SEARCH("not mentioned",'Model output'!V260)), ISNUMBER(SEARCH("cannot be assessed",'Model output'!V260))), "negative", "positive")</f>
        <v>positive</v>
      </c>
      <c r="AE261" s="36"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AND(ISNUMBER(J261),J261&gt;=5),M261=""),AND(AND(ISNUMBER(J261),J261&gt;=5),AND(ISNUMBER(M261),M261&gt;=1)),AND(ISNUMBER(SERACH("papillary",N261)),OR(Y261="positive",Z261="positive"), ISNUMBER(SEARCH("BRAF",AB261)))),"intermediate","low"))</f>
        <v>high</v>
      </c>
      <c r="AF261" s="37" t="str">
        <f t="shared" si="60"/>
        <v>2</v>
      </c>
      <c r="AG261" s="37" t="str">
        <f t="shared" si="61"/>
        <v>1a</v>
      </c>
      <c r="AH261" s="37" t="str">
        <f t="shared" si="62"/>
        <v>0</v>
      </c>
      <c r="AI261" s="43" t="str">
        <f t="shared" si="63"/>
        <v>I</v>
      </c>
      <c r="AJ261" s="40" t="s">
        <v>937</v>
      </c>
      <c r="AK261" s="42" t="s">
        <v>945</v>
      </c>
      <c r="AL261" s="42" t="s">
        <v>634</v>
      </c>
      <c r="AM261" s="42" t="s">
        <v>946</v>
      </c>
      <c r="AN261" s="42" t="s">
        <v>69</v>
      </c>
      <c r="AO261" s="23">
        <f t="shared" si="64"/>
        <v>1</v>
      </c>
      <c r="AP261" s="1">
        <f t="shared" si="65"/>
        <v>1</v>
      </c>
      <c r="AQ261" s="1">
        <f t="shared" si="66"/>
        <v>1</v>
      </c>
      <c r="AR261" s="1">
        <f t="shared" si="67"/>
        <v>1</v>
      </c>
      <c r="AS261" s="13">
        <f t="shared" si="68"/>
        <v>1</v>
      </c>
    </row>
    <row r="262" spans="1:45">
      <c r="A262" t="str">
        <f>'Model output'!A261</f>
        <v>TCGA-FY-A76V</v>
      </c>
      <c r="B262" s="34">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7"/>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output'!G261)),ISNUMBER(SEARCH("V ",'Model output'!G261)),ISNUMBER(SEARCH("five",'Model output'!G261)),ISNUMBER(SEARCH("5",'Model output'!G261))))), "lateral", "central"))</f>
        <v/>
      </c>
      <c r="H262" t="str">
        <f>IF('Model output'!H261="","negative",IF(OR(ISNUMBER(SEARCH("lymph node",'Model output'!H261)),ISNUMBER(SEARCH("gland",'Model output'!H261)),ISNUMBER(SEARCH("lobe",'Model output'!H261)),ISNUMBER(SEARCH("isthmus",'Model output'!H261)),ISNUMBER(SEARCH("mediastinum",'Model output'!H261)),ISNUMBER(SEARCH("Not mentioned",'Model output'!H261)), ISNUMBER(SEARCH("Not applicable",'Model output'!H261)), ISNUMBER(SEARCH("paratracheal",'Model output'!H261)),ISNUMBER(SEARCH("fibroadipose tissue",'Model output'!H261)),ISNUMBER(SEARCH("thyroid node",'Model output'!H261)),ISNUMBER(SEARCH("skeletal muscle",'Model output'!H261)),ISNUMBER(SEARCH("right",'Model output'!H261)),ISNUMBER(SEARCH("left",'Model output'!H261)),ISNUMBER(SEARCH("Not specified",'Model output'!H261))),"negative","positive"))</f>
        <v>negative</v>
      </c>
      <c r="I262" t="str">
        <f>IF(OR('Model output'!I261="",'Model output'!I261="Not answered",'Model output'!I261="Not mentioned"),"",IF(ISNUMBER('Model output'!I261),'Model output'!I261,1))</f>
        <v/>
      </c>
      <c r="J262" t="str">
        <f>IF(OR('Model output'!J261="",'Model output'!J261="Not answered",'Model output'!J261="Not mentioned"),"",IF(AND(ISNUMBER('Model output'!J261),'Model output'!J261&lt;=I262),'Model output'!J261,IF(AND(ISNUMBER('Model output'!J261), 'Model output'!J261&gt;=DATE(2024,1,1)), MIN(DAY('Model output'!J261), MONTH('Model output'!J261), YEAR('Model output'!J261)), IF(ISNUMBER(SEARCH("0/",'Model output'!J261)),0,IF(ISNUMBER(SEARCH("/",'Model output'!J261)), VALUE(LEFT('Model output'!J261, SEARCH("/",'Model output'!J261)-1)),1)))))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9"/>
        <v>3.1,1.5,1.1cm</v>
      </c>
      <c r="R262" cm="1">
        <f t="array" ref="R262">IF(Q262="","",IF(ISNUMBER(SEARCH("cm",Q262)),MAX(VALUE(SUBSTITUTE(_xlfn.FILTERXML("&lt;t&gt;&lt;s&gt;"&amp;SUBSTITUTE(Q262,",","&lt;/s&gt;&lt;s&gt;")&amp;"&lt;/s&gt;&lt;/t&gt;","//s"),"cm",""))),MAX(VALUE(SUBSTITUTE(_xlfn.FILTERXML("&lt;t&gt;&lt;s&gt;"&amp;SUBSTITUTE(Q262,",","&lt;/s&gt;&lt;s&gt;")&amp;"&lt;/s&gt;&lt;/t&gt;","//s"),"mm","")))/10))</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 ""))</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7" t="str">
        <f>IF('Model output'!S261="","",'Model output'!S261)</f>
        <v>Not identified</v>
      </c>
      <c r="Y262" t="str">
        <f>IF(OR('Model output'!S261="",ISNUMBER(SEARCH("Absent",'Model output'!S261)),ISNUMBER(SEARCH("Not identified",'Model output'!S261)),AND(ISNUMBER(SEARCH("No",'Model output'!S261)),NOT(ISNUMBER(SEARCH("carcinoma",'Model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1" t="str">
        <f>IF(OR('Model output'!V261="", AND(ISERROR(SEARCH("Positive",'Model output'!V261)), ISNUMBER(SEARCH("Negative",'Model output'!V261))), AND(ISNUMBER(SEARCH("Uninvolved",'Model output'!V261)),NOT(ISNUMBER(SEARCH("margins involved",'Model output'!V261)))), ISNUMBER(SEARCH("Free",'Model output'!V261)), ISNUMBER(SEARCH("1 mm",'Model output'!V261)), ISNUMBER(SEARCH("0.1 CM",'Model output'!V261)), ISNUMBER(SEARCH("less than 0.2 mm",'Model output'!V261)), ISNUMBER(SEARCH("less than 0.5 mm",'Model output'!V261)), ISNUMBER(SEARCH("close to",'Model output'!V261)), ISNUMBER(SEARCH("abut",'Model output'!V261)), ISNUMBER(SEARCH("not mentioned",'Model output'!V261)), ISNUMBER(SEARCH("cannot be assessed",'Model output'!V261))), "negative", "positive")</f>
        <v>negative</v>
      </c>
      <c r="AE262" s="36"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AND(ISNUMBER(J262),J262&gt;=5),M262=""),AND(AND(ISNUMBER(J262),J262&gt;=5),AND(ISNUMBER(M262),M262&gt;=1)),AND(ISNUMBER(SERACH("papillary",N262)),OR(Y262="positive",Z262="positive"), ISNUMBER(SEARCH("BRAF",AB262)))),"intermediate","low"))</f>
        <v>low</v>
      </c>
      <c r="AF262" s="37" t="str">
        <f t="shared" si="60"/>
        <v>2</v>
      </c>
      <c r="AG262" s="37" t="str">
        <f t="shared" si="61"/>
        <v>0</v>
      </c>
      <c r="AH262" s="37" t="str">
        <f t="shared" si="62"/>
        <v>0</v>
      </c>
      <c r="AI262" s="43" t="str">
        <f t="shared" si="63"/>
        <v>I</v>
      </c>
      <c r="AJ262" s="40" t="s">
        <v>938</v>
      </c>
      <c r="AK262" s="42" t="s">
        <v>945</v>
      </c>
      <c r="AL262" s="42" t="s">
        <v>946</v>
      </c>
      <c r="AM262" s="42" t="s">
        <v>946</v>
      </c>
      <c r="AN262" s="42" t="s">
        <v>69</v>
      </c>
      <c r="AO262" s="23">
        <f t="shared" ca="1" si="64"/>
        <v>1</v>
      </c>
      <c r="AP262" s="1">
        <f t="shared" si="65"/>
        <v>1</v>
      </c>
      <c r="AQ262" s="1">
        <f t="shared" si="66"/>
        <v>1</v>
      </c>
      <c r="AR262" s="1">
        <f t="shared" si="67"/>
        <v>1</v>
      </c>
      <c r="AS262" s="13">
        <f t="shared" si="68"/>
        <v>1</v>
      </c>
    </row>
    <row r="263" spans="1:45">
      <c r="A263" t="str">
        <f>'Model output'!A262</f>
        <v>TCGA-GE-A2C6</v>
      </c>
      <c r="B263" s="34">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7"/>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output'!G262)),ISNUMBER(SEARCH("V ",'Model output'!G262)),ISNUMBER(SEARCH("five",'Model output'!G262)),ISNUMBER(SEARCH("5",'Model output'!G262))))), "lateral", "central"))</f>
        <v/>
      </c>
      <c r="H263" t="str">
        <f>IF('Model output'!H262="","negative",IF(OR(ISNUMBER(SEARCH("lymph node",'Model output'!H262)),ISNUMBER(SEARCH("gland",'Model output'!H262)),ISNUMBER(SEARCH("lobe",'Model output'!H262)),ISNUMBER(SEARCH("isthmus",'Model output'!H262)),ISNUMBER(SEARCH("mediastinum",'Model output'!H262)),ISNUMBER(SEARCH("Not mentioned",'Model output'!H262)), ISNUMBER(SEARCH("Not applicable",'Model output'!H262)), ISNUMBER(SEARCH("paratracheal",'Model output'!H262)),ISNUMBER(SEARCH("fibroadipose tissue",'Model output'!H262)),ISNUMBER(SEARCH("thyroid node",'Model output'!H262)),ISNUMBER(SEARCH("skeletal muscle",'Model output'!H262)),ISNUMBER(SEARCH("right",'Model output'!H262)),ISNUMBER(SEARCH("left",'Model output'!H262)),ISNUMBER(SEARCH("Not specified",'Model output'!H262))),"negative","positive"))</f>
        <v>negative</v>
      </c>
      <c r="I263">
        <f>IF(OR('Model output'!I262="",'Model output'!I262="Not answered",'Model output'!I262="Not mentioned"),"",IF(ISNUMBER('Model output'!I262),'Model output'!I262,1))</f>
        <v>23</v>
      </c>
      <c r="J263">
        <f>IF(OR('Model output'!J262="",'Model output'!J262="Not answered",'Model output'!J262="Not mentioned"),"",IF(AND(ISNUMBER('Model output'!J262),'Model output'!J262&lt;=I263),'Model output'!J262,IF(AND(ISNUMBER('Model output'!J262), 'Model output'!J262&gt;=DATE(2024,1,1)), MIN(DAY('Model output'!J262), MONTH('Model output'!J262), YEAR('Model output'!J262)), IF(ISNUMBER(SEARCH("0/",'Model output'!J262)),0,IF(ISNUMBER(SEARCH("/",'Model output'!J262)), VALUE(LEFT('Model output'!J262, SEARCH("/",'Model output'!J262)-1)),1)))))</f>
        <v>14</v>
      </c>
      <c r="K263" t="str" cm="1">
        <f t="array" ref="K263">IF(COUNT(FIND({0,1,2,3,4,5,6,7,8,9},'Model output'!K262))&gt;0,'Model output'!K262,"")</f>
        <v/>
      </c>
      <c r="L263" s="8" t="str">
        <f t="shared" si="58"/>
        <v/>
      </c>
      <c r="M263" t="str" cm="1">
        <f t="array" ref="M263">IF(L263="","",IF(ISNUMBER(SEARCH("cm",L263)),MAX(VALUE(SUBSTITUTE(_xlfn.FILTERXML("&lt;t&gt;&lt;s&gt;"&amp;SUBSTITUTE(L263,",","&lt;/s&gt;&lt;s&gt;")&amp;"&lt;/s&gt;&lt;/t&gt;","//s"),"cm",""))),MAX(VALUE(SUBSTITUTE(_xlfn.FILTERXML("&lt;t&gt;&lt;s&gt;"&amp;SUBSTITUTE(L263,",","&lt;/s&gt;&lt;s&gt;")&amp;"&lt;/s&gt;&lt;/t&gt;","//s"),"mm","")))/10))</f>
        <v/>
      </c>
      <c r="N263" t="str">
        <f>IF('Model output'!L262="","",'Model output'!L262)</f>
        <v>Papillary thyroid carcinoma</v>
      </c>
      <c r="O263" t="str">
        <f>IF('Model output'!M262="","",'Model output'!M262)</f>
        <v/>
      </c>
      <c r="P263" t="str">
        <f>IF('Model output'!N262="","",'Model output'!N262)</f>
        <v>2.5 cm</v>
      </c>
      <c r="Q263" t="str">
        <f t="shared" si="59"/>
        <v>2.5cm</v>
      </c>
      <c r="R263" cm="1">
        <f t="array" ref="R263">IF(Q263="","",IF(ISNUMBER(SEARCH("cm",Q263)),MAX(VALUE(SUBSTITUTE(_xlfn.FILTERXML("&lt;t&gt;&lt;s&gt;"&amp;SUBSTITUTE(Q263,",","&lt;/s&gt;&lt;s&gt;")&amp;"&lt;/s&gt;&lt;/t&gt;","//s"),"cm",""))),MAX(VALUE(SUBSTITUTE(_xlfn.FILTERXML("&lt;t&gt;&lt;s&gt;"&amp;SUBSTITUTE(Q263,",","&lt;/s&gt;&lt;s&gt;")&amp;"&lt;/s&gt;&lt;/t&gt;","//s"),"mm","")))/10))</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 ""))</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7" t="str">
        <f>IF('Model output'!S262="","",'Model output'!S262)</f>
        <v>Focally Present</v>
      </c>
      <c r="Y263" t="str">
        <f>IF(OR('Model output'!S262="",ISNUMBER(SEARCH("Absent",'Model output'!S262)),ISNUMBER(SEARCH("Not identified",'Model output'!S262)),AND(ISNUMBER(SEARCH("No",'Model output'!S262)),NOT(ISNUMBER(SEARCH("carcinoma",'Model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1" t="str">
        <f>IF(OR('Model output'!V262="", AND(ISERROR(SEARCH("Positive",'Model output'!V262)), ISNUMBER(SEARCH("Negative",'Model output'!V262))), AND(ISNUMBER(SEARCH("Uninvolved",'Model output'!V262)),NOT(ISNUMBER(SEARCH("margins involved",'Model output'!V262)))), ISNUMBER(SEARCH("Free",'Model output'!V262)), ISNUMBER(SEARCH("1 mm",'Model output'!V262)), ISNUMBER(SEARCH("0.1 CM",'Model output'!V262)), ISNUMBER(SEARCH("less than 0.2 mm",'Model output'!V262)), ISNUMBER(SEARCH("less than 0.5 mm",'Model output'!V262)), ISNUMBER(SEARCH("close to",'Model output'!V262)), ISNUMBER(SEARCH("abut",'Model output'!V262)), ISNUMBER(SEARCH("not mentioned",'Model output'!V262)), ISNUMBER(SEARCH("cannot be assessed",'Model output'!V262))), "negative", "positive")</f>
        <v>negative</v>
      </c>
      <c r="AE263" s="36" t="str" cm="1">
        <f t="array" aca="1" ref="AE263" ca="1">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AND(ISNUMBER(J263),J263&gt;=5),M263=""),AND(AND(ISNUMBER(J263),J263&gt;=5),AND(ISNUMBER(M263),M263&gt;=1)),AND(ISNUMBER(SERACH("papillary",N263)),OR(Y263="positive",Z263="positive"), ISNUMBER(SEARCH("BRAF",AB263)))),"intermediate","low"))</f>
        <v>intermediate</v>
      </c>
      <c r="AF263" s="37" t="str">
        <f t="shared" si="60"/>
        <v>2</v>
      </c>
      <c r="AG263" s="37" t="str">
        <f t="shared" si="61"/>
        <v>1a</v>
      </c>
      <c r="AH263" s="37" t="str">
        <f t="shared" si="62"/>
        <v>0</v>
      </c>
      <c r="AI263" s="43" t="str">
        <f t="shared" si="63"/>
        <v>I</v>
      </c>
      <c r="AJ263" s="40" t="s">
        <v>937</v>
      </c>
      <c r="AK263" s="42" t="s">
        <v>945</v>
      </c>
      <c r="AL263" s="42" t="s">
        <v>942</v>
      </c>
      <c r="AM263" s="42" t="s">
        <v>946</v>
      </c>
      <c r="AN263" s="42" t="s">
        <v>69</v>
      </c>
      <c r="AO263" s="23">
        <f t="shared" ca="1" si="64"/>
        <v>0</v>
      </c>
      <c r="AP263" s="1">
        <f t="shared" si="65"/>
        <v>1</v>
      </c>
      <c r="AQ263" s="1">
        <f t="shared" si="66"/>
        <v>0</v>
      </c>
      <c r="AR263" s="1">
        <f t="shared" si="67"/>
        <v>1</v>
      </c>
      <c r="AS263" s="13">
        <f t="shared" si="68"/>
        <v>1</v>
      </c>
    </row>
    <row r="264" spans="1:45">
      <c r="A264" t="str">
        <f>'Model output'!A263</f>
        <v>TCGA-H2-A26U</v>
      </c>
      <c r="B264" s="34">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7"/>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output'!G263)),ISNUMBER(SEARCH("V ",'Model output'!G263)),ISNUMBER(SEARCH("five",'Model output'!G263)),ISNUMBER(SEARCH("5",'Model output'!G263))))), "lateral", "central"))</f>
        <v/>
      </c>
      <c r="H264" t="str">
        <f>IF('Model output'!H263="","negative",IF(OR(ISNUMBER(SEARCH("lymph node",'Model output'!H263)),ISNUMBER(SEARCH("gland",'Model output'!H263)),ISNUMBER(SEARCH("lobe",'Model output'!H263)),ISNUMBER(SEARCH("isthmus",'Model output'!H263)),ISNUMBER(SEARCH("mediastinum",'Model output'!H263)),ISNUMBER(SEARCH("Not mentioned",'Model output'!H263)), ISNUMBER(SEARCH("Not applicable",'Model output'!H263)), ISNUMBER(SEARCH("paratracheal",'Model output'!H263)),ISNUMBER(SEARCH("fibroadipose tissue",'Model output'!H263)),ISNUMBER(SEARCH("thyroid node",'Model output'!H263)),ISNUMBER(SEARCH("skeletal muscle",'Model output'!H263)),ISNUMBER(SEARCH("right",'Model output'!H263)),ISNUMBER(SEARCH("left",'Model output'!H263)),ISNUMBER(SEARCH("Not specified",'Model output'!H263))),"negative","positive"))</f>
        <v>negative</v>
      </c>
      <c r="I264">
        <f>IF(OR('Model output'!I263="",'Model output'!I263="Not answered",'Model output'!I263="Not mentioned"),"",IF(ISNUMBER('Model output'!I263),'Model output'!I263,1))</f>
        <v>6</v>
      </c>
      <c r="J264">
        <f>IF(OR('Model output'!J263="",'Model output'!J263="Not answered",'Model output'!J263="Not mentioned"),"",IF(AND(ISNUMBER('Model output'!J263),'Model output'!J263&lt;=I264),'Model output'!J263,IF(AND(ISNUMBER('Model output'!J263), 'Model output'!J263&gt;=DATE(2024,1,1)), MIN(DAY('Model output'!J263), MONTH('Model output'!J263), YEAR('Model output'!J263)), IF(ISNUMBER(SEARCH("0/",'Model output'!J263)),0,IF(ISNUMBER(SEARCH("/",'Model output'!J263)), VALUE(LEFT('Model output'!J263, SEARCH("/",'Model output'!J263)-1)),1)))))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59"/>
        <v>1.5cm</v>
      </c>
      <c r="R264" cm="1">
        <f t="array" ref="R264">IF(Q264="","",IF(ISNUMBER(SEARCH("cm",Q264)),MAX(VALUE(SUBSTITUTE(_xlfn.FILTERXML("&lt;t&gt;&lt;s&gt;"&amp;SUBSTITUTE(Q264,",","&lt;/s&gt;&lt;s&gt;")&amp;"&lt;/s&gt;&lt;/t&gt;","//s"),"cm",""))),MAX(VALUE(SUBSTITUTE(_xlfn.FILTERXML("&lt;t&gt;&lt;s&gt;"&amp;SUBSTITUTE(Q264,",","&lt;/s&gt;&lt;s&gt;")&amp;"&lt;/s&gt;&lt;/t&gt;","//s"),"mm","")))/10))</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1</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 ""))</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7" t="str">
        <f>IF('Model output'!S263="","",'Model output'!S263)</f>
        <v>Minimal extrathyroidal extension in the right lobe</v>
      </c>
      <c r="Y264" t="str">
        <f>IF(OR('Model output'!S263="",ISNUMBER(SEARCH("Absent",'Model output'!S263)),ISNUMBER(SEARCH("Not identified",'Model output'!S263)),AND(ISNUMBER(SEARCH("No",'Model output'!S263)),NOT(ISNUMBER(SEARCH("carcinoma",'Model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1" t="str">
        <f>IF(OR('Model output'!V263="", AND(ISERROR(SEARCH("Positive",'Model output'!V263)), ISNUMBER(SEARCH("Negative",'Model output'!V263))), AND(ISNUMBER(SEARCH("Uninvolved",'Model output'!V263)),NOT(ISNUMBER(SEARCH("margins involved",'Model output'!V263)))), ISNUMBER(SEARCH("Free",'Model output'!V263)), ISNUMBER(SEARCH("1 mm",'Model output'!V263)), ISNUMBER(SEARCH("0.1 CM",'Model output'!V263)), ISNUMBER(SEARCH("less than 0.2 mm",'Model output'!V263)), ISNUMBER(SEARCH("less than 0.5 mm",'Model output'!V263)), ISNUMBER(SEARCH("close to",'Model output'!V263)), ISNUMBER(SEARCH("abut",'Model output'!V263)), ISNUMBER(SEARCH("not mentioned",'Model output'!V263)), ISNUMBER(SEARCH("cannot be assessed",'Model output'!V263))), "negative", "positive")</f>
        <v>positive</v>
      </c>
      <c r="AE264" s="36"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AND(ISNUMBER(J264),J264&gt;=5),M264=""),AND(AND(ISNUMBER(J264),J264&gt;=5),AND(ISNUMBER(M264),M264&gt;=1)),AND(ISNUMBER(SERACH("papillary",N264)),OR(Y264="positive",Z264="positive"), ISNUMBER(SEARCH("BRAF",AB264)))),"intermediate","low"))</f>
        <v>high</v>
      </c>
      <c r="AF264" s="37" t="str">
        <f t="shared" si="60"/>
        <v>1b</v>
      </c>
      <c r="AG264" s="37" t="str">
        <f t="shared" si="61"/>
        <v>0</v>
      </c>
      <c r="AH264" s="37" t="str">
        <f t="shared" si="62"/>
        <v>0</v>
      </c>
      <c r="AI264" s="43" t="str">
        <f t="shared" si="63"/>
        <v>I</v>
      </c>
      <c r="AJ264" s="40" t="s">
        <v>937</v>
      </c>
      <c r="AK264" s="42" t="s">
        <v>942</v>
      </c>
      <c r="AL264" s="42" t="s">
        <v>943</v>
      </c>
      <c r="AM264" s="42" t="s">
        <v>946</v>
      </c>
      <c r="AN264" s="42" t="s">
        <v>69</v>
      </c>
      <c r="AO264" s="23">
        <f t="shared" si="64"/>
        <v>1</v>
      </c>
      <c r="AP264" s="1">
        <f t="shared" si="65"/>
        <v>1</v>
      </c>
      <c r="AQ264" s="1">
        <f t="shared" si="66"/>
        <v>1</v>
      </c>
      <c r="AR264" s="1">
        <f t="shared" si="67"/>
        <v>1</v>
      </c>
      <c r="AS264" s="13">
        <f t="shared" si="68"/>
        <v>1</v>
      </c>
    </row>
    <row r="265" spans="1:45">
      <c r="A265" t="str">
        <f>'Model output'!A264</f>
        <v>TCGA-H2-A2K9</v>
      </c>
      <c r="B265" s="34">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7"/>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output'!G264)),ISNUMBER(SEARCH("V ",'Model output'!G264)),ISNUMBER(SEARCH("five",'Model output'!G264)),ISNUMBER(SEARCH("5",'Model output'!G264))))), "lateral", "central"))</f>
        <v/>
      </c>
      <c r="H265" t="str">
        <f>IF('Model output'!H264="","negative",IF(OR(ISNUMBER(SEARCH("lymph node",'Model output'!H264)),ISNUMBER(SEARCH("gland",'Model output'!H264)),ISNUMBER(SEARCH("lobe",'Model output'!H264)),ISNUMBER(SEARCH("isthmus",'Model output'!H264)),ISNUMBER(SEARCH("mediastinum",'Model output'!H264)),ISNUMBER(SEARCH("Not mentioned",'Model output'!H264)), ISNUMBER(SEARCH("Not applicable",'Model output'!H264)), ISNUMBER(SEARCH("paratracheal",'Model output'!H264)),ISNUMBER(SEARCH("fibroadipose tissue",'Model output'!H264)),ISNUMBER(SEARCH("thyroid node",'Model output'!H264)),ISNUMBER(SEARCH("skeletal muscle",'Model output'!H264)),ISNUMBER(SEARCH("right",'Model output'!H264)),ISNUMBER(SEARCH("left",'Model output'!H264)),ISNUMBER(SEARCH("Not specified",'Model output'!H264))),"negative","positive"))</f>
        <v>negative</v>
      </c>
      <c r="I265">
        <f>IF(OR('Model output'!I264="",'Model output'!I264="Not answered",'Model output'!I264="Not mentioned"),"",IF(ISNUMBER('Model output'!I264),'Model output'!I264,1))</f>
        <v>14</v>
      </c>
      <c r="J265">
        <f>IF(OR('Model output'!J264="",'Model output'!J264="Not answered",'Model output'!J264="Not mentioned"),"",IF(AND(ISNUMBER('Model output'!J264),'Model output'!J264&lt;=I265),'Model output'!J264,IF(AND(ISNUMBER('Model output'!J264), 'Model output'!J264&gt;=DATE(2024,1,1)), MIN(DAY('Model output'!J264), MONTH('Model output'!J264), YEAR('Model output'!J264)), IF(ISNUMBER(SEARCH("0/",'Model output'!J264)),0,IF(ISNUMBER(SEARCH("/",'Model output'!J264)), VALUE(LEFT('Model output'!J264, SEARCH("/",'Model output'!J264)-1)),1)))))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59"/>
        <v>2.8cm</v>
      </c>
      <c r="R265" cm="1">
        <f t="array" ref="R265">IF(Q265="","",IF(ISNUMBER(SEARCH("cm",Q265)),MAX(VALUE(SUBSTITUTE(_xlfn.FILTERXML("&lt;t&gt;&lt;s&gt;"&amp;SUBSTITUTE(Q265,",","&lt;/s&gt;&lt;s&gt;")&amp;"&lt;/s&gt;&lt;/t&gt;","//s"),"cm",""))),MAX(VALUE(SUBSTITUTE(_xlfn.FILTERXML("&lt;t&gt;&lt;s&gt;"&amp;SUBSTITUTE(Q265,",","&lt;/s&gt;&lt;s&gt;")&amp;"&lt;/s&gt;&lt;/t&gt;","//s"),"mm","")))/10))</f>
        <v>2.8</v>
      </c>
      <c r="S265" t="str">
        <f>IF(OR('Model output'!P264="",ISNUMBER(SEARCH("Not identified", 'Model output'!P264)),ISNUMBER(SEARCH("Absent",'Model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 ""))</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positive</v>
      </c>
      <c r="X265" s="17" t="str">
        <f>IF('Model output'!S264="","",'Model output'!S264)</f>
        <v/>
      </c>
      <c r="Y265" t="str">
        <f>IF(OR('Model output'!S264="",ISNUMBER(SEARCH("Absent",'Model output'!S264)),ISNUMBER(SEARCH("Not identified",'Model output'!S264)),AND(ISNUMBER(SEARCH("No",'Model output'!S264)),NOT(ISNUMBER(SEARCH("carcinoma",'Model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1" t="str">
        <f>IF(OR('Model output'!V264="", AND(ISERROR(SEARCH("Positive",'Model output'!V264)), ISNUMBER(SEARCH("Negative",'Model output'!V264))), AND(ISNUMBER(SEARCH("Uninvolved",'Model output'!V264)),NOT(ISNUMBER(SEARCH("margins involved",'Model output'!V264)))), ISNUMBER(SEARCH("Free",'Model output'!V264)), ISNUMBER(SEARCH("1 mm",'Model output'!V264)), ISNUMBER(SEARCH("0.1 CM",'Model output'!V264)), ISNUMBER(SEARCH("less than 0.2 mm",'Model output'!V264)), ISNUMBER(SEARCH("less than 0.5 mm",'Model output'!V264)), ISNUMBER(SEARCH("close to",'Model output'!V264)), ISNUMBER(SEARCH("abut",'Model output'!V264)), ISNUMBER(SEARCH("not mentioned",'Model output'!V264)), ISNUMBER(SEARCH("cannot be assessed",'Model output'!V264))), "negative", "positive")</f>
        <v>negative</v>
      </c>
      <c r="AE265" s="36"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AND(ISNUMBER(J265),J265&gt;=5),M265=""),AND(AND(ISNUMBER(J265),J265&gt;=5),AND(ISNUMBER(M265),M265&gt;=1)),AND(ISNUMBER(SERACH("papillary",N265)),OR(Y265="positive",Z265="positive"), ISNUMBER(SEARCH("BRAF",AB265)))),"intermediate","low"))</f>
        <v>intermediate</v>
      </c>
      <c r="AF265" s="37" t="str">
        <f t="shared" si="60"/>
        <v>2</v>
      </c>
      <c r="AG265" s="37" t="str">
        <f t="shared" si="61"/>
        <v>1a</v>
      </c>
      <c r="AH265" s="37" t="str">
        <f t="shared" si="62"/>
        <v>0</v>
      </c>
      <c r="AI265" s="43" t="str">
        <f t="shared" si="63"/>
        <v>I</v>
      </c>
      <c r="AJ265" s="40" t="s">
        <v>939</v>
      </c>
      <c r="AK265" s="42" t="s">
        <v>945</v>
      </c>
      <c r="AL265" s="42" t="s">
        <v>634</v>
      </c>
      <c r="AM265" s="42" t="s">
        <v>946</v>
      </c>
      <c r="AN265" s="42" t="s">
        <v>69</v>
      </c>
      <c r="AO265" s="23">
        <f t="shared" ca="1" si="64"/>
        <v>1</v>
      </c>
      <c r="AP265" s="1">
        <f t="shared" si="65"/>
        <v>1</v>
      </c>
      <c r="AQ265" s="1">
        <f t="shared" si="66"/>
        <v>1</v>
      </c>
      <c r="AR265" s="1">
        <f t="shared" si="67"/>
        <v>1</v>
      </c>
      <c r="AS265" s="13">
        <f t="shared" si="68"/>
        <v>1</v>
      </c>
    </row>
    <row r="266" spans="1:45">
      <c r="A266" t="str">
        <f>'Model output'!A265</f>
        <v>TCGA-H2-A3RI</v>
      </c>
      <c r="B266" s="34">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7"/>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output'!G265)),ISNUMBER(SEARCH("V ",'Model output'!G265)),ISNUMBER(SEARCH("five",'Model output'!G265)),ISNUMBER(SEARCH("5",'Model output'!G265))))), "lateral", "central"))</f>
        <v/>
      </c>
      <c r="H266" t="str">
        <f>IF('Model output'!H265="","negative",IF(OR(ISNUMBER(SEARCH("lymph node",'Model output'!H265)),ISNUMBER(SEARCH("gland",'Model output'!H265)),ISNUMBER(SEARCH("lobe",'Model output'!H265)),ISNUMBER(SEARCH("isthmus",'Model output'!H265)),ISNUMBER(SEARCH("mediastinum",'Model output'!H265)),ISNUMBER(SEARCH("Not mentioned",'Model output'!H265)), ISNUMBER(SEARCH("Not applicable",'Model output'!H265)), ISNUMBER(SEARCH("paratracheal",'Model output'!H265)),ISNUMBER(SEARCH("fibroadipose tissue",'Model output'!H265)),ISNUMBER(SEARCH("thyroid node",'Model output'!H265)),ISNUMBER(SEARCH("skeletal muscle",'Model output'!H265)),ISNUMBER(SEARCH("right",'Model output'!H265)),ISNUMBER(SEARCH("left",'Model output'!H265)),ISNUMBER(SEARCH("Not specified",'Model output'!H265))),"negative","positive"))</f>
        <v>negative</v>
      </c>
      <c r="I266">
        <f>IF(OR('Model output'!I265="",'Model output'!I265="Not answered",'Model output'!I265="Not mentioned"),"",IF(ISNUMBER('Model output'!I265),'Model output'!I265,1))</f>
        <v>5</v>
      </c>
      <c r="J266">
        <f>IF(OR('Model output'!J265="",'Model output'!J265="Not answered",'Model output'!J265="Not mentioned"),"",IF(AND(ISNUMBER('Model output'!J265),'Model output'!J265&lt;=I266),'Model output'!J265,IF(AND(ISNUMBER('Model output'!J265), 'Model output'!J265&gt;=DATE(2024,1,1)), MIN(DAY('Model output'!J265), MONTH('Model output'!J265), YEAR('Model output'!J265)), IF(ISNUMBER(SEARCH("0/",'Model output'!J265)),0,IF(ISNUMBER(SEARCH("/",'Model output'!J265)), VALUE(LEFT('Model output'!J265, SEARCH("/",'Model output'!J265)-1)),1)))))</f>
        <v>0</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59"/>
        <v>2.7cm</v>
      </c>
      <c r="R266" cm="1">
        <f t="array" ref="R266">IF(Q266="","",IF(ISNUMBER(SEARCH("cm",Q266)),MAX(VALUE(SUBSTITUTE(_xlfn.FILTERXML("&lt;t&gt;&lt;s&gt;"&amp;SUBSTITUTE(Q266,",","&lt;/s&gt;&lt;s&gt;")&amp;"&lt;/s&gt;&lt;/t&gt;","//s"),"cm",""))),MAX(VALUE(SUBSTITUTE(_xlfn.FILTERXML("&lt;t&gt;&lt;s&gt;"&amp;SUBSTITUTE(Q266,",","&lt;/s&gt;&lt;s&gt;")&amp;"&lt;/s&gt;&lt;/t&gt;","//s"),"mm","")))/10))</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 ""))</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7" t="str">
        <f>IF('Model output'!S265="","",'Model output'!S265)</f>
        <v/>
      </c>
      <c r="Y266" t="str">
        <f>IF(OR('Model output'!S265="",ISNUMBER(SEARCH("Absent",'Model output'!S265)),ISNUMBER(SEARCH("Not identified",'Model output'!S265)),AND(ISNUMBER(SEARCH("No",'Model output'!S265)),NOT(ISNUMBER(SEARCH("carcinoma",'Model output'!S265)))),ISNUMBER(SEARCH("negative",'Model output'!S265))),"negative",IF(Z266="positive","gETE", "positive"))</f>
        <v>negative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1" t="str">
        <f>IF(OR('Model output'!V265="", AND(ISERROR(SEARCH("Positive",'Model output'!V265)), ISNUMBER(SEARCH("Negative",'Model output'!V265))), AND(ISNUMBER(SEARCH("Uninvolved",'Model output'!V265)),NOT(ISNUMBER(SEARCH("margins involved",'Model output'!V265)))), ISNUMBER(SEARCH("Free",'Model output'!V265)), ISNUMBER(SEARCH("1 mm",'Model output'!V265)), ISNUMBER(SEARCH("0.1 CM",'Model output'!V265)), ISNUMBER(SEARCH("less than 0.2 mm",'Model output'!V265)), ISNUMBER(SEARCH("less than 0.5 mm",'Model output'!V265)), ISNUMBER(SEARCH("close to",'Model output'!V265)), ISNUMBER(SEARCH("abut",'Model output'!V265)), ISNUMBER(SEARCH("not mentioned",'Model output'!V265)), ISNUMBER(SEARCH("cannot be assessed",'Model output'!V265))), "negative", "positive")</f>
        <v>negative</v>
      </c>
      <c r="AE266" s="36"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AND(ISNUMBER(J266),J266&gt;=5),M266=""),AND(AND(ISNUMBER(J266),J266&gt;=5),AND(ISNUMBER(M266),M266&gt;=1)),AND(ISNUMBER(SERACH("papillary",N266)),OR(Y266="positive",Z266="positive"), ISNUMBER(SEARCH("BRAF",AB266)))),"intermediate","low"))</f>
        <v>low</v>
      </c>
      <c r="AF266" s="37" t="str">
        <f t="shared" si="60"/>
        <v>2</v>
      </c>
      <c r="AG266" s="37" t="str">
        <f t="shared" si="61"/>
        <v>0</v>
      </c>
      <c r="AH266" s="37" t="str">
        <f t="shared" si="62"/>
        <v>0</v>
      </c>
      <c r="AI266" s="43" t="str">
        <f t="shared" si="63"/>
        <v>I</v>
      </c>
      <c r="AJ266" s="40" t="s">
        <v>939</v>
      </c>
      <c r="AK266" s="42" t="s">
        <v>945</v>
      </c>
      <c r="AL266" s="42" t="s">
        <v>943</v>
      </c>
      <c r="AM266" s="42" t="s">
        <v>946</v>
      </c>
      <c r="AN266" s="42" t="s">
        <v>69</v>
      </c>
      <c r="AO266" s="23">
        <f t="shared" ca="1" si="64"/>
        <v>0</v>
      </c>
      <c r="AP266" s="1">
        <f t="shared" si="65"/>
        <v>1</v>
      </c>
      <c r="AQ266" s="1">
        <f t="shared" si="66"/>
        <v>1</v>
      </c>
      <c r="AR266" s="1">
        <f t="shared" si="67"/>
        <v>1</v>
      </c>
      <c r="AS266" s="13">
        <f t="shared" si="68"/>
        <v>1</v>
      </c>
    </row>
    <row r="267" spans="1:45">
      <c r="A267" t="str">
        <f>'Model output'!A266</f>
        <v>TCGA-H2-A421</v>
      </c>
      <c r="B267" s="34">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7"/>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output'!G266)),ISNUMBER(SEARCH("V ",'Model output'!G266)),ISNUMBER(SEARCH("five",'Model output'!G266)),ISNUMBER(SEARCH("5",'Model output'!G266))))), "lateral", "central"))</f>
        <v/>
      </c>
      <c r="H267" t="str">
        <f>IF('Model output'!H266="","negative",IF(OR(ISNUMBER(SEARCH("lymph node",'Model output'!H266)),ISNUMBER(SEARCH("gland",'Model output'!H266)),ISNUMBER(SEARCH("lobe",'Model output'!H266)),ISNUMBER(SEARCH("isthmus",'Model output'!H266)),ISNUMBER(SEARCH("mediastinum",'Model output'!H266)),ISNUMBER(SEARCH("Not mentioned",'Model output'!H266)), ISNUMBER(SEARCH("Not applicable",'Model output'!H266)), ISNUMBER(SEARCH("paratracheal",'Model output'!H266)),ISNUMBER(SEARCH("fibroadipose tissue",'Model output'!H266)),ISNUMBER(SEARCH("thyroid node",'Model output'!H266)),ISNUMBER(SEARCH("skeletal muscle",'Model output'!H266)),ISNUMBER(SEARCH("right",'Model output'!H266)),ISNUMBER(SEARCH("left",'Model output'!H266)),ISNUMBER(SEARCH("Not specified",'Model output'!H266))),"negative","positive"))</f>
        <v>negative</v>
      </c>
      <c r="I267">
        <f>IF(OR('Model output'!I266="",'Model output'!I266="Not answered",'Model output'!I266="Not mentioned"),"",IF(ISNUMBER('Model output'!I266),'Model output'!I266,1))</f>
        <v>3</v>
      </c>
      <c r="J267">
        <f>IF(OR('Model output'!J266="",'Model output'!J266="Not answered",'Model output'!J266="Not mentioned"),"",IF(AND(ISNUMBER('Model output'!J266),'Model output'!J266&lt;=I267),'Model output'!J266,IF(AND(ISNUMBER('Model output'!J266), 'Model output'!J266&gt;=DATE(2024,1,1)), MIN(DAY('Model output'!J266), MONTH('Model output'!J266), YEAR('Model output'!J266)), IF(ISNUMBER(SEARCH("0/",'Model output'!J266)),0,IF(ISNUMBER(SEARCH("/",'Model output'!J266)), VALUE(LEFT('Model output'!J266, SEARCH("/",'Model output'!J266)-1)),1)))))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9"/>
        <v>1.5cm</v>
      </c>
      <c r="R267" cm="1">
        <f t="array" ref="R267">IF(Q267="","",IF(ISNUMBER(SEARCH("cm",Q267)),MAX(VALUE(SUBSTITUTE(_xlfn.FILTERXML("&lt;t&gt;&lt;s&gt;"&amp;SUBSTITUTE(Q267,",","&lt;/s&gt;&lt;s&gt;")&amp;"&lt;/s&gt;&lt;/t&gt;","//s"),"cm",""))),MAX(VALUE(SUBSTITUTE(_xlfn.FILTERXML("&lt;t&gt;&lt;s&gt;"&amp;SUBSTITUTE(Q267,",","&lt;/s&gt;&lt;s&gt;")&amp;"&lt;/s&gt;&lt;/t&gt;","//s"),"mm","")))/10))</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 ""))</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7" t="str">
        <f>IF('Model output'!S266="","",'Model output'!S266)</f>
        <v/>
      </c>
      <c r="Y267" t="str">
        <f>IF(OR('Model output'!S266="",ISNUMBER(SEARCH("Absent",'Model output'!S266)),ISNUMBER(SEARCH("Not identified",'Model output'!S266)),AND(ISNUMBER(SEARCH("No",'Model output'!S266)),NOT(ISNUMBER(SEARCH("carcinoma",'Model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1" t="str">
        <f>IF(OR('Model output'!V266="", AND(ISERROR(SEARCH("Positive",'Model output'!V266)), ISNUMBER(SEARCH("Negative",'Model output'!V266))), AND(ISNUMBER(SEARCH("Uninvolved",'Model output'!V266)),NOT(ISNUMBER(SEARCH("margins involved",'Model output'!V266)))), ISNUMBER(SEARCH("Free",'Model output'!V266)), ISNUMBER(SEARCH("1 mm",'Model output'!V266)), ISNUMBER(SEARCH("0.1 CM",'Model output'!V266)), ISNUMBER(SEARCH("less than 0.2 mm",'Model output'!V266)), ISNUMBER(SEARCH("less than 0.5 mm",'Model output'!V266)), ISNUMBER(SEARCH("close to",'Model output'!V266)), ISNUMBER(SEARCH("abut",'Model output'!V266)), ISNUMBER(SEARCH("not mentioned",'Model output'!V266)), ISNUMBER(SEARCH("cannot be assessed",'Model output'!V266))), "negative", "positive")</f>
        <v>positive</v>
      </c>
      <c r="AE267" s="36"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AND(ISNUMBER(J267),J267&gt;=5),M267=""),AND(AND(ISNUMBER(J267),J267&gt;=5),AND(ISNUMBER(M267),M267&gt;=1)),AND(ISNUMBER(SERACH("papillary",N267)),OR(Y267="positive",Z267="positive"), ISNUMBER(SEARCH("BRAF",AB267)))),"intermediate","low"))</f>
        <v>high</v>
      </c>
      <c r="AF267" s="37" t="str">
        <f t="shared" si="60"/>
        <v>1b</v>
      </c>
      <c r="AG267" s="37" t="str">
        <f t="shared" si="61"/>
        <v>1a</v>
      </c>
      <c r="AH267" s="37" t="str">
        <f t="shared" si="62"/>
        <v>0</v>
      </c>
      <c r="AI267" s="43" t="str">
        <f t="shared" si="63"/>
        <v>I</v>
      </c>
      <c r="AJ267" s="40" t="s">
        <v>937</v>
      </c>
      <c r="AK267" s="42" t="s">
        <v>942</v>
      </c>
      <c r="AL267" s="42" t="s">
        <v>634</v>
      </c>
      <c r="AM267" s="42" t="s">
        <v>943</v>
      </c>
      <c r="AN267" s="42" t="s">
        <v>69</v>
      </c>
      <c r="AO267" s="23">
        <f t="shared" si="64"/>
        <v>1</v>
      </c>
      <c r="AP267" s="1">
        <f t="shared" si="65"/>
        <v>1</v>
      </c>
      <c r="AQ267" s="1">
        <f t="shared" si="66"/>
        <v>1</v>
      </c>
      <c r="AR267" s="1">
        <f t="shared" si="67"/>
        <v>1</v>
      </c>
      <c r="AS267" s="13">
        <f t="shared" si="68"/>
        <v>1</v>
      </c>
    </row>
    <row r="268" spans="1:45">
      <c r="A268" t="str">
        <f>'Model output'!A267</f>
        <v>TCGA-H2-A422</v>
      </c>
      <c r="B268" s="34">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7"/>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output'!G267)),ISNUMBER(SEARCH("V ",'Model output'!G267)),ISNUMBER(SEARCH("five",'Model output'!G267)),ISNUMBER(SEARCH("5",'Model output'!G267))))), "lateral", "central"))</f>
        <v/>
      </c>
      <c r="H268" t="str">
        <f>IF('Model output'!H267="","negative",IF(OR(ISNUMBER(SEARCH("lymph node",'Model output'!H267)),ISNUMBER(SEARCH("gland",'Model output'!H267)),ISNUMBER(SEARCH("lobe",'Model output'!H267)),ISNUMBER(SEARCH("isthmus",'Model output'!H267)),ISNUMBER(SEARCH("mediastinum",'Model output'!H267)),ISNUMBER(SEARCH("Not mentioned",'Model output'!H267)), ISNUMBER(SEARCH("Not applicable",'Model output'!H267)), ISNUMBER(SEARCH("paratracheal",'Model output'!H267)),ISNUMBER(SEARCH("fibroadipose tissue",'Model output'!H267)),ISNUMBER(SEARCH("thyroid node",'Model output'!H267)),ISNUMBER(SEARCH("skeletal muscle",'Model output'!H267)),ISNUMBER(SEARCH("right",'Model output'!H267)),ISNUMBER(SEARCH("left",'Model output'!H267)),ISNUMBER(SEARCH("Not specified",'Model output'!H267))),"negative","positive"))</f>
        <v>negative</v>
      </c>
      <c r="I268">
        <f>IF(OR('Model output'!I267="",'Model output'!I267="Not answered",'Model output'!I267="Not mentioned"),"",IF(ISNUMBER('Model output'!I267),'Model output'!I267,1))</f>
        <v>3</v>
      </c>
      <c r="J268">
        <f>IF(OR('Model output'!J267="",'Model output'!J267="Not answered",'Model output'!J267="Not mentioned"),"",IF(AND(ISNUMBER('Model output'!J267),'Model output'!J267&lt;=I268),'Model output'!J267,IF(AND(ISNUMBER('Model output'!J267), 'Model output'!J267&gt;=DATE(2024,1,1)), MIN(DAY('Model output'!J267), MONTH('Model output'!J267), YEAR('Model output'!J267)), IF(ISNUMBER(SEARCH("0/",'Model output'!J267)),0,IF(ISNUMBER(SEARCH("/",'Model output'!J267)), VALUE(LEFT('Model output'!J267, SEARCH("/",'Model output'!J267)-1)),1)))))</f>
        <v>0</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
      </c>
      <c r="P268" t="str">
        <f>IF('Model output'!N267="","",'Model output'!N267)</f>
        <v>3 CM</v>
      </c>
      <c r="Q268" t="str">
        <f t="shared" si="59"/>
        <v>3cm</v>
      </c>
      <c r="R268" cm="1">
        <f t="array" ref="R268">IF(Q268="","",IF(ISNUMBER(SEARCH("cm",Q268)),MAX(VALUE(SUBSTITUTE(_xlfn.FILTERXML("&lt;t&gt;&lt;s&gt;"&amp;SUBSTITUTE(Q268,",","&lt;/s&gt;&lt;s&gt;")&amp;"&lt;/s&gt;&lt;/t&gt;","//s"),"cm",""))),MAX(VALUE(SUBSTITUTE(_xlfn.FILTERXML("&lt;t&gt;&lt;s&gt;"&amp;SUBSTITUTE(Q268,",","&lt;/s&gt;&lt;s&gt;")&amp;"&lt;/s&gt;&lt;/t&gt;","//s"),"mm","")))/10))</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 ""))</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7" t="str">
        <f>IF('Model output'!S267="","",'Model output'!S267)</f>
        <v>Present</v>
      </c>
      <c r="Y268" t="str">
        <f>IF(OR('Model output'!S267="",ISNUMBER(SEARCH("Absent",'Model output'!S267)),ISNUMBER(SEARCH("Not identified",'Model output'!S267)),AND(ISNUMBER(SEARCH("No",'Model output'!S267)),NOT(ISNUMBER(SEARCH("carcinoma",'Model output'!S267)))),ISNUMBER(SEARCH("negative",'Model output'!S267))),"negative",IF(Z268="positive","gETE", "positive"))</f>
        <v>positive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1" t="str">
        <f>IF(OR('Model output'!V267="", AND(ISERROR(SEARCH("Positive",'Model output'!V267)), ISNUMBER(SEARCH("Negative",'Model output'!V267))), AND(ISNUMBER(SEARCH("Uninvolved",'Model output'!V267)),NOT(ISNUMBER(SEARCH("margins involved",'Model output'!V267)))), ISNUMBER(SEARCH("Free",'Model output'!V267)), ISNUMBER(SEARCH("1 mm",'Model output'!V267)), ISNUMBER(SEARCH("0.1 CM",'Model output'!V267)), ISNUMBER(SEARCH("less than 0.2 mm",'Model output'!V267)), ISNUMBER(SEARCH("less than 0.5 mm",'Model output'!V267)), ISNUMBER(SEARCH("close to",'Model output'!V267)), ISNUMBER(SEARCH("abut",'Model output'!V267)), ISNUMBER(SEARCH("not mentioned",'Model output'!V267)), ISNUMBER(SEARCH("cannot be assessed",'Model output'!V267))), "negative", "positive")</f>
        <v>negative</v>
      </c>
      <c r="AE268" s="36"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AND(ISNUMBER(J268),J268&gt;=5),M268=""),AND(AND(ISNUMBER(J268),J268&gt;=5),AND(ISNUMBER(M268),M268&gt;=1)),AND(ISNUMBER(SERACH("papillary",N268)),OR(Y268="positive",Z268="positive"), ISNUMBER(SEARCH("BRAF",AB268)))),"intermediate","low"))</f>
        <v>intermediate</v>
      </c>
      <c r="AF268" s="37" t="str">
        <f t="shared" si="60"/>
        <v>2</v>
      </c>
      <c r="AG268" s="37" t="str">
        <f t="shared" si="61"/>
        <v>0</v>
      </c>
      <c r="AH268" s="37" t="str">
        <f t="shared" si="62"/>
        <v>0</v>
      </c>
      <c r="AI268" s="43" t="str">
        <f t="shared" si="63"/>
        <v>I</v>
      </c>
      <c r="AJ268" s="40" t="s">
        <v>939</v>
      </c>
      <c r="AK268" s="42" t="s">
        <v>945</v>
      </c>
      <c r="AL268" s="42" t="s">
        <v>943</v>
      </c>
      <c r="AM268" s="42" t="s">
        <v>946</v>
      </c>
      <c r="AN268" s="42" t="s">
        <v>69</v>
      </c>
      <c r="AO268" s="23">
        <f t="shared" ca="1" si="64"/>
        <v>1</v>
      </c>
      <c r="AP268" s="1">
        <f t="shared" si="65"/>
        <v>1</v>
      </c>
      <c r="AQ268" s="1">
        <f t="shared" si="66"/>
        <v>1</v>
      </c>
      <c r="AR268" s="1">
        <f t="shared" si="67"/>
        <v>1</v>
      </c>
      <c r="AS268" s="13">
        <f t="shared" si="68"/>
        <v>1</v>
      </c>
    </row>
    <row r="269" spans="1:45">
      <c r="A269" t="str">
        <f>'Model output'!A268</f>
        <v>TCGA-IM-A41Y</v>
      </c>
      <c r="B269" s="34">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
      </c>
      <c r="F269" t="str">
        <f t="shared" si="57"/>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output'!H268="","negative",IF(OR(ISNUMBER(SEARCH("lymph node",'Model output'!H268)),ISNUMBER(SEARCH("gland",'Model output'!H268)),ISNUMBER(SEARCH("lobe",'Model output'!H268)),ISNUMBER(SEARCH("isthmus",'Model output'!H268)),ISNUMBER(SEARCH("mediastinum",'Model output'!H268)),ISNUMBER(SEARCH("Not mentioned",'Model output'!H268)), ISNUMBER(SEARCH("Not applicable",'Model output'!H268)), ISNUMBER(SEARCH("paratracheal",'Model output'!H268)),ISNUMBER(SEARCH("fibroadipose tissue",'Model output'!H268)),ISNUMBER(SEARCH("thyroid node",'Model output'!H268)),ISNUMBER(SEARCH("skeletal muscle",'Model output'!H268)),ISNUMBER(SEARCH("right",'Model output'!H268)),ISNUMBER(SEARCH("left",'Model output'!H268)),ISNUMBER(SEARCH("Not specified",'Model output'!H268))),"negative","positive"))</f>
        <v>negative</v>
      </c>
      <c r="I269">
        <f>IF(OR('Model output'!I268="",'Model output'!I268="Not answered",'Model output'!I268="Not mentioned"),"",IF(ISNUMBER('Model output'!I268),'Model output'!I268,1))</f>
        <v>18</v>
      </c>
      <c r="J269">
        <f>IF(OR('Model output'!J268="",'Model output'!J268="Not answered",'Model output'!J268="Not mentioned"),"",IF(AND(ISNUMBER('Model output'!J268),'Model output'!J268&lt;=I269),'Model output'!J268,IF(AND(ISNUMBER('Model output'!J268), 'Model output'!J268&gt;=DATE(2024,1,1)), MIN(DAY('Model output'!J268), MONTH('Model output'!J268), YEAR('Model output'!J268)), IF(ISNUMBER(SEARCH("0/",'Model output'!J268)),0,IF(ISNUMBER(SEARCH("/",'Model output'!J268)), VALUE(LEFT('Model output'!J268, SEARCH("/",'Model output'!J268)-1)),1)))))</f>
        <v>4</v>
      </c>
      <c r="K269" t="str" cm="1">
        <f t="array" ref="K269">IF(COUNT(FIND({0,1,2,3,4,5,6,7,8,9},'Model output'!K268))&gt;0,'Model output'!K268,"")</f>
        <v/>
      </c>
      <c r="L269" s="8" t="str">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269,"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69" t="str" cm="1">
        <f t="array" ref="M269">IF(L269="","",IF(ISNUMBER(SEARCH("cm",L269)),MAX(VALUE(SUBSTITUTE(_xlfn.FILTERXML("&lt;t&gt;&lt;s&gt;"&amp;SUBSTITUTE(L269,",","&lt;/s&gt;&lt;s&gt;")&amp;"&lt;/s&gt;&lt;/t&gt;","//s"),"cm",""))),MAX(VALUE(SUBSTITUTE(_xlfn.FILTERXML("&lt;t&gt;&lt;s&gt;"&amp;SUBSTITUTE(L269,",","&lt;/s&gt;&lt;s&gt;")&amp;"&lt;/s&gt;&lt;/t&gt;","//s"),"mm","")))/10))</f>
        <v/>
      </c>
      <c r="N269" t="str">
        <f>IF('Model output'!L268="","",'Model output'!L268)</f>
        <v>Papillary</v>
      </c>
      <c r="O269" t="str">
        <f>IF('Model output'!M268="","",'Model output'!M268)</f>
        <v>Diffuse sclerosing variant</v>
      </c>
      <c r="P269" t="str">
        <f>IF('Model output'!N268="","",'Model output'!N268)</f>
        <v>6.8 cm (Right lobe) and 2.6 cm (Left lobe)</v>
      </c>
      <c r="Q269" t="str">
        <f t="shared" si="59"/>
        <v>6.8cm,2.6cm</v>
      </c>
      <c r="R269" cm="1">
        <f t="array" ref="R269">IF(Q269="","",IF(ISNUMBER(SEARCH("cm",Q269)),MAX(VALUE(SUBSTITUTE(_xlfn.FILTERXML("&lt;t&gt;&lt;s&gt;"&amp;SUBSTITUTE(Q269,",","&lt;/s&gt;&lt;s&gt;")&amp;"&lt;/s&gt;&lt;/t&gt;","//s"),"cm",""))),MAX(VALUE(SUBSTITUTE(_xlfn.FILTERXML("&lt;t&gt;&lt;s&gt;"&amp;SUBSTITUTE(Q269,",","&lt;/s&gt;&lt;s&gt;")&amp;"&lt;/s&gt;&lt;/t&gt;","//s"),"mm","")))/10))</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 ""))</f>
        <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7" t="str">
        <f>IF('Model output'!S268="","",'Model output'!S268)</f>
        <v>Not identified</v>
      </c>
      <c r="Y269" t="str">
        <f>IF(OR('Model output'!S268="",ISNUMBER(SEARCH("Absent",'Model output'!S268)),ISNUMBER(SEARCH("Not identified",'Model output'!S268)),AND(ISNUMBER(SEARCH("No",'Model output'!S268)),NOT(ISNUMBER(SEARCH("carcinoma",'Model output'!S268)))),ISNUMBER(SEARCH("negative",'Model output'!S268))),"negative",IF(Z269="positive","gETE", "positive"))</f>
        <v>negative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1" t="str">
        <f>IF(OR('Model output'!V268="", AND(ISERROR(SEARCH("Positive",'Model output'!V268)), ISNUMBER(SEARCH("Negative",'Model output'!V268))), AND(ISNUMBER(SEARCH("Uninvolved",'Model output'!V268)),NOT(ISNUMBER(SEARCH("margins involved",'Model output'!V268)))), ISNUMBER(SEARCH("Free",'Model output'!V268)), ISNUMBER(SEARCH("1 mm",'Model output'!V268)), ISNUMBER(SEARCH("0.1 CM",'Model output'!V268)), ISNUMBER(SEARCH("less than 0.2 mm",'Model output'!V268)), ISNUMBER(SEARCH("less than 0.5 mm",'Model output'!V268)), ISNUMBER(SEARCH("close to",'Model output'!V268)), ISNUMBER(SEARCH("abut",'Model output'!V268)), ISNUMBER(SEARCH("not mentioned",'Model output'!V268)), ISNUMBER(SEARCH("cannot be assessed",'Model output'!V268))), "negative", "positive")</f>
        <v>positive</v>
      </c>
      <c r="AE269" s="36" t="str" cm="1">
        <f t="array" ref="AE269">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AND(ISNUMBER(J269),J269&gt;=5),M269=""),AND(AND(ISNUMBER(J269),J269&gt;=5),AND(ISNUMBER(M269),M269&gt;=1)),AND(ISNUMBER(SERACH("papillary",N269)),OR(Y269="positive",Z269="positive"), ISNUMBER(SEARCH("BRAF",AB269)))),"intermediate","low"))</f>
        <v>high</v>
      </c>
      <c r="AF269" s="37" t="str">
        <f t="shared" si="60"/>
        <v>3a</v>
      </c>
      <c r="AG269" s="37" t="str">
        <f t="shared" si="61"/>
        <v>1a</v>
      </c>
      <c r="AH269" s="37" t="str">
        <f t="shared" si="62"/>
        <v>0</v>
      </c>
      <c r="AI269" s="43" t="str">
        <f t="shared" si="63"/>
        <v>I</v>
      </c>
      <c r="AJ269" s="40" t="s">
        <v>937</v>
      </c>
      <c r="AK269" s="42" t="s">
        <v>947</v>
      </c>
      <c r="AL269" s="42" t="s">
        <v>634</v>
      </c>
      <c r="AM269" s="42" t="s">
        <v>946</v>
      </c>
      <c r="AN269" s="42" t="s">
        <v>69</v>
      </c>
      <c r="AO269" s="23">
        <f t="shared" si="64"/>
        <v>1</v>
      </c>
      <c r="AP269" s="1">
        <f t="shared" si="65"/>
        <v>1</v>
      </c>
      <c r="AQ269" s="1">
        <f t="shared" si="66"/>
        <v>1</v>
      </c>
      <c r="AR269" s="1">
        <f t="shared" si="67"/>
        <v>1</v>
      </c>
      <c r="AS269" s="13">
        <f t="shared" si="68"/>
        <v>1</v>
      </c>
    </row>
    <row r="270" spans="1:45">
      <c r="A270" t="str">
        <f>'Model output'!A269</f>
        <v>TCGA-IM-A41Z</v>
      </c>
      <c r="B270" s="34">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7"/>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output'!G269)),ISNUMBER(SEARCH("V ",'Model output'!G269)),ISNUMBER(SEARCH("five",'Model output'!G269)),ISNUMBER(SEARCH("5",'Model output'!G269))))), "lateral", "central"))</f>
        <v/>
      </c>
      <c r="H270" t="str">
        <f>IF('Model output'!H269="","negative",IF(OR(ISNUMBER(SEARCH("lymph node",'Model output'!H269)),ISNUMBER(SEARCH("gland",'Model output'!H269)),ISNUMBER(SEARCH("lobe",'Model output'!H269)),ISNUMBER(SEARCH("isthmus",'Model output'!H269)),ISNUMBER(SEARCH("mediastinum",'Model output'!H269)),ISNUMBER(SEARCH("Not mentioned",'Model output'!H269)), ISNUMBER(SEARCH("Not applicable",'Model output'!H269)), ISNUMBER(SEARCH("paratracheal",'Model output'!H269)),ISNUMBER(SEARCH("fibroadipose tissue",'Model output'!H269)),ISNUMBER(SEARCH("thyroid node",'Model output'!H269)),ISNUMBER(SEARCH("skeletal muscle",'Model output'!H269)),ISNUMBER(SEARCH("right",'Model output'!H269)),ISNUMBER(SEARCH("left",'Model output'!H269)),ISNUMBER(SEARCH("Not specified",'Model output'!H269))),"negative","positive"))</f>
        <v>negative</v>
      </c>
      <c r="I270">
        <f>IF(OR('Model output'!I269="",'Model output'!I269="Not answered",'Model output'!I269="Not mentioned"),"",IF(ISNUMBER('Model output'!I269),'Model output'!I269,1))</f>
        <v>20</v>
      </c>
      <c r="J270">
        <f>IF(OR('Model output'!J269="",'Model output'!J269="Not answered",'Model output'!J269="Not mentioned"),"",IF(AND(ISNUMBER('Model output'!J269),'Model output'!J269&lt;=I270),'Model output'!J269,IF(AND(ISNUMBER('Model output'!J269), 'Model output'!J269&gt;=DATE(2024,1,1)), MIN(DAY('Model output'!J269), MONTH('Model output'!J269), YEAR('Model output'!J269)), IF(ISNUMBER(SEARCH("0/",'Model output'!J269)),0,IF(ISNUMBER(SEARCH("/",'Model output'!J269)), VALUE(LEFT('Model output'!J269, SEARCH("/",'Model output'!J269)-1)),1)))))</f>
        <v>1</v>
      </c>
      <c r="K270" t="str" cm="1">
        <f t="array" ref="K270">IF(COUNT(FIND({0,1,2,3,4,5,6,7,8,9},'Model output'!K269))&gt;0,'Model output'!K269,"")</f>
        <v/>
      </c>
      <c r="L270" s="8" t="str">
        <f t="shared" ref="L270:L291" si="69">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K270,"cm.","cm"), "up to", ""), "Up to", ""), "less than", ""), "Largest", ""), "largest", ""), "Level 2", ""), "Level 4", ""), "levels three and four", ""), "metastatic", ""), "deposit", ""), "tracheo-esophageal grove and", ""), "pre-tracheal", ""), "lobe", ""), "nodule", ""), "nodes", ""), "node", ""), "lymph", ""), "neck", ""), "compartment", ""), "Superior midline", ""), "superior midline", ""), "paratracheal", ""), "Additional", ""), "Suspicious", ""), "Part 2", ""), "central", ""), "right", ""), "left", ""), "Right", ""), "Left", ""), "for", ""), "the", ""), "at midline", ""), "is", ""), "x", ","), "'", ""), "[", ""), "]", ""), "(D)", ""), "(C6)", ""), "to", ","), "(", ""), ")", ""), "Not mentioned", "0"), "*", ""), "&lt;", ""), " ", "")</f>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59"/>
        <v>1.5cm</v>
      </c>
      <c r="R270" cm="1">
        <f t="array" ref="R270">IF(Q270="","",IF(ISNUMBER(SEARCH("cm",Q270)),MAX(VALUE(SUBSTITUTE(_xlfn.FILTERXML("&lt;t&gt;&lt;s&gt;"&amp;SUBSTITUTE(Q270,",","&lt;/s&gt;&lt;s&gt;")&amp;"&lt;/s&gt;&lt;/t&gt;","//s"),"cm",""))),MAX(VALUE(SUBSTITUTE(_xlfn.FILTERXML("&lt;t&gt;&lt;s&gt;"&amp;SUBSTITUTE(Q270,",","&lt;/s&gt;&lt;s&gt;")&amp;"&lt;/s&gt;&lt;/t&gt;","//s"),"mm","")))/10))</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 ""))</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7" t="str">
        <f>IF('Model output'!S269="","",'Model output'!S269)</f>
        <v>Not identified</v>
      </c>
      <c r="Y270" t="str">
        <f>IF(OR('Model output'!S269="",ISNUMBER(SEARCH("Absent",'Model output'!S269)),ISNUMBER(SEARCH("Not identified",'Model output'!S269)),AND(ISNUMBER(SEARCH("No",'Model output'!S269)),NOT(ISNUMBER(SEARCH("carcinoma",'Model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1" t="str">
        <f>IF(OR('Model output'!V269="", AND(ISERROR(SEARCH("Positive",'Model output'!V269)), ISNUMBER(SEARCH("Negative",'Model output'!V269))), AND(ISNUMBER(SEARCH("Uninvolved",'Model output'!V269)),NOT(ISNUMBER(SEARCH("margins involved",'Model output'!V269)))), ISNUMBER(SEARCH("Free",'Model output'!V269)), ISNUMBER(SEARCH("1 mm",'Model output'!V269)), ISNUMBER(SEARCH("0.1 CM",'Model output'!V269)), ISNUMBER(SEARCH("less than 0.2 mm",'Model output'!V269)), ISNUMBER(SEARCH("less than 0.5 mm",'Model output'!V269)), ISNUMBER(SEARCH("close to",'Model output'!V269)), ISNUMBER(SEARCH("abut",'Model output'!V269)), ISNUMBER(SEARCH("not mentioned",'Model output'!V269)), ISNUMBER(SEARCH("cannot be assessed",'Model output'!V269))), "negative", "positive")</f>
        <v>negative</v>
      </c>
      <c r="AE270" s="36"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AND(ISNUMBER(J270),J270&gt;=5),M270=""),AND(AND(ISNUMBER(J270),J270&gt;=5),AND(ISNUMBER(M270),M270&gt;=1)),AND(ISNUMBER(SERACH("papillary",N270)),OR(Y270="positive",Z270="positive"), ISNUMBER(SEARCH("BRAF",AB270)))),"intermediate","low"))</f>
        <v>low</v>
      </c>
      <c r="AF270" s="37" t="str">
        <f t="shared" si="60"/>
        <v>1b</v>
      </c>
      <c r="AG270" s="37" t="str">
        <f t="shared" si="61"/>
        <v>1a</v>
      </c>
      <c r="AH270" s="37" t="str">
        <f t="shared" si="62"/>
        <v>0</v>
      </c>
      <c r="AI270" s="43" t="str">
        <f t="shared" si="63"/>
        <v>I</v>
      </c>
      <c r="AJ270" s="40" t="s">
        <v>938</v>
      </c>
      <c r="AK270" s="42" t="s">
        <v>942</v>
      </c>
      <c r="AL270" s="42" t="s">
        <v>943</v>
      </c>
      <c r="AM270" s="42" t="s">
        <v>946</v>
      </c>
      <c r="AN270" s="42" t="s">
        <v>69</v>
      </c>
      <c r="AO270" s="23">
        <f t="shared" ca="1" si="64"/>
        <v>1</v>
      </c>
      <c r="AP270" s="1">
        <f t="shared" si="65"/>
        <v>1</v>
      </c>
      <c r="AQ270" s="1">
        <f t="shared" si="66"/>
        <v>0</v>
      </c>
      <c r="AR270" s="1">
        <f t="shared" si="67"/>
        <v>1</v>
      </c>
      <c r="AS270" s="13">
        <f t="shared" si="68"/>
        <v>1</v>
      </c>
    </row>
    <row r="271" spans="1:45">
      <c r="A271" t="str">
        <f>'Model output'!A270</f>
        <v>TCGA-IM-A420</v>
      </c>
      <c r="B271" s="34">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7"/>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output'!G270)),ISNUMBER(SEARCH("V ",'Model output'!G270)),ISNUMBER(SEARCH("five",'Model output'!G270)),ISNUMBER(SEARCH("5",'Model output'!G270))))), "lateral", "central"))</f>
        <v/>
      </c>
      <c r="H271" t="str">
        <f>IF('Model output'!H270="","negative",IF(OR(ISNUMBER(SEARCH("lymph node",'Model output'!H270)),ISNUMBER(SEARCH("gland",'Model output'!H270)),ISNUMBER(SEARCH("lobe",'Model output'!H270)),ISNUMBER(SEARCH("isthmus",'Model output'!H270)),ISNUMBER(SEARCH("mediastinum",'Model output'!H270)),ISNUMBER(SEARCH("Not mentioned",'Model output'!H270)), ISNUMBER(SEARCH("Not applicable",'Model output'!H270)), ISNUMBER(SEARCH("paratracheal",'Model output'!H270)),ISNUMBER(SEARCH("fibroadipose tissue",'Model output'!H270)),ISNUMBER(SEARCH("thyroid node",'Model output'!H270)),ISNUMBER(SEARCH("skeletal muscle",'Model output'!H270)),ISNUMBER(SEARCH("right",'Model output'!H270)),ISNUMBER(SEARCH("left",'Model output'!H270)),ISNUMBER(SEARCH("Not specified",'Model output'!H270))),"negative","positive"))</f>
        <v>negative</v>
      </c>
      <c r="I271">
        <f>IF(OR('Model output'!I270="",'Model output'!I270="Not answered",'Model output'!I270="Not mentioned"),"",IF(ISNUMBER('Model output'!I270),'Model output'!I270,1))</f>
        <v>14</v>
      </c>
      <c r="J271">
        <f>IF(OR('Model output'!J270="",'Model output'!J270="Not answered",'Model output'!J270="Not mentioned"),"",IF(AND(ISNUMBER('Model output'!J270),'Model output'!J270&lt;=I271),'Model output'!J270,IF(AND(ISNUMBER('Model output'!J270), 'Model output'!J270&gt;=DATE(2024,1,1)), MIN(DAY('Model output'!J270), MONTH('Model output'!J270), YEAR('Model output'!J270)), IF(ISNUMBER(SEARCH("0/",'Model output'!J270)),0,IF(ISNUMBER(SEARCH("/",'Model output'!J270)), VALUE(LEFT('Model output'!J270, SEARCH("/",'Model output'!J270)-1)),1)))))</f>
        <v>5</v>
      </c>
      <c r="K271" t="str" cm="1">
        <f t="array" ref="K271">IF(COUNT(FIND({0,1,2,3,4,5,6,7,8,9},'Model output'!K270))&gt;0,'Model output'!K270,"")</f>
        <v/>
      </c>
      <c r="L271" s="8" t="str">
        <f t="shared" si="69"/>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v>
      </c>
      <c r="P271" t="str">
        <f>IF('Model output'!N270="","",'Model output'!N270)</f>
        <v>4 cm</v>
      </c>
      <c r="Q271" t="str">
        <f t="shared" si="59"/>
        <v>4cm</v>
      </c>
      <c r="R271" cm="1">
        <f t="array" ref="R271">IF(Q271="","",IF(ISNUMBER(SEARCH("cm",Q271)),MAX(VALUE(SUBSTITUTE(_xlfn.FILTERXML("&lt;t&gt;&lt;s&gt;"&amp;SUBSTITUTE(Q271,",","&lt;/s&gt;&lt;s&gt;")&amp;"&lt;/s&gt;&lt;/t&gt;","//s"),"cm",""))),MAX(VALUE(SUBSTITUTE(_xlfn.FILTERXML("&lt;t&gt;&lt;s&gt;"&amp;SUBSTITUTE(Q271,",","&lt;/s&gt;&lt;s&gt;")&amp;"&lt;/s&gt;&lt;/t&gt;","//s"),"mm","")))/10))</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 ""))</f>
        <v>Extensive (4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7" t="str">
        <f>IF('Model output'!S270="","",'Model output'!S270)</f>
        <v>Not identified</v>
      </c>
      <c r="Y271" t="str">
        <f>IF(OR('Model output'!S270="",ISNUMBER(SEARCH("Absent",'Model output'!S270)),ISNUMBER(SEARCH("Not identified",'Model output'!S270)),AND(ISNUMBER(SEARCH("No",'Model output'!S270)),NOT(ISNUMBER(SEARCH("carcinoma",'Model output'!S270)))),ISNUMBER(SEARCH("negative",'Model output'!S270))),"negative",IF(Z271="positive","gETE", "positive"))</f>
        <v>negative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1" t="str">
        <f>IF(OR('Model output'!V270="", AND(ISERROR(SEARCH("Positive",'Model output'!V270)), ISNUMBER(SEARCH("Negative",'Model output'!V270))), AND(ISNUMBER(SEARCH("Uninvolved",'Model output'!V270)),NOT(ISNUMBER(SEARCH("margins involved",'Model output'!V270)))), ISNUMBER(SEARCH("Free",'Model output'!V270)), ISNUMBER(SEARCH("1 mm",'Model output'!V270)), ISNUMBER(SEARCH("0.1 CM",'Model output'!V270)), ISNUMBER(SEARCH("less than 0.2 mm",'Model output'!V270)), ISNUMBER(SEARCH("less than 0.5 mm",'Model output'!V270)), ISNUMBER(SEARCH("close to",'Model output'!V270)), ISNUMBER(SEARCH("abut",'Model output'!V270)), ISNUMBER(SEARCH("not mentioned",'Model output'!V270)), ISNUMBER(SEARCH("cannot be assessed",'Model output'!V270))), "negative", "positive")</f>
        <v>negative</v>
      </c>
      <c r="AE271" s="36"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AND(ISNUMBER(J271),J271&gt;=5),M271=""),AND(AND(ISNUMBER(J271),J271&gt;=5),AND(ISNUMBER(M271),M271&gt;=1)),AND(ISNUMBER(SERACH("papillary",N271)),OR(Y271="positive",Z271="positive"), ISNUMBER(SEARCH("BRAF",AB271)))),"intermediate","low"))</f>
        <v>intermediate</v>
      </c>
      <c r="AF271" s="37" t="str">
        <f t="shared" si="60"/>
        <v>2</v>
      </c>
      <c r="AG271" s="37" t="str">
        <f t="shared" si="61"/>
        <v>1a</v>
      </c>
      <c r="AH271" s="37" t="str">
        <f t="shared" si="62"/>
        <v>0</v>
      </c>
      <c r="AI271" s="43" t="str">
        <f t="shared" si="63"/>
        <v>I</v>
      </c>
      <c r="AJ271" s="40" t="s">
        <v>939</v>
      </c>
      <c r="AK271" s="42" t="s">
        <v>945</v>
      </c>
      <c r="AL271" s="42" t="s">
        <v>634</v>
      </c>
      <c r="AM271" s="42" t="s">
        <v>946</v>
      </c>
      <c r="AN271" s="42" t="s">
        <v>69</v>
      </c>
      <c r="AO271" s="23">
        <f t="shared" ca="1" si="64"/>
        <v>1</v>
      </c>
      <c r="AP271" s="1">
        <f t="shared" si="65"/>
        <v>1</v>
      </c>
      <c r="AQ271" s="1">
        <f t="shared" si="66"/>
        <v>1</v>
      </c>
      <c r="AR271" s="1">
        <f t="shared" si="67"/>
        <v>1</v>
      </c>
      <c r="AS271" s="13">
        <f t="shared" si="68"/>
        <v>1</v>
      </c>
    </row>
    <row r="272" spans="1:45">
      <c r="A272" t="str">
        <f>'Model output'!A271</f>
        <v>TCGA-IM-A4EB</v>
      </c>
      <c r="B272" s="34">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57"/>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output'!G271)),ISNUMBER(SEARCH("V ",'Model output'!G271)),ISNUMBER(SEARCH("five",'Model output'!G271)),ISNUMBER(SEARCH("5",'Model output'!G271))))), "lateral", "central"))</f>
        <v>central</v>
      </c>
      <c r="H272" t="str">
        <f>IF('Model output'!H271="","negative",IF(OR(ISNUMBER(SEARCH("lymph node",'Model output'!H271)),ISNUMBER(SEARCH("gland",'Model output'!H271)),ISNUMBER(SEARCH("lobe",'Model output'!H271)),ISNUMBER(SEARCH("isthmus",'Model output'!H271)),ISNUMBER(SEARCH("mediastinum",'Model output'!H271)),ISNUMBER(SEARCH("Not mentioned",'Model output'!H271)), ISNUMBER(SEARCH("Not applicable",'Model output'!H271)), ISNUMBER(SEARCH("paratracheal",'Model output'!H271)),ISNUMBER(SEARCH("fibroadipose tissue",'Model output'!H271)),ISNUMBER(SEARCH("thyroid node",'Model output'!H271)),ISNUMBER(SEARCH("skeletal muscle",'Model output'!H271)),ISNUMBER(SEARCH("right",'Model output'!H271)),ISNUMBER(SEARCH("left",'Model output'!H271)),ISNUMBER(SEARCH("Not specified",'Model output'!H271))),"negative","positive"))</f>
        <v>negative</v>
      </c>
      <c r="I272">
        <f>IF(OR('Model output'!I271="",'Model output'!I271="Not answered",'Model output'!I271="Not mentioned"),"",IF(ISNUMBER('Model output'!I271),'Model output'!I271,1))</f>
        <v>11</v>
      </c>
      <c r="J272">
        <f>IF(OR('Model output'!J271="",'Model output'!J271="Not answered",'Model output'!J271="Not mentioned"),"",IF(AND(ISNUMBER('Model output'!J271),'Model output'!J271&lt;=I272),'Model output'!J271,IF(AND(ISNUMBER('Model output'!J271), 'Model output'!J271&gt;=DATE(2024,1,1)), MIN(DAY('Model output'!J271), MONTH('Model output'!J271), YEAR('Model output'!J271)), IF(ISNUMBER(SEARCH("0/",'Model output'!J271)),0,IF(ISNUMBER(SEARCH("/",'Model output'!J271)), VALUE(LEFT('Model output'!J271, SEARCH("/",'Model output'!J271)-1)),1)))))</f>
        <v>9</v>
      </c>
      <c r="K272" t="str" cm="1">
        <f t="array" ref="K272">IF(COUNT(FIND({0,1,2,3,4,5,6,7,8,9},'Model output'!K271))&gt;0,'Model output'!K271,"")</f>
        <v>0.9 cm, 0.6 cm, Largest metastatic deposit is 0.4 cm</v>
      </c>
      <c r="L272" s="8" t="str">
        <f t="shared" si="69"/>
        <v>0.9cm,0.6cm,0.4cm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Diffuse sclerosing variant, Tall cell variant</v>
      </c>
      <c r="P272" t="str">
        <f>IF('Model output'!N271="","",'Model output'!N271)</f>
        <v>3 cm</v>
      </c>
      <c r="Q272" t="str">
        <f t="shared" si="59"/>
        <v>3cm</v>
      </c>
      <c r="R272" cm="1">
        <f t="array" ref="R272">IF(Q272="","",IF(ISNUMBER(SEARCH("cm",Q272)),MAX(VALUE(SUBSTITUTE(_xlfn.FILTERXML("&lt;t&gt;&lt;s&gt;"&amp;SUBSTITUTE(Q272,",","&lt;/s&gt;&lt;s&gt;")&amp;"&lt;/s&gt;&lt;/t&gt;","//s"),"cm",""))),MAX(VALUE(SUBSTITUTE(_xlfn.FILTERXML("&lt;t&gt;&lt;s&gt;"&amp;SUBSTITUTE(Q272,",","&lt;/s&gt;&lt;s&gt;")&amp;"&lt;/s&gt;&lt;/t&gt;","//s"),"mm","")))/10))</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 ""))</f>
        <v>Extensive (4 or more)</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7" t="str">
        <f>IF('Model output'!S271="","",'Model output'!S271)</f>
        <v>Present</v>
      </c>
      <c r="Y272" t="str">
        <f>IF(OR('Model output'!S271="",ISNUMBER(SEARCH("Absent",'Model output'!S271)),ISNUMBER(SEARCH("Not identified",'Model output'!S271)),AND(ISNUMBER(SEARCH("No",'Model output'!S271)),NOT(ISNUMBER(SEARCH("carcinoma",'Model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1" t="str">
        <f>IF(OR('Model output'!V271="", AND(ISERROR(SEARCH("Positive",'Model output'!V271)), ISNUMBER(SEARCH("Negative",'Model output'!V271))), AND(ISNUMBER(SEARCH("Uninvolved",'Model output'!V271)),NOT(ISNUMBER(SEARCH("margins involved",'Model output'!V271)))), ISNUMBER(SEARCH("Free",'Model output'!V271)), ISNUMBER(SEARCH("1 mm",'Model output'!V271)), ISNUMBER(SEARCH("0.1 CM",'Model output'!V271)), ISNUMBER(SEARCH("less than 0.2 mm",'Model output'!V271)), ISNUMBER(SEARCH("less than 0.5 mm",'Model output'!V271)), ISNUMBER(SEARCH("close to",'Model output'!V271)), ISNUMBER(SEARCH("abut",'Model output'!V271)), ISNUMBER(SEARCH("not mentioned",'Model output'!V271)), ISNUMBER(SEARCH("cannot be assessed",'Model output'!V271))), "negative", "positive")</f>
        <v>negative</v>
      </c>
      <c r="AE272" s="36"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AND(ISNUMBER(J272),J272&gt;=5),M272=""),AND(AND(ISNUMBER(J272),J272&gt;=5),AND(ISNUMBER(M272),M272&gt;=1)),AND(ISNUMBER(SERACH("papillary",N272)),OR(Y272="positive",Z272="positive"), ISNUMBER(SEARCH("BRAF",AB272)))),"intermediate","low"))</f>
        <v>intermediate</v>
      </c>
      <c r="AF272" s="37" t="str">
        <f t="shared" si="60"/>
        <v>2</v>
      </c>
      <c r="AG272" s="37" t="str">
        <f t="shared" si="61"/>
        <v>1a</v>
      </c>
      <c r="AH272" s="37" t="str">
        <f t="shared" si="62"/>
        <v>0</v>
      </c>
      <c r="AI272" s="43" t="str">
        <f t="shared" si="63"/>
        <v>I</v>
      </c>
      <c r="AJ272" s="40" t="s">
        <v>939</v>
      </c>
      <c r="AK272" s="42" t="s">
        <v>945</v>
      </c>
      <c r="AL272" s="42" t="s">
        <v>634</v>
      </c>
      <c r="AM272" s="42" t="s">
        <v>946</v>
      </c>
      <c r="AN272" s="42" t="s">
        <v>69</v>
      </c>
      <c r="AO272" s="23">
        <f t="shared" ca="1" si="64"/>
        <v>1</v>
      </c>
      <c r="AP272" s="1">
        <f t="shared" si="65"/>
        <v>1</v>
      </c>
      <c r="AQ272" s="1">
        <f t="shared" si="66"/>
        <v>1</v>
      </c>
      <c r="AR272" s="1">
        <f t="shared" si="67"/>
        <v>1</v>
      </c>
      <c r="AS272" s="13">
        <f t="shared" si="68"/>
        <v>1</v>
      </c>
    </row>
    <row r="273" spans="1:45">
      <c r="A273" t="str">
        <f>'Model output'!A272</f>
        <v>TCGA-J8-A3NZ</v>
      </c>
      <c r="B273" s="34">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57"/>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output'!G272)),ISNUMBER(SEARCH("V ",'Model output'!G272)),ISNUMBER(SEARCH("five",'Model output'!G272)),ISNUMBER(SEARCH("5",'Model output'!G272))))), "lateral", "central"))</f>
        <v/>
      </c>
      <c r="H273" t="str">
        <f>IF('Model output'!H272="","negative",IF(OR(ISNUMBER(SEARCH("lymph node",'Model output'!H272)),ISNUMBER(SEARCH("gland",'Model output'!H272)),ISNUMBER(SEARCH("lobe",'Model output'!H272)),ISNUMBER(SEARCH("isthmus",'Model output'!H272)),ISNUMBER(SEARCH("mediastinum",'Model output'!H272)),ISNUMBER(SEARCH("Not mentioned",'Model output'!H272)), ISNUMBER(SEARCH("Not applicable",'Model output'!H272)), ISNUMBER(SEARCH("paratracheal",'Model output'!H272)),ISNUMBER(SEARCH("fibroadipose tissue",'Model output'!H272)),ISNUMBER(SEARCH("thyroid node",'Model output'!H272)),ISNUMBER(SEARCH("skeletal muscle",'Model output'!H272)),ISNUMBER(SEARCH("right",'Model output'!H272)),ISNUMBER(SEARCH("left",'Model output'!H272)),ISNUMBER(SEARCH("Not specified",'Model output'!H272))),"negative","positive"))</f>
        <v>negative</v>
      </c>
      <c r="I273">
        <f>IF(OR('Model output'!I272="",'Model output'!I272="Not answered",'Model output'!I272="Not mentioned"),"",IF(ISNUMBER('Model output'!I272),'Model output'!I272,1))</f>
        <v>9</v>
      </c>
      <c r="J273">
        <f>IF(OR('Model output'!J272="",'Model output'!J272="Not answered",'Model output'!J272="Not mentioned"),"",IF(AND(ISNUMBER('Model output'!J272),'Model output'!J272&lt;=I273),'Model output'!J272,IF(AND(ISNUMBER('Model output'!J272), 'Model output'!J272&gt;=DATE(2024,1,1)), MIN(DAY('Model output'!J272), MONTH('Model output'!J272), YEAR('Model output'!J272)), IF(ISNUMBER(SEARCH("0/",'Model output'!J272)),0,IF(ISNUMBER(SEARCH("/",'Model output'!J272)), VALUE(LEFT('Model output'!J272, SEARCH("/",'Model output'!J272)-1)),1)))))</f>
        <v>2</v>
      </c>
      <c r="K273" t="str" cm="1">
        <f t="array" ref="K273">IF(COUNT(FIND({0,1,2,3,4,5,6,7,8,9},'Model output'!K272))&gt;0,'Model output'!K272,"")</f>
        <v/>
      </c>
      <c r="L273" s="8" t="str">
        <f t="shared" si="69"/>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59"/>
        <v>3.5cm</v>
      </c>
      <c r="R273" cm="1">
        <f t="array" ref="R273">IF(Q273="","",IF(ISNUMBER(SEARCH("cm",Q273)),MAX(VALUE(SUBSTITUTE(_xlfn.FILTERXML("&lt;t&gt;&lt;s&gt;"&amp;SUBSTITUTE(Q273,",","&lt;/s&gt;&lt;s&gt;")&amp;"&lt;/s&gt;&lt;/t&gt;","//s"),"cm",""))),MAX(VALUE(SUBSTITUTE(_xlfn.FILTERXML("&lt;t&gt;&lt;s&gt;"&amp;SUBSTITUTE(Q273,",","&lt;/s&gt;&lt;s&gt;")&amp;"&lt;/s&gt;&lt;/t&gt;","//s"),"mm","")))/10))</f>
        <v>3.5</v>
      </c>
      <c r="S273" t="str">
        <f>IF(OR('Model output'!P272="",ISNUMBER(SEARCH("Not identified", 'Model output'!P272)),ISNUMBER(SEARCH("Absent",'Model output'!P272)),AND(ISNUMBER(SEARCH("No",'Model output'!P272)),NOT(ISNUMBER(SEARCH("diagnostic",'Model output'!P272)))),ISNUMBER(SEARCH("Negative",'Model output'!P272))),"negative","positive")</f>
        <v>positive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 ""))</f>
        <v>Present, Minimal</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negative</v>
      </c>
      <c r="X273" s="17" t="str">
        <f>IF('Model output'!S272="","",'Model output'!S272)</f>
        <v>Present, Minimal</v>
      </c>
      <c r="Y273" t="str">
        <f>IF(OR('Model output'!S272="",ISNUMBER(SEARCH("Absent",'Model output'!S272)),ISNUMBER(SEARCH("Not identified",'Model output'!S272)),AND(ISNUMBER(SEARCH("No",'Model output'!S272)),NOT(ISNUMBER(SEARCH("carcinoma",'Model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1" t="str">
        <f>IF(OR('Model output'!V272="", AND(ISERROR(SEARCH("Positive",'Model output'!V272)), ISNUMBER(SEARCH("Negative",'Model output'!V272))), AND(ISNUMBER(SEARCH("Uninvolved",'Model output'!V272)),NOT(ISNUMBER(SEARCH("margins involved",'Model output'!V272)))), ISNUMBER(SEARCH("Free",'Model output'!V272)), ISNUMBER(SEARCH("1 mm",'Model output'!V272)), ISNUMBER(SEARCH("0.1 CM",'Model output'!V272)), ISNUMBER(SEARCH("less than 0.2 mm",'Model output'!V272)), ISNUMBER(SEARCH("less than 0.5 mm",'Model output'!V272)), ISNUMBER(SEARCH("close to",'Model output'!V272)), ISNUMBER(SEARCH("abut",'Model output'!V272)), ISNUMBER(SEARCH("not mentioned",'Model output'!V272)), ISNUMBER(SEARCH("cannot be assessed",'Model output'!V272))), "negative", "positive")</f>
        <v>negative</v>
      </c>
      <c r="AE273" s="36"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AND(ISNUMBER(J273),J273&gt;=5),M273=""),AND(AND(ISNUMBER(J273),J273&gt;=5),AND(ISNUMBER(M273),M273&gt;=1)),AND(ISNUMBER(SERACH("papillary",N273)),OR(Y273="positive",Z273="positive"), ISNUMBER(SEARCH("BRAF",AB273)))),"intermediate","low"))</f>
        <v>intermediate</v>
      </c>
      <c r="AF273" s="37" t="str">
        <f t="shared" si="60"/>
        <v>2</v>
      </c>
      <c r="AG273" s="37" t="str">
        <f t="shared" si="61"/>
        <v>1a</v>
      </c>
      <c r="AH273" s="37" t="str">
        <f t="shared" si="62"/>
        <v>0</v>
      </c>
      <c r="AI273" s="43" t="str">
        <f t="shared" si="63"/>
        <v>I</v>
      </c>
      <c r="AJ273" s="40" t="s">
        <v>939</v>
      </c>
      <c r="AK273" s="42" t="s">
        <v>945</v>
      </c>
      <c r="AL273" s="42" t="s">
        <v>634</v>
      </c>
      <c r="AM273" s="42" t="s">
        <v>946</v>
      </c>
      <c r="AN273" s="42" t="s">
        <v>69</v>
      </c>
      <c r="AO273" s="23">
        <f t="shared" ca="1" si="64"/>
        <v>1</v>
      </c>
      <c r="AP273" s="1">
        <f t="shared" si="65"/>
        <v>1</v>
      </c>
      <c r="AQ273" s="1">
        <f t="shared" si="66"/>
        <v>1</v>
      </c>
      <c r="AR273" s="1">
        <f t="shared" si="67"/>
        <v>1</v>
      </c>
      <c r="AS273" s="13">
        <f t="shared" si="68"/>
        <v>1</v>
      </c>
    </row>
    <row r="274" spans="1:45">
      <c r="A274" t="str">
        <f>'Model output'!A273</f>
        <v>TCGA-J8-A3O1</v>
      </c>
      <c r="B274" s="34">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7"/>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output'!H273="","negative",IF(OR(ISNUMBER(SEARCH("lymph node",'Model output'!H273)),ISNUMBER(SEARCH("gland",'Model output'!H273)),ISNUMBER(SEARCH("lobe",'Model output'!H273)),ISNUMBER(SEARCH("isthmus",'Model output'!H273)),ISNUMBER(SEARCH("mediastinum",'Model output'!H273)),ISNUMBER(SEARCH("Not mentioned",'Model output'!H273)), ISNUMBER(SEARCH("Not applicable",'Model output'!H273)), ISNUMBER(SEARCH("paratracheal",'Model output'!H273)),ISNUMBER(SEARCH("fibroadipose tissue",'Model output'!H273)),ISNUMBER(SEARCH("thyroid node",'Model output'!H273)),ISNUMBER(SEARCH("skeletal muscle",'Model output'!H273)),ISNUMBER(SEARCH("right",'Model output'!H273)),ISNUMBER(SEARCH("left",'Model output'!H273)),ISNUMBER(SEARCH("Not specified",'Model output'!H273))),"negative","positive"))</f>
        <v>negative</v>
      </c>
      <c r="I274">
        <f>IF(OR('Model output'!I273="",'Model output'!I273="Not answered",'Model output'!I273="Not mentioned"),"",IF(ISNUMBER('Model output'!I273),'Model output'!I273,1))</f>
        <v>19</v>
      </c>
      <c r="J274">
        <f>IF(OR('Model output'!J273="",'Model output'!J273="Not answered",'Model output'!J273="Not mentioned"),"",IF(AND(ISNUMBER('Model output'!J273),'Model output'!J273&lt;=I274),'Model output'!J273,IF(AND(ISNUMBER('Model output'!J273), 'Model output'!J273&gt;=DATE(2024,1,1)), MIN(DAY('Model output'!J273), MONTH('Model output'!J273), YEAR('Model output'!J273)), IF(ISNUMBER(SEARCH("0/",'Model output'!J273)),0,IF(ISNUMBER(SEARCH("/",'Model output'!J273)), VALUE(LEFT('Model output'!J273, SEARCH("/",'Model output'!J273)-1)),1)))))</f>
        <v>12</v>
      </c>
      <c r="K274" t="str" cm="1">
        <f t="array" ref="K274">IF(COUNT(FIND({0,1,2,3,4,5,6,7,8,9},'Model output'!K273))&gt;0,'Model output'!K273,"")</f>
        <v/>
      </c>
      <c r="L274" s="8" t="str">
        <f t="shared" si="69"/>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 carcinoma</v>
      </c>
      <c r="O274" t="str">
        <f>IF('Model output'!M273="","",'Model output'!M273)</f>
        <v/>
      </c>
      <c r="P274" t="str">
        <f>IF('Model output'!N273="","",'Model output'!N273)</f>
        <v>6.5 cm</v>
      </c>
      <c r="Q274" t="str">
        <f t="shared" si="59"/>
        <v>6.5cm</v>
      </c>
      <c r="R274" cm="1">
        <f t="array" ref="R274">IF(Q274="","",IF(ISNUMBER(SEARCH("cm",Q274)),MAX(VALUE(SUBSTITUTE(_xlfn.FILTERXML("&lt;t&gt;&lt;s&gt;"&amp;SUBSTITUTE(Q274,",","&lt;/s&gt;&lt;s&gt;")&amp;"&lt;/s&gt;&lt;/t&gt;","//s"),"cm",""))),MAX(VALUE(SUBSTITUTE(_xlfn.FILTERXML("&lt;t&gt;&lt;s&gt;"&amp;SUBSTITUTE(Q274,",","&lt;/s&gt;&lt;s&gt;")&amp;"&lt;/s&gt;&lt;/t&gt;","//s"),"mm","")))/10))</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 ""))</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7" t="str">
        <f>IF('Model output'!S273="","",'Model output'!S273)</f>
        <v>Not identified</v>
      </c>
      <c r="Y274" t="str">
        <f>IF(OR('Model output'!S273="",ISNUMBER(SEARCH("Absent",'Model output'!S273)),ISNUMBER(SEARCH("Not identified",'Model output'!S273)),AND(ISNUMBER(SEARCH("No",'Model output'!S273)),NOT(ISNUMBER(SEARCH("carcinoma",'Model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1" t="str">
        <f>IF(OR('Model output'!V273="", AND(ISERROR(SEARCH("Positive",'Model output'!V273)), ISNUMBER(SEARCH("Negative",'Model output'!V273))), AND(ISNUMBER(SEARCH("Uninvolved",'Model output'!V273)),NOT(ISNUMBER(SEARCH("margins involved",'Model output'!V273)))), ISNUMBER(SEARCH("Free",'Model output'!V273)), ISNUMBER(SEARCH("1 mm",'Model output'!V273)), ISNUMBER(SEARCH("0.1 CM",'Model output'!V273)), ISNUMBER(SEARCH("less than 0.2 mm",'Model output'!V273)), ISNUMBER(SEARCH("less than 0.5 mm",'Model output'!V273)), ISNUMBER(SEARCH("close to",'Model output'!V273)), ISNUMBER(SEARCH("abut",'Model output'!V273)), ISNUMBER(SEARCH("not mentioned",'Model output'!V273)), ISNUMBER(SEARCH("cannot be assessed",'Model output'!V273))), "negative", "positive")</f>
        <v>negative</v>
      </c>
      <c r="AE274" s="36"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AND(ISNUMBER(J274),J274&gt;=5),M274=""),AND(AND(ISNUMBER(J274),J274&gt;=5),AND(ISNUMBER(M274),M274&gt;=1)),AND(ISNUMBER(SERACH("papillary",N274)),OR(Y274="positive",Z274="positive"), ISNUMBER(SEARCH("BRAF",AB274)))),"intermediate","low"))</f>
        <v>intermediate</v>
      </c>
      <c r="AF274" s="37" t="str">
        <f t="shared" si="60"/>
        <v>3a</v>
      </c>
      <c r="AG274" s="37" t="str">
        <f t="shared" si="61"/>
        <v>1b</v>
      </c>
      <c r="AH274" s="37" t="str">
        <f t="shared" si="62"/>
        <v>0</v>
      </c>
      <c r="AI274" s="43" t="str">
        <f t="shared" si="63"/>
        <v>I</v>
      </c>
      <c r="AJ274" s="40" t="s">
        <v>939</v>
      </c>
      <c r="AK274" s="42" t="s">
        <v>947</v>
      </c>
      <c r="AL274" s="42" t="s">
        <v>942</v>
      </c>
      <c r="AM274" s="42" t="s">
        <v>946</v>
      </c>
      <c r="AN274" s="42" t="s">
        <v>69</v>
      </c>
      <c r="AO274" s="23">
        <f t="shared" ca="1" si="64"/>
        <v>1</v>
      </c>
      <c r="AP274" s="1">
        <f t="shared" si="65"/>
        <v>1</v>
      </c>
      <c r="AQ274" s="1">
        <f t="shared" si="66"/>
        <v>1</v>
      </c>
      <c r="AR274" s="1">
        <f t="shared" si="67"/>
        <v>1</v>
      </c>
      <c r="AS274" s="13">
        <f t="shared" si="68"/>
        <v>1</v>
      </c>
    </row>
    <row r="275" spans="1:45">
      <c r="A275" t="str">
        <f>'Model output'!A274</f>
        <v>TCGA-J8-A3O2</v>
      </c>
      <c r="B275" s="34">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57"/>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output'!H274="","negative",IF(OR(ISNUMBER(SEARCH("lymph node",'Model output'!H274)),ISNUMBER(SEARCH("gland",'Model output'!H274)),ISNUMBER(SEARCH("lobe",'Model output'!H274)),ISNUMBER(SEARCH("isthmus",'Model output'!H274)),ISNUMBER(SEARCH("mediastinum",'Model output'!H274)),ISNUMBER(SEARCH("Not mentioned",'Model output'!H274)), ISNUMBER(SEARCH("Not applicable",'Model output'!H274)), ISNUMBER(SEARCH("paratracheal",'Model output'!H274)),ISNUMBER(SEARCH("fibroadipose tissue",'Model output'!H274)),ISNUMBER(SEARCH("thyroid node",'Model output'!H274)),ISNUMBER(SEARCH("skeletal muscle",'Model output'!H274)),ISNUMBER(SEARCH("right",'Model output'!H274)),ISNUMBER(SEARCH("left",'Model output'!H274)),ISNUMBER(SEARCH("Not specified",'Model output'!H274))),"negative","positive"))</f>
        <v>negative</v>
      </c>
      <c r="I275">
        <f>IF(OR('Model output'!I274="",'Model output'!I274="Not answered",'Model output'!I274="Not mentioned"),"",IF(ISNUMBER('Model output'!I274),'Model output'!I274,1))</f>
        <v>106</v>
      </c>
      <c r="J275">
        <f>IF(OR('Model output'!J274="",'Model output'!J274="Not answered",'Model output'!J274="Not mentioned"),"",IF(AND(ISNUMBER('Model output'!J274),'Model output'!J274&lt;=I275),'Model output'!J274,IF(AND(ISNUMBER('Model output'!J274), 'Model output'!J274&gt;=DATE(2024,1,1)), MIN(DAY('Model output'!J274), MONTH('Model output'!J274), YEAR('Model output'!J274)), IF(ISNUMBER(SEARCH("0/",'Model output'!J274)),0,IF(ISNUMBER(SEARCH("/",'Model output'!J274)), VALUE(LEFT('Model output'!J274, SEARCH("/",'Model output'!J274)-1)),1)))))</f>
        <v>23</v>
      </c>
      <c r="K275" t="str" cm="1">
        <f t="array" ref="K275">IF(COUNT(FIND({0,1,2,3,4,5,6,7,8,9},'Model output'!K274))&gt;0,'Model output'!K274,"")</f>
        <v>1.5 cm</v>
      </c>
      <c r="L275" s="8" t="str">
        <f t="shared" si="69"/>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 Classical (usual)</v>
      </c>
      <c r="O275" t="str">
        <f>IF('Model output'!M274="","",'Model output'!M274)</f>
        <v/>
      </c>
      <c r="P275" t="str">
        <f>IF('Model output'!N274="","",'Model output'!N274)</f>
        <v>3.5 cm</v>
      </c>
      <c r="Q275" t="str">
        <f t="shared" si="59"/>
        <v>3.5cm</v>
      </c>
      <c r="R275" cm="1">
        <f t="array" ref="R275">IF(Q275="","",IF(ISNUMBER(SEARCH("cm",Q275)),MAX(VALUE(SUBSTITUTE(_xlfn.FILTERXML("&lt;t&gt;&lt;s&gt;"&amp;SUBSTITUTE(Q275,",","&lt;/s&gt;&lt;s&gt;")&amp;"&lt;/s&gt;&lt;/t&gt;","//s"),"cm",""))),MAX(VALUE(SUBSTITUTE(_xlfn.FILTERXML("&lt;t&gt;&lt;s&gt;"&amp;SUBSTITUTE(Q275,",","&lt;/s&gt;&lt;s&gt;")&amp;"&lt;/s&gt;&lt;/t&gt;","//s"),"mm","")))/10))</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Multiple foci</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 ""))</f>
        <v>Minimal</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7" t="str">
        <f>IF('Model output'!S274="","",'Model output'!S274)</f>
        <v>Present, Minimal</v>
      </c>
      <c r="Y275" t="str">
        <f>IF(OR('Model output'!S274="",ISNUMBER(SEARCH("Absent",'Model output'!S274)),ISNUMBER(SEARCH("Not identified",'Model output'!S274)),AND(ISNUMBER(SEARCH("No",'Model output'!S274)),NOT(ISNUMBER(SEARCH("carcinoma",'Model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1" t="str">
        <f>IF(OR('Model output'!V274="", AND(ISERROR(SEARCH("Positive",'Model output'!V274)), ISNUMBER(SEARCH("Negative",'Model output'!V274))), AND(ISNUMBER(SEARCH("Uninvolved",'Model output'!V274)),NOT(ISNUMBER(SEARCH("margins involved",'Model output'!V274)))), ISNUMBER(SEARCH("Free",'Model output'!V274)), ISNUMBER(SEARCH("1 mm",'Model output'!V274)), ISNUMBER(SEARCH("0.1 CM",'Model output'!V274)), ISNUMBER(SEARCH("less than 0.2 mm",'Model output'!V274)), ISNUMBER(SEARCH("less than 0.5 mm",'Model output'!V274)), ISNUMBER(SEARCH("close to",'Model output'!V274)), ISNUMBER(SEARCH("abut",'Model output'!V274)), ISNUMBER(SEARCH("not mentioned",'Model output'!V274)), ISNUMBER(SEARCH("cannot be assessed",'Model output'!V274))), "negative", "positive")</f>
        <v>positive</v>
      </c>
      <c r="AE275" s="36"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AND(ISNUMBER(J275),J275&gt;=5),M275=""),AND(AND(ISNUMBER(J275),J275&gt;=5),AND(ISNUMBER(M275),M275&gt;=1)),AND(ISNUMBER(SERACH("papillary",N275)),OR(Y275="positive",Z275="positive"), ISNUMBER(SEARCH("BRAF",AB275)))),"intermediate","low"))</f>
        <v>high</v>
      </c>
      <c r="AF275" s="37" t="str">
        <f t="shared" si="60"/>
        <v>2</v>
      </c>
      <c r="AG275" s="37" t="str">
        <f t="shared" si="61"/>
        <v>1b</v>
      </c>
      <c r="AH275" s="37" t="str">
        <f t="shared" si="62"/>
        <v>0</v>
      </c>
      <c r="AI275" s="43" t="str">
        <f t="shared" si="63"/>
        <v>I</v>
      </c>
      <c r="AJ275" s="40" t="s">
        <v>937</v>
      </c>
      <c r="AK275" s="42" t="s">
        <v>945</v>
      </c>
      <c r="AL275" s="42" t="s">
        <v>942</v>
      </c>
      <c r="AM275" s="42" t="s">
        <v>946</v>
      </c>
      <c r="AN275" s="42" t="s">
        <v>69</v>
      </c>
      <c r="AO275" s="23">
        <f t="shared" si="64"/>
        <v>1</v>
      </c>
      <c r="AP275" s="1">
        <f t="shared" si="65"/>
        <v>1</v>
      </c>
      <c r="AQ275" s="1">
        <f t="shared" si="66"/>
        <v>1</v>
      </c>
      <c r="AR275" s="1">
        <f t="shared" si="67"/>
        <v>1</v>
      </c>
      <c r="AS275" s="13">
        <f t="shared" si="68"/>
        <v>1</v>
      </c>
    </row>
    <row r="276" spans="1:45">
      <c r="A276" t="str">
        <f>'Model output'!A275</f>
        <v>TCGA-J8-A3YE</v>
      </c>
      <c r="B276" s="34">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57"/>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output'!G275)),ISNUMBER(SEARCH("V ",'Model output'!G275)),ISNUMBER(SEARCH("five",'Model output'!G275)),ISNUMBER(SEARCH("5",'Model output'!G275))))), "lateral", "central"))</f>
        <v/>
      </c>
      <c r="H276" t="str">
        <f>IF('Model output'!H275="","negative",IF(OR(ISNUMBER(SEARCH("lymph node",'Model output'!H275)),ISNUMBER(SEARCH("gland",'Model output'!H275)),ISNUMBER(SEARCH("lobe",'Model output'!H275)),ISNUMBER(SEARCH("isthmus",'Model output'!H275)),ISNUMBER(SEARCH("mediastinum",'Model output'!H275)),ISNUMBER(SEARCH("Not mentioned",'Model output'!H275)), ISNUMBER(SEARCH("Not applicable",'Model output'!H275)), ISNUMBER(SEARCH("paratracheal",'Model output'!H275)),ISNUMBER(SEARCH("fibroadipose tissue",'Model output'!H275)),ISNUMBER(SEARCH("thyroid node",'Model output'!H275)),ISNUMBER(SEARCH("skeletal muscle",'Model output'!H275)),ISNUMBER(SEARCH("right",'Model output'!H275)),ISNUMBER(SEARCH("left",'Model output'!H275)),ISNUMBER(SEARCH("Not specified",'Model output'!H275))),"negative","positive"))</f>
        <v>negative</v>
      </c>
      <c r="I276">
        <f>IF(OR('Model output'!I275="",'Model output'!I275="Not answered",'Model output'!I275="Not mentioned"),"",IF(ISNUMBER('Model output'!I275),'Model output'!I275,1))</f>
        <v>4</v>
      </c>
      <c r="J276">
        <f>IF(OR('Model output'!J275="",'Model output'!J275="Not answered",'Model output'!J275="Not mentioned"),"",IF(AND(ISNUMBER('Model output'!J275),'Model output'!J275&lt;=I276),'Model output'!J275,IF(AND(ISNUMBER('Model output'!J275), 'Model output'!J275&gt;=DATE(2024,1,1)), MIN(DAY('Model output'!J275), MONTH('Model output'!J275), YEAR('Model output'!J275)), IF(ISNUMBER(SEARCH("0/",'Model output'!J275)),0,IF(ISNUMBER(SEARCH("/",'Model output'!J275)), VALUE(LEFT('Model output'!J275, SEARCH("/",'Model output'!J275)-1)),1)))))</f>
        <v>1</v>
      </c>
      <c r="K276" t="str" cm="1">
        <f t="array" ref="K276">IF(COUNT(FIND({0,1,2,3,4,5,6,7,8,9},'Model output'!K275))&gt;0,'Model output'!K275,"")</f>
        <v/>
      </c>
      <c r="L276" s="8" t="str">
        <f t="shared" si="69"/>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59"/>
        <v>3.5cm</v>
      </c>
      <c r="R276" cm="1">
        <f t="array" ref="R276">IF(Q276="","",IF(ISNUMBER(SEARCH("cm",Q276)),MAX(VALUE(SUBSTITUTE(_xlfn.FILTERXML("&lt;t&gt;&lt;s&gt;"&amp;SUBSTITUTE(Q276,",","&lt;/s&gt;&lt;s&gt;")&amp;"&lt;/s&gt;&lt;/t&gt;","//s"),"cm",""))),MAX(VALUE(SUBSTITUTE(_xlfn.FILTERXML("&lt;t&gt;&lt;s&gt;"&amp;SUBSTITUTE(Q276,",","&lt;/s&gt;&lt;s&gt;")&amp;"&lt;/s&gt;&lt;/t&gt;","//s"),"mm","")))/10))</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 ""))</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17" t="str">
        <f>IF('Model output'!S275="","",'Model output'!S275)</f>
        <v>Present, Minimal</v>
      </c>
      <c r="Y276" t="str">
        <f>IF(OR('Model output'!S275="",ISNUMBER(SEARCH("Absent",'Model output'!S275)),ISNUMBER(SEARCH("Not identified",'Model output'!S275)),AND(ISNUMBER(SEARCH("No",'Model output'!S275)),NOT(ISNUMBER(SEARCH("carcinoma",'Model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1" t="str">
        <f>IF(OR('Model output'!V275="", AND(ISERROR(SEARCH("Positive",'Model output'!V275)), ISNUMBER(SEARCH("Negative",'Model output'!V275))), AND(ISNUMBER(SEARCH("Uninvolved",'Model output'!V275)),NOT(ISNUMBER(SEARCH("margins involved",'Model output'!V275)))), ISNUMBER(SEARCH("Free",'Model output'!V275)), ISNUMBER(SEARCH("1 mm",'Model output'!V275)), ISNUMBER(SEARCH("0.1 CM",'Model output'!V275)), ISNUMBER(SEARCH("less than 0.2 mm",'Model output'!V275)), ISNUMBER(SEARCH("less than 0.5 mm",'Model output'!V275)), ISNUMBER(SEARCH("close to",'Model output'!V275)), ISNUMBER(SEARCH("abut",'Model output'!V275)), ISNUMBER(SEARCH("not mentioned",'Model output'!V275)), ISNUMBER(SEARCH("cannot be assessed",'Model output'!V275))), "negative", "positive")</f>
        <v>negative</v>
      </c>
      <c r="AE276" s="36"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AND(ISNUMBER(J276),J276&gt;=5),M276=""),AND(AND(ISNUMBER(J276),J276&gt;=5),AND(ISNUMBER(M276),M276&gt;=1)),AND(ISNUMBER(SERACH("papillary",N276)),OR(Y276="positive",Z276="positive"), ISNUMBER(SEARCH("BRAF",AB276)))),"intermediate","low"))</f>
        <v>intermediate</v>
      </c>
      <c r="AF276" s="37" t="str">
        <f t="shared" si="60"/>
        <v>2</v>
      </c>
      <c r="AG276" s="37" t="str">
        <f t="shared" si="61"/>
        <v>1a</v>
      </c>
      <c r="AH276" s="37" t="str">
        <f t="shared" si="62"/>
        <v>0</v>
      </c>
      <c r="AI276" s="43" t="str">
        <f t="shared" si="63"/>
        <v>I</v>
      </c>
      <c r="AJ276" s="40" t="s">
        <v>937</v>
      </c>
      <c r="AK276" s="42" t="s">
        <v>941</v>
      </c>
      <c r="AL276" s="42" t="s">
        <v>634</v>
      </c>
      <c r="AM276" s="42" t="s">
        <v>946</v>
      </c>
      <c r="AN276" s="42" t="s">
        <v>69</v>
      </c>
      <c r="AO276" s="23">
        <f t="shared" ca="1" si="64"/>
        <v>0</v>
      </c>
      <c r="AP276" s="1">
        <f t="shared" si="65"/>
        <v>0</v>
      </c>
      <c r="AQ276" s="1">
        <f t="shared" si="66"/>
        <v>1</v>
      </c>
      <c r="AR276" s="1">
        <f t="shared" si="67"/>
        <v>1</v>
      </c>
      <c r="AS276" s="13">
        <f t="shared" si="68"/>
        <v>1</v>
      </c>
    </row>
    <row r="277" spans="1:45">
      <c r="A277" t="str">
        <f>'Model output'!A276</f>
        <v>TCGA-J8-A3YH</v>
      </c>
      <c r="B277" s="34">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0</v>
      </c>
      <c r="F277" t="str">
        <f t="shared" si="57"/>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output'!H276="","negative",IF(OR(ISNUMBER(SEARCH("lymph node",'Model output'!H276)),ISNUMBER(SEARCH("gland",'Model output'!H276)),ISNUMBER(SEARCH("lobe",'Model output'!H276)),ISNUMBER(SEARCH("isthmus",'Model output'!H276)),ISNUMBER(SEARCH("mediastinum",'Model output'!H276)),ISNUMBER(SEARCH("Not mentioned",'Model output'!H276)), ISNUMBER(SEARCH("Not applicable",'Model output'!H276)), ISNUMBER(SEARCH("paratracheal",'Model output'!H276)),ISNUMBER(SEARCH("fibroadipose tissue",'Model output'!H276)),ISNUMBER(SEARCH("thyroid node",'Model output'!H276)),ISNUMBER(SEARCH("skeletal muscle",'Model output'!H276)),ISNUMBER(SEARCH("right",'Model output'!H276)),ISNUMBER(SEARCH("left",'Model output'!H276)),ISNUMBER(SEARCH("Not specified",'Model output'!H276))),"negative","positive"))</f>
        <v>negative</v>
      </c>
      <c r="I277">
        <f>IF(OR('Model output'!I276="",'Model output'!I276="Not answered",'Model output'!I276="Not mentioned"),"",IF(ISNUMBER('Model output'!I276),'Model output'!I276,1))</f>
        <v>40</v>
      </c>
      <c r="J277">
        <f>IF(OR('Model output'!J276="",'Model output'!J276="Not answered",'Model output'!J276="Not mentioned"),"",IF(AND(ISNUMBER('Model output'!J276),'Model output'!J276&lt;=I277),'Model output'!J276,IF(AND(ISNUMBER('Model output'!J276), 'Model output'!J276&gt;=DATE(2024,1,1)), MIN(DAY('Model output'!J276), MONTH('Model output'!J276), YEAR('Model output'!J276)), IF(ISNUMBER(SEARCH("0/",'Model output'!J276)),0,IF(ISNUMBER(SEARCH("/",'Model output'!J276)), VALUE(LEFT('Model output'!J276, SEARCH("/",'Model output'!J276)-1)),1)))))</f>
        <v>13</v>
      </c>
      <c r="K277" t="str" cm="1">
        <f t="array" ref="K277">IF(COUNT(FIND({0,1,2,3,4,5,6,7,8,9},'Model output'!K276))&gt;0,'Model output'!K276,"")</f>
        <v/>
      </c>
      <c r="L277" s="8" t="str">
        <f t="shared" si="69"/>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 carcinoma, Classical (usual)</v>
      </c>
      <c r="O277" t="str">
        <f>IF('Model output'!M276="","",'Model output'!M276)</f>
        <v/>
      </c>
      <c r="P277" t="str">
        <f>IF('Model output'!N276="","",'Model output'!N276)</f>
        <v>4.5 cm</v>
      </c>
      <c r="Q277" t="str">
        <f t="shared" si="59"/>
        <v>4.5cm</v>
      </c>
      <c r="R277" cm="1">
        <f t="array" ref="R277">IF(Q277="","",IF(ISNUMBER(SEARCH("cm",Q277)),MAX(VALUE(SUBSTITUTE(_xlfn.FILTERXML("&lt;t&gt;&lt;s&gt;"&amp;SUBSTITUTE(Q277,",","&lt;/s&gt;&lt;s&gt;")&amp;"&lt;/s&gt;&lt;/t&gt;","//s"),"cm",""))),MAX(VALUE(SUBSTITUTE(_xlfn.FILTERXML("&lt;t&gt;&lt;s&gt;"&amp;SUBSTITUTE(Q277,",","&lt;/s&gt;&lt;s&gt;")&amp;"&lt;/s&gt;&lt;/t&gt;","//s"),"mm","")))/10))</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Multiple</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 ""))</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7" t="str">
        <f>IF('Model output'!S276="","",'Model output'!S276)</f>
        <v>Not identified</v>
      </c>
      <c r="Y277" t="str">
        <f>IF(OR('Model output'!S276="",ISNUMBER(SEARCH("Absent",'Model output'!S276)),ISNUMBER(SEARCH("Not identified",'Model output'!S276)),AND(ISNUMBER(SEARCH("No",'Model output'!S276)),NOT(ISNUMBER(SEARCH("carcinoma",'Model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1" t="str">
        <f>IF(OR('Model output'!V276="", AND(ISERROR(SEARCH("Positive",'Model output'!V276)), ISNUMBER(SEARCH("Negative",'Model output'!V276))), AND(ISNUMBER(SEARCH("Uninvolved",'Model output'!V276)),NOT(ISNUMBER(SEARCH("margins involved",'Model output'!V276)))), ISNUMBER(SEARCH("Free",'Model output'!V276)), ISNUMBER(SEARCH("1 mm",'Model output'!V276)), ISNUMBER(SEARCH("0.1 CM",'Model output'!V276)), ISNUMBER(SEARCH("less than 0.2 mm",'Model output'!V276)), ISNUMBER(SEARCH("less than 0.5 mm",'Model output'!V276)), ISNUMBER(SEARCH("close to",'Model output'!V276)), ISNUMBER(SEARCH("abut",'Model output'!V276)), ISNUMBER(SEARCH("not mentioned",'Model output'!V276)), ISNUMBER(SEARCH("cannot be assessed",'Model output'!V276))), "negative", "positive")</f>
        <v>negative</v>
      </c>
      <c r="AE277" s="36"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AND(ISNUMBER(J277),J277&gt;=5),M277=""),AND(AND(ISNUMBER(J277),J277&gt;=5),AND(ISNUMBER(M277),M277&gt;=1)),AND(ISNUMBER(SERACH("papillary",N277)),OR(Y277="positive",Z277="positive"), ISNUMBER(SEARCH("BRAF",AB277)))),"intermediate","low"))</f>
        <v>intermediate</v>
      </c>
      <c r="AF277" s="37" t="str">
        <f t="shared" si="60"/>
        <v>3a</v>
      </c>
      <c r="AG277" s="37" t="str">
        <f t="shared" si="61"/>
        <v>1b</v>
      </c>
      <c r="AH277" s="37" t="str">
        <f t="shared" si="62"/>
        <v>0</v>
      </c>
      <c r="AI277" s="43" t="str">
        <f t="shared" si="63"/>
        <v>I</v>
      </c>
      <c r="AJ277" s="40" t="s">
        <v>939</v>
      </c>
      <c r="AK277" s="42" t="s">
        <v>947</v>
      </c>
      <c r="AL277" s="42" t="s">
        <v>942</v>
      </c>
      <c r="AM277" s="42" t="s">
        <v>946</v>
      </c>
      <c r="AN277" s="42" t="s">
        <v>69</v>
      </c>
      <c r="AO277" s="23">
        <f t="shared" ca="1" si="64"/>
        <v>1</v>
      </c>
      <c r="AP277" s="1">
        <f t="shared" si="65"/>
        <v>1</v>
      </c>
      <c r="AQ277" s="1">
        <f t="shared" si="66"/>
        <v>1</v>
      </c>
      <c r="AR277" s="1">
        <f t="shared" si="67"/>
        <v>1</v>
      </c>
      <c r="AS277" s="13">
        <f t="shared" si="68"/>
        <v>1</v>
      </c>
    </row>
    <row r="278" spans="1:45">
      <c r="A278" t="str">
        <f>'Model output'!A277</f>
        <v>TCGA-KS-A4I1</v>
      </c>
      <c r="B278" s="34">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7"/>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output'!G277)),ISNUMBER(SEARCH("V ",'Model output'!G277)),ISNUMBER(SEARCH("five",'Model output'!G277)),ISNUMBER(SEARCH("5",'Model output'!G277))))), "lateral", "central"))</f>
        <v/>
      </c>
      <c r="H278" t="str">
        <f>IF('Model output'!H277="","negative",IF(OR(ISNUMBER(SEARCH("lymph node",'Model output'!H277)),ISNUMBER(SEARCH("gland",'Model output'!H277)),ISNUMBER(SEARCH("lobe",'Model output'!H277)),ISNUMBER(SEARCH("isthmus",'Model output'!H277)),ISNUMBER(SEARCH("mediastinum",'Model output'!H277)),ISNUMBER(SEARCH("Not mentioned",'Model output'!H277)), ISNUMBER(SEARCH("Not applicable",'Model output'!H277)), ISNUMBER(SEARCH("paratracheal",'Model output'!H277)),ISNUMBER(SEARCH("fibroadipose tissue",'Model output'!H277)),ISNUMBER(SEARCH("thyroid node",'Model output'!H277)),ISNUMBER(SEARCH("skeletal muscle",'Model output'!H277)),ISNUMBER(SEARCH("right",'Model output'!H277)),ISNUMBER(SEARCH("left",'Model output'!H277)),ISNUMBER(SEARCH("Not specified",'Model output'!H277))),"negative","positive"))</f>
        <v>negative</v>
      </c>
      <c r="I278">
        <f>IF(OR('Model output'!I277="",'Model output'!I277="Not answered",'Model output'!I277="Not mentioned"),"",IF(ISNUMBER('Model output'!I277),'Model output'!I277,1))</f>
        <v>4</v>
      </c>
      <c r="J278">
        <f>IF(OR('Model output'!J277="",'Model output'!J277="Not answered",'Model output'!J277="Not mentioned"),"",IF(AND(ISNUMBER('Model output'!J277),'Model output'!J277&lt;=I278),'Model output'!J277,IF(AND(ISNUMBER('Model output'!J277), 'Model output'!J277&gt;=DATE(2024,1,1)), MIN(DAY('Model output'!J277), MONTH('Model output'!J277), YEAR('Model output'!J277)), IF(ISNUMBER(SEARCH("0/",'Model output'!J277)),0,IF(ISNUMBER(SEARCH("/",'Model output'!J277)), VALUE(LEFT('Model output'!J277, SEARCH("/",'Model output'!J277)-1)),1)))))</f>
        <v>0</v>
      </c>
      <c r="K278" t="str" cm="1">
        <f t="array" ref="K278">IF(COUNT(FIND({0,1,2,3,4,5,6,7,8,9},'Model output'!K277))&gt;0,'Model output'!K277,"")</f>
        <v/>
      </c>
      <c r="L278" s="8" t="str">
        <f t="shared" si="69"/>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9"/>
        <v>2.2cm</v>
      </c>
      <c r="R278" cm="1">
        <f t="array" ref="R278">IF(Q278="","",IF(ISNUMBER(SEARCH("cm",Q278)),MAX(VALUE(SUBSTITUTE(_xlfn.FILTERXML("&lt;t&gt;&lt;s&gt;"&amp;SUBSTITUTE(Q278,",","&lt;/s&gt;&lt;s&gt;")&amp;"&lt;/s&gt;&lt;/t&gt;","//s"),"cm",""))),MAX(VALUE(SUBSTITUTE(_xlfn.FILTERXML("&lt;t&gt;&lt;s&gt;"&amp;SUBSTITUTE(Q278,",","&lt;/s&gt;&lt;s&gt;")&amp;"&lt;/s&gt;&lt;/t&gt;","//s"),"mm","")))/10))</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1</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 ""))</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7" t="str">
        <f>IF('Model output'!S277="","",'Model output'!S277)</f>
        <v>No</v>
      </c>
      <c r="Y278" t="str">
        <f>IF(OR('Model output'!S277="",ISNUMBER(SEARCH("Absent",'Model output'!S277)),ISNUMBER(SEARCH("Not identified",'Model output'!S277)),AND(ISNUMBER(SEARCH("No",'Model output'!S277)),NOT(ISNUMBER(SEARCH("carcinoma",'Model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1" t="str">
        <f>IF(OR('Model output'!V277="", AND(ISERROR(SEARCH("Positive",'Model output'!V277)), ISNUMBER(SEARCH("Negative",'Model output'!V277))), AND(ISNUMBER(SEARCH("Uninvolved",'Model output'!V277)),NOT(ISNUMBER(SEARCH("margins involved",'Model output'!V277)))), ISNUMBER(SEARCH("Free",'Model output'!V277)), ISNUMBER(SEARCH("1 mm",'Model output'!V277)), ISNUMBER(SEARCH("0.1 CM",'Model output'!V277)), ISNUMBER(SEARCH("less than 0.2 mm",'Model output'!V277)), ISNUMBER(SEARCH("less than 0.5 mm",'Model output'!V277)), ISNUMBER(SEARCH("close to",'Model output'!V277)), ISNUMBER(SEARCH("abut",'Model output'!V277)), ISNUMBER(SEARCH("not mentioned",'Model output'!V277)), ISNUMBER(SEARCH("cannot be assessed",'Model output'!V277))), "negative", "positive")</f>
        <v>positive</v>
      </c>
      <c r="AE278" s="36"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AND(ISNUMBER(J278),J278&gt;=5),M278=""),AND(AND(ISNUMBER(J278),J278&gt;=5),AND(ISNUMBER(M278),M278&gt;=1)),AND(ISNUMBER(SERACH("papillary",N278)),OR(Y278="positive",Z278="positive"), ISNUMBER(SEARCH("BRAF",AB278)))),"intermediate","low"))</f>
        <v>high</v>
      </c>
      <c r="AF278" s="37" t="str">
        <f t="shared" si="60"/>
        <v>2</v>
      </c>
      <c r="AG278" s="37" t="str">
        <f t="shared" si="61"/>
        <v>0</v>
      </c>
      <c r="AH278" s="37" t="str">
        <f t="shared" si="62"/>
        <v>0</v>
      </c>
      <c r="AI278" s="43" t="str">
        <f t="shared" si="63"/>
        <v>I</v>
      </c>
      <c r="AJ278" s="40" t="s">
        <v>937</v>
      </c>
      <c r="AK278" s="42" t="s">
        <v>945</v>
      </c>
      <c r="AL278" s="42" t="s">
        <v>943</v>
      </c>
      <c r="AM278" s="42" t="s">
        <v>946</v>
      </c>
      <c r="AN278" s="42" t="s">
        <v>69</v>
      </c>
      <c r="AO278" s="23">
        <f t="shared" si="64"/>
        <v>1</v>
      </c>
      <c r="AP278" s="1">
        <f t="shared" si="65"/>
        <v>1</v>
      </c>
      <c r="AQ278" s="1">
        <f t="shared" si="66"/>
        <v>1</v>
      </c>
      <c r="AR278" s="1">
        <f t="shared" si="67"/>
        <v>1</v>
      </c>
      <c r="AS278" s="13">
        <f t="shared" si="68"/>
        <v>1</v>
      </c>
    </row>
    <row r="279" spans="1:45">
      <c r="A279" t="str">
        <f>'Model output'!A278</f>
        <v>TCGA-KS-A4I3</v>
      </c>
      <c r="B279" s="34">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X</v>
      </c>
      <c r="F279" t="str">
        <f t="shared" si="57"/>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output'!H278="","negative",IF(OR(ISNUMBER(SEARCH("lymph node",'Model output'!H278)),ISNUMBER(SEARCH("gland",'Model output'!H278)),ISNUMBER(SEARCH("lobe",'Model output'!H278)),ISNUMBER(SEARCH("isthmus",'Model output'!H278)),ISNUMBER(SEARCH("mediastinum",'Model output'!H278)),ISNUMBER(SEARCH("Not mentioned",'Model output'!H278)), ISNUMBER(SEARCH("Not applicable",'Model output'!H278)), ISNUMBER(SEARCH("paratracheal",'Model output'!H278)),ISNUMBER(SEARCH("fibroadipose tissue",'Model output'!H278)),ISNUMBER(SEARCH("thyroid node",'Model output'!H278)),ISNUMBER(SEARCH("skeletal muscle",'Model output'!H278)),ISNUMBER(SEARCH("right",'Model output'!H278)),ISNUMBER(SEARCH("left",'Model output'!H278)),ISNUMBER(SEARCH("Not specified",'Model output'!H278))),"negative","positive"))</f>
        <v>negative</v>
      </c>
      <c r="I279">
        <f>IF(OR('Model output'!I278="",'Model output'!I278="Not answered",'Model output'!I278="Not mentioned"),"",IF(ISNUMBER('Model output'!I278),'Model output'!I278,1))</f>
        <v>10</v>
      </c>
      <c r="J279">
        <f>IF(OR('Model output'!J278="",'Model output'!J278="Not answered",'Model output'!J278="Not mentioned"),"",IF(AND(ISNUMBER('Model output'!J278),'Model output'!J278&lt;=I279),'Model output'!J278,IF(AND(ISNUMBER('Model output'!J278), 'Model output'!J278&gt;=DATE(2024,1,1)), MIN(DAY('Model output'!J278), MONTH('Model output'!J278), YEAR('Model output'!J278)), IF(ISNUMBER(SEARCH("0/",'Model output'!J278)),0,IF(ISNUMBER(SEARCH("/",'Model output'!J278)), VALUE(LEFT('Model output'!J278, SEARCH("/",'Model output'!J278)-1)),1)))))</f>
        <v>8</v>
      </c>
      <c r="K279" t="str" cm="1">
        <f t="array" ref="K279">IF(COUNT(FIND({0,1,2,3,4,5,6,7,8,9},'Model output'!K278))&gt;0,'Model output'!K278,"")</f>
        <v/>
      </c>
      <c r="L279" s="8" t="str">
        <f t="shared" si="69"/>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9"/>
        <v>1.5cm</v>
      </c>
      <c r="R279" cm="1">
        <f t="array" ref="R279">IF(Q279="","",IF(ISNUMBER(SEARCH("cm",Q279)),MAX(VALUE(SUBSTITUTE(_xlfn.FILTERXML("&lt;t&gt;&lt;s&gt;"&amp;SUBSTITUTE(Q279,",","&lt;/s&gt;&lt;s&gt;")&amp;"&lt;/s&gt;&lt;/t&gt;","//s"),"cm",""))),MAX(VALUE(SUBSTITUTE(_xlfn.FILTERXML("&lt;t&gt;&lt;s&gt;"&amp;SUBSTITUTE(Q279,",","&lt;/s&gt;&lt;s&gt;")&amp;"&lt;/s&gt;&lt;/t&gt;","//s"),"mm","")))/10))</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 ""))</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7" t="str">
        <f>IF('Model output'!S278="","",'Model output'!S278)</f>
        <v>Yes</v>
      </c>
      <c r="Y279" t="str">
        <f>IF(OR('Model output'!S278="",ISNUMBER(SEARCH("Absent",'Model output'!S278)),ISNUMBER(SEARCH("Not identified",'Model output'!S278)),AND(ISNUMBER(SEARCH("No",'Model output'!S278)),NOT(ISNUMBER(SEARCH("carcinoma",'Model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1" t="str">
        <f>IF(OR('Model output'!V278="", AND(ISERROR(SEARCH("Positive",'Model output'!V278)), ISNUMBER(SEARCH("Negative",'Model output'!V278))), AND(ISNUMBER(SEARCH("Uninvolved",'Model output'!V278)),NOT(ISNUMBER(SEARCH("margins involved",'Model output'!V278)))), ISNUMBER(SEARCH("Free",'Model output'!V278)), ISNUMBER(SEARCH("1 mm",'Model output'!V278)), ISNUMBER(SEARCH("0.1 CM",'Model output'!V278)), ISNUMBER(SEARCH("less than 0.2 mm",'Model output'!V278)), ISNUMBER(SEARCH("less than 0.5 mm",'Model output'!V278)), ISNUMBER(SEARCH("close to",'Model output'!V278)), ISNUMBER(SEARCH("abut",'Model output'!V278)), ISNUMBER(SEARCH("not mentioned",'Model output'!V278)), ISNUMBER(SEARCH("cannot be assessed",'Model output'!V278))), "negative", "positive")</f>
        <v>positive</v>
      </c>
      <c r="AE279" s="36"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AND(ISNUMBER(J279),J279&gt;=5),M279=""),AND(AND(ISNUMBER(J279),J279&gt;=5),AND(ISNUMBER(M279),M279&gt;=1)),AND(ISNUMBER(SERACH("papillary",N279)),OR(Y279="positive",Z279="positive"), ISNUMBER(SEARCH("BRAF",AB279)))),"intermediate","low"))</f>
        <v>high</v>
      </c>
      <c r="AF279" s="37" t="str">
        <f t="shared" si="60"/>
        <v>1b</v>
      </c>
      <c r="AG279" s="37" t="str">
        <f t="shared" si="61"/>
        <v>1a</v>
      </c>
      <c r="AH279" s="37" t="str">
        <f t="shared" si="62"/>
        <v>0</v>
      </c>
      <c r="AI279" s="43" t="str">
        <f t="shared" si="63"/>
        <v>I</v>
      </c>
      <c r="AJ279" s="40" t="s">
        <v>937</v>
      </c>
      <c r="AK279" s="42" t="s">
        <v>941</v>
      </c>
      <c r="AL279" s="42" t="s">
        <v>634</v>
      </c>
      <c r="AM279" s="42" t="s">
        <v>946</v>
      </c>
      <c r="AN279" s="42" t="s">
        <v>69</v>
      </c>
      <c r="AO279" s="23">
        <f t="shared" si="64"/>
        <v>1</v>
      </c>
      <c r="AP279" s="1">
        <f t="shared" si="65"/>
        <v>0</v>
      </c>
      <c r="AQ279" s="1">
        <f t="shared" si="66"/>
        <v>1</v>
      </c>
      <c r="AR279" s="1">
        <f t="shared" si="67"/>
        <v>1</v>
      </c>
      <c r="AS279" s="13">
        <f t="shared" si="68"/>
        <v>1</v>
      </c>
    </row>
    <row r="280" spans="1:45">
      <c r="A280" t="str">
        <f>'Model output'!A279</f>
        <v>TCGA-KS-A4I5</v>
      </c>
      <c r="B280" s="34">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7"/>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output'!G279)),ISNUMBER(SEARCH("V ",'Model output'!G279)),ISNUMBER(SEARCH("five",'Model output'!G279)),ISNUMBER(SEARCH("5",'Model output'!G279))))), "lateral", "central"))</f>
        <v/>
      </c>
      <c r="H280" t="str">
        <f>IF('Model output'!H279="","negative",IF(OR(ISNUMBER(SEARCH("lymph node",'Model output'!H279)),ISNUMBER(SEARCH("gland",'Model output'!H279)),ISNUMBER(SEARCH("lobe",'Model output'!H279)),ISNUMBER(SEARCH("isthmus",'Model output'!H279)),ISNUMBER(SEARCH("mediastinum",'Model output'!H279)),ISNUMBER(SEARCH("Not mentioned",'Model output'!H279)), ISNUMBER(SEARCH("Not applicable",'Model output'!H279)), ISNUMBER(SEARCH("paratracheal",'Model output'!H279)),ISNUMBER(SEARCH("fibroadipose tissue",'Model output'!H279)),ISNUMBER(SEARCH("thyroid node",'Model output'!H279)),ISNUMBER(SEARCH("skeletal muscle",'Model output'!H279)),ISNUMBER(SEARCH("right",'Model output'!H279)),ISNUMBER(SEARCH("left",'Model output'!H279)),ISNUMBER(SEARCH("Not specified",'Model output'!H279))),"negative","positive"))</f>
        <v>negative</v>
      </c>
      <c r="I280">
        <f>IF(OR('Model output'!I279="",'Model output'!I279="Not answered",'Model output'!I279="Not mentioned"),"",IF(ISNUMBER('Model output'!I279),'Model output'!I279,1))</f>
        <v>1</v>
      </c>
      <c r="J280">
        <f>IF(OR('Model output'!J279="",'Model output'!J279="Not answered",'Model output'!J279="Not mentioned"),"",IF(AND(ISNUMBER('Model output'!J279),'Model output'!J279&lt;=I280),'Model output'!J279,IF(AND(ISNUMBER('Model output'!J279), 'Model output'!J279&gt;=DATE(2024,1,1)), MIN(DAY('Model output'!J279), MONTH('Model output'!J279), YEAR('Model output'!J279)), IF(ISNUMBER(SEARCH("0/",'Model output'!J279)),0,IF(ISNUMBER(SEARCH("/",'Model output'!J279)), VALUE(LEFT('Model output'!J279, SEARCH("/",'Model output'!J279)-1)),1)))))</f>
        <v>0</v>
      </c>
      <c r="K280" t="str" cm="1">
        <f t="array" ref="K280">IF(COUNT(FIND({0,1,2,3,4,5,6,7,8,9},'Model output'!K279))&gt;0,'Model output'!K279,"")</f>
        <v/>
      </c>
      <c r="L280" s="8" t="str">
        <f t="shared" si="69"/>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9"/>
        <v>1.7cm</v>
      </c>
      <c r="R280" cm="1">
        <f t="array" ref="R280">IF(Q280="","",IF(ISNUMBER(SEARCH("cm",Q280)),MAX(VALUE(SUBSTITUTE(_xlfn.FILTERXML("&lt;t&gt;&lt;s&gt;"&amp;SUBSTITUTE(Q280,",","&lt;/s&gt;&lt;s&gt;")&amp;"&lt;/s&gt;&lt;/t&gt;","//s"),"cm",""))),MAX(VALUE(SUBSTITUTE(_xlfn.FILTERXML("&lt;t&gt;&lt;s&gt;"&amp;SUBSTITUTE(Q280,",","&lt;/s&gt;&lt;s&gt;")&amp;"&lt;/s&gt;&lt;/t&gt;","//s"),"mm","")))/10))</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 ""))</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7" t="str">
        <f>IF('Model output'!S279="","",'Model output'!S279)</f>
        <v>No</v>
      </c>
      <c r="Y280" t="str">
        <f>IF(OR('Model output'!S279="",ISNUMBER(SEARCH("Absent",'Model output'!S279)),ISNUMBER(SEARCH("Not identified",'Model output'!S279)),AND(ISNUMBER(SEARCH("No",'Model output'!S279)),NOT(ISNUMBER(SEARCH("carcinoma",'Model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1" t="str">
        <f>IF(OR('Model output'!V279="", AND(ISERROR(SEARCH("Positive",'Model output'!V279)), ISNUMBER(SEARCH("Negative",'Model output'!V279))), AND(ISNUMBER(SEARCH("Uninvolved",'Model output'!V279)),NOT(ISNUMBER(SEARCH("margins involved",'Model output'!V279)))), ISNUMBER(SEARCH("Free",'Model output'!V279)), ISNUMBER(SEARCH("1 mm",'Model output'!V279)), ISNUMBER(SEARCH("0.1 CM",'Model output'!V279)), ISNUMBER(SEARCH("less than 0.2 mm",'Model output'!V279)), ISNUMBER(SEARCH("less than 0.5 mm",'Model output'!V279)), ISNUMBER(SEARCH("close to",'Model output'!V279)), ISNUMBER(SEARCH("abut",'Model output'!V279)), ISNUMBER(SEARCH("not mentioned",'Model output'!V279)), ISNUMBER(SEARCH("cannot be assessed",'Model output'!V279))), "negative", "positive")</f>
        <v>negative</v>
      </c>
      <c r="AE280" s="36"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AND(ISNUMBER(J280),J280&gt;=5),M280=""),AND(AND(ISNUMBER(J280),J280&gt;=5),AND(ISNUMBER(M280),M280&gt;=1)),AND(ISNUMBER(SERACH("papillary",N280)),OR(Y280="positive",Z280="positive"), ISNUMBER(SEARCH("BRAF",AB280)))),"intermediate","low"))</f>
        <v>low</v>
      </c>
      <c r="AF280" s="37" t="str">
        <f t="shared" si="60"/>
        <v>1b</v>
      </c>
      <c r="AG280" s="37" t="str">
        <f t="shared" si="61"/>
        <v>0</v>
      </c>
      <c r="AH280" s="37" t="str">
        <f t="shared" si="62"/>
        <v>0</v>
      </c>
      <c r="AI280" s="43" t="str">
        <f t="shared" si="63"/>
        <v>I</v>
      </c>
      <c r="AJ280" s="40" t="s">
        <v>938</v>
      </c>
      <c r="AK280" s="42" t="s">
        <v>942</v>
      </c>
      <c r="AL280" s="42" t="s">
        <v>943</v>
      </c>
      <c r="AM280" s="42" t="s">
        <v>946</v>
      </c>
      <c r="AN280" s="42" t="s">
        <v>69</v>
      </c>
      <c r="AO280" s="23">
        <f t="shared" ca="1" si="64"/>
        <v>1</v>
      </c>
      <c r="AP280" s="1">
        <f t="shared" si="65"/>
        <v>1</v>
      </c>
      <c r="AQ280" s="1">
        <f t="shared" si="66"/>
        <v>1</v>
      </c>
      <c r="AR280" s="1">
        <f t="shared" si="67"/>
        <v>1</v>
      </c>
      <c r="AS280" s="13">
        <f t="shared" si="68"/>
        <v>1</v>
      </c>
    </row>
    <row r="281" spans="1:45">
      <c r="A281" t="str">
        <f>'Model output'!A280</f>
        <v>TCGA-KS-A4I7</v>
      </c>
      <c r="B281" s="34">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7"/>
        <v>positive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output'!G280)),ISNUMBER(SEARCH("V ",'Model output'!G280)),ISNUMBER(SEARCH("five",'Model output'!G280)),ISNUMBER(SEARCH("5",'Model output'!G280))))), "lateral", "central"))</f>
        <v/>
      </c>
      <c r="H281" t="str">
        <f>IF('Model output'!H280="","negative",IF(OR(ISNUMBER(SEARCH("lymph node",'Model output'!H280)),ISNUMBER(SEARCH("gland",'Model output'!H280)),ISNUMBER(SEARCH("lobe",'Model output'!H280)),ISNUMBER(SEARCH("isthmus",'Model output'!H280)),ISNUMBER(SEARCH("mediastinum",'Model output'!H280)),ISNUMBER(SEARCH("Not mentioned",'Model output'!H280)), ISNUMBER(SEARCH("Not applicable",'Model output'!H280)), ISNUMBER(SEARCH("paratracheal",'Model output'!H280)),ISNUMBER(SEARCH("fibroadipose tissue",'Model output'!H280)),ISNUMBER(SEARCH("thyroid node",'Model output'!H280)),ISNUMBER(SEARCH("skeletal muscle",'Model output'!H280)),ISNUMBER(SEARCH("right",'Model output'!H280)),ISNUMBER(SEARCH("left",'Model output'!H280)),ISNUMBER(SEARCH("Not specified",'Model output'!H280))),"negative","positive"))</f>
        <v>negative</v>
      </c>
      <c r="I281">
        <f>IF(OR('Model output'!I280="",'Model output'!I280="Not answered",'Model output'!I280="Not mentioned"),"",IF(ISNUMBER('Model output'!I280),'Model output'!I280,1))</f>
        <v>4</v>
      </c>
      <c r="J281">
        <f>IF(OR('Model output'!J280="",'Model output'!J280="Not answered",'Model output'!J280="Not mentioned"),"",IF(AND(ISNUMBER('Model output'!J280),'Model output'!J280&lt;=I281),'Model output'!J280,IF(AND(ISNUMBER('Model output'!J280), 'Model output'!J280&gt;=DATE(2024,1,1)), MIN(DAY('Model output'!J280), MONTH('Model output'!J280), YEAR('Model output'!J280)), IF(ISNUMBER(SEARCH("0/",'Model output'!J280)),0,IF(ISNUMBER(SEARCH("/",'Model output'!J280)), VALUE(LEFT('Model output'!J280, SEARCH("/",'Model output'!J280)-1)),1)))))</f>
        <v>2</v>
      </c>
      <c r="K281" t="str" cm="1">
        <f t="array" ref="K281">IF(COUNT(FIND({0,1,2,3,4,5,6,7,8,9},'Model output'!K280))&gt;0,'Model output'!K280,"")</f>
        <v/>
      </c>
      <c r="L281" s="8" t="str">
        <f t="shared" si="69"/>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9"/>
        <v>1.5cm</v>
      </c>
      <c r="R281" cm="1">
        <f t="array" ref="R281">IF(Q281="","",IF(ISNUMBER(SEARCH("cm",Q281)),MAX(VALUE(SUBSTITUTE(_xlfn.FILTERXML("&lt;t&gt;&lt;s&gt;"&amp;SUBSTITUTE(Q281,",","&lt;/s&gt;&lt;s&gt;")&amp;"&lt;/s&gt;&lt;/t&gt;","//s"),"cm",""))),MAX(VALUE(SUBSTITUTE(_xlfn.FILTERXML("&lt;t&gt;&lt;s&gt;"&amp;SUBSTITUTE(Q281,",","&lt;/s&gt;&lt;s&gt;")&amp;"&lt;/s&gt;&lt;/t&gt;","//s"),"mm","")))/10))</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 ""))</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7" t="str">
        <f>IF('Model output'!S280="","",'Model output'!S280)</f>
        <v>No</v>
      </c>
      <c r="Y281" t="str">
        <f>IF(OR('Model output'!S280="",ISNUMBER(SEARCH("Absent",'Model output'!S280)),ISNUMBER(SEARCH("Not identified",'Model output'!S280)),AND(ISNUMBER(SEARCH("No",'Model output'!S280)),NOT(ISNUMBER(SEARCH("carcinoma",'Model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1" t="str">
        <f>IF(OR('Model output'!V280="", AND(ISERROR(SEARCH("Positive",'Model output'!V280)), ISNUMBER(SEARCH("Negative",'Model output'!V280))), AND(ISNUMBER(SEARCH("Uninvolved",'Model output'!V280)),NOT(ISNUMBER(SEARCH("margins involved",'Model output'!V280)))), ISNUMBER(SEARCH("Free",'Model output'!V280)), ISNUMBER(SEARCH("1 mm",'Model output'!V280)), ISNUMBER(SEARCH("0.1 CM",'Model output'!V280)), ISNUMBER(SEARCH("less than 0.2 mm",'Model output'!V280)), ISNUMBER(SEARCH("less than 0.5 mm",'Model output'!V280)), ISNUMBER(SEARCH("close to",'Model output'!V280)), ISNUMBER(SEARCH("abut",'Model output'!V280)), ISNUMBER(SEARCH("not mentioned",'Model output'!V280)), ISNUMBER(SEARCH("cannot be assessed",'Model output'!V280))), "negative", "positive")</f>
        <v>negative</v>
      </c>
      <c r="AE281" s="36"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AND(ISNUMBER(J281),J281&gt;=5),M281=""),AND(AND(ISNUMBER(J281),J281&gt;=5),AND(ISNUMBER(M281),M281&gt;=1)),AND(ISNUMBER(SERACH("papillary",N281)),OR(Y281="positive",Z281="positive"), ISNUMBER(SEARCH("BRAF",AB281)))),"intermediate","low"))</f>
        <v>low</v>
      </c>
      <c r="AF281" s="37" t="str">
        <f t="shared" si="60"/>
        <v>1b</v>
      </c>
      <c r="AG281" s="37" t="str">
        <f t="shared" si="61"/>
        <v>1a</v>
      </c>
      <c r="AH281" s="37" t="str">
        <f t="shared" si="62"/>
        <v>0</v>
      </c>
      <c r="AI281" s="43" t="str">
        <f t="shared" si="63"/>
        <v>II</v>
      </c>
      <c r="AJ281" s="40" t="s">
        <v>938</v>
      </c>
      <c r="AK281" s="42" t="s">
        <v>942</v>
      </c>
      <c r="AL281" s="42" t="s">
        <v>943</v>
      </c>
      <c r="AM281" s="42" t="s">
        <v>946</v>
      </c>
      <c r="AN281" s="42" t="s">
        <v>69</v>
      </c>
      <c r="AO281" s="23">
        <f t="shared" ca="1" si="64"/>
        <v>1</v>
      </c>
      <c r="AP281" s="1">
        <f t="shared" si="65"/>
        <v>1</v>
      </c>
      <c r="AQ281" s="1">
        <f t="shared" si="66"/>
        <v>0</v>
      </c>
      <c r="AR281" s="1">
        <f t="shared" si="67"/>
        <v>1</v>
      </c>
      <c r="AS281" s="13">
        <f t="shared" si="68"/>
        <v>0</v>
      </c>
    </row>
    <row r="282" spans="1:45">
      <c r="A282" t="str">
        <f>'Model output'!A281</f>
        <v>TCGA-KS-A4IC</v>
      </c>
      <c r="B282" s="34">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0</v>
      </c>
      <c r="F282" t="str">
        <f t="shared" si="57"/>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output'!G281)),ISNUMBER(SEARCH("V ",'Model output'!G281)),ISNUMBER(SEARCH("five",'Model output'!G281)),ISNUMBER(SEARCH("5",'Model output'!G281))))), "lateral", "central"))</f>
        <v>lateral</v>
      </c>
      <c r="H282" t="str">
        <f>IF('Model output'!H281="","negative",IF(OR(ISNUMBER(SEARCH("lymph node",'Model output'!H281)),ISNUMBER(SEARCH("gland",'Model output'!H281)),ISNUMBER(SEARCH("lobe",'Model output'!H281)),ISNUMBER(SEARCH("isthmus",'Model output'!H281)),ISNUMBER(SEARCH("mediastinum",'Model output'!H281)),ISNUMBER(SEARCH("Not mentioned",'Model output'!H281)), ISNUMBER(SEARCH("Not applicable",'Model output'!H281)), ISNUMBER(SEARCH("paratracheal",'Model output'!H281)),ISNUMBER(SEARCH("fibroadipose tissue",'Model output'!H281)),ISNUMBER(SEARCH("thyroid node",'Model output'!H281)),ISNUMBER(SEARCH("skeletal muscle",'Model output'!H281)),ISNUMBER(SEARCH("right",'Model output'!H281)),ISNUMBER(SEARCH("left",'Model output'!H281)),ISNUMBER(SEARCH("Not specified",'Model output'!H281))),"negative","positive"))</f>
        <v>negative</v>
      </c>
      <c r="I282">
        <f>IF(OR('Model output'!I281="",'Model output'!I281="Not answered",'Model output'!I281="Not mentioned"),"",IF(ISNUMBER('Model output'!I281),'Model output'!I281,1))</f>
        <v>4</v>
      </c>
      <c r="J282">
        <f>IF(OR('Model output'!J281="",'Model output'!J281="Not answered",'Model output'!J281="Not mentioned"),"",IF(AND(ISNUMBER('Model output'!J281),'Model output'!J281&lt;=I282),'Model output'!J281,IF(AND(ISNUMBER('Model output'!J281), 'Model output'!J281&gt;=DATE(2024,1,1)), MIN(DAY('Model output'!J281), MONTH('Model output'!J281), YEAR('Model output'!J281)), IF(ISNUMBER(SEARCH("0/",'Model output'!J281)),0,IF(ISNUMBER(SEARCH("/",'Model output'!J281)), VALUE(LEFT('Model output'!J281, SEARCH("/",'Model output'!J281)-1)),1)))))</f>
        <v>2</v>
      </c>
      <c r="K282" t="str" cm="1">
        <f t="array" ref="K282">IF(COUNT(FIND({0,1,2,3,4,5,6,7,8,9},'Model output'!K281))&gt;0,'Model output'!K281,"")</f>
        <v/>
      </c>
      <c r="L282" s="8" t="str">
        <f t="shared" si="69"/>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59"/>
        <v>1.1,1.1,1.0cm</v>
      </c>
      <c r="R282" cm="1">
        <f t="array" ref="R282">IF(Q282="","",IF(ISNUMBER(SEARCH("cm",Q282)),MAX(VALUE(SUBSTITUTE(_xlfn.FILTERXML("&lt;t&gt;&lt;s&gt;"&amp;SUBSTITUTE(Q282,",","&lt;/s&gt;&lt;s&gt;")&amp;"&lt;/s&gt;&lt;/t&gt;","//s"),"cm",""))),MAX(VALUE(SUBSTITUTE(_xlfn.FILTERXML("&lt;t&gt;&lt;s&gt;"&amp;SUBSTITUTE(Q282,",","&lt;/s&gt;&lt;s&gt;")&amp;"&lt;/s&gt;&lt;/t&gt;","//s"),"mm","")))/10))</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 ""))</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7" t="str">
        <f>IF('Model output'!S281="","",'Model output'!S281)</f>
        <v>No</v>
      </c>
      <c r="Y282" t="str">
        <f>IF(OR('Model output'!S281="",ISNUMBER(SEARCH("Absent",'Model output'!S281)),ISNUMBER(SEARCH("Not identified",'Model output'!S281)),AND(ISNUMBER(SEARCH("No",'Model output'!S281)),NOT(ISNUMBER(SEARCH("carcinoma",'Model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1" t="str">
        <f>IF(OR('Model output'!V281="", AND(ISERROR(SEARCH("Positive",'Model output'!V281)), ISNUMBER(SEARCH("Negative",'Model output'!V281))), AND(ISNUMBER(SEARCH("Uninvolved",'Model output'!V281)),NOT(ISNUMBER(SEARCH("margins involved",'Model output'!V281)))), ISNUMBER(SEARCH("Free",'Model output'!V281)), ISNUMBER(SEARCH("1 mm",'Model output'!V281)), ISNUMBER(SEARCH("0.1 CM",'Model output'!V281)), ISNUMBER(SEARCH("less than 0.2 mm",'Model output'!V281)), ISNUMBER(SEARCH("less than 0.5 mm",'Model output'!V281)), ISNUMBER(SEARCH("close to",'Model output'!V281)), ISNUMBER(SEARCH("abut",'Model output'!V281)), ISNUMBER(SEARCH("not mentioned",'Model output'!V281)), ISNUMBER(SEARCH("cannot be assessed",'Model output'!V281))), "negative", "positive")</f>
        <v>negative</v>
      </c>
      <c r="AE282" s="36"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AND(ISNUMBER(J282),J282&gt;=5),M282=""),AND(AND(ISNUMBER(J282),J282&gt;=5),AND(ISNUMBER(M282),M282&gt;=1)),AND(ISNUMBER(SERACH("papillary",N282)),OR(Y282="positive",Z282="positive"), ISNUMBER(SEARCH("BRAF",AB282)))),"intermediate","low"))</f>
        <v>intermediate</v>
      </c>
      <c r="AF282" s="37" t="str">
        <f t="shared" si="60"/>
        <v>1b</v>
      </c>
      <c r="AG282" s="37" t="str">
        <f t="shared" si="61"/>
        <v>1b</v>
      </c>
      <c r="AH282" s="37" t="str">
        <f t="shared" si="62"/>
        <v>0</v>
      </c>
      <c r="AI282" s="43" t="str">
        <f t="shared" si="63"/>
        <v>I</v>
      </c>
      <c r="AJ282" s="40" t="s">
        <v>938</v>
      </c>
      <c r="AK282" s="42" t="s">
        <v>942</v>
      </c>
      <c r="AL282" s="42" t="s">
        <v>634</v>
      </c>
      <c r="AM282" s="42" t="s">
        <v>946</v>
      </c>
      <c r="AN282" s="42" t="s">
        <v>69</v>
      </c>
      <c r="AO282" s="23">
        <f t="shared" ca="1" si="64"/>
        <v>0</v>
      </c>
      <c r="AP282" s="1">
        <f t="shared" si="65"/>
        <v>1</v>
      </c>
      <c r="AQ282" s="1">
        <f t="shared" si="66"/>
        <v>0</v>
      </c>
      <c r="AR282" s="1">
        <f t="shared" si="67"/>
        <v>1</v>
      </c>
      <c r="AS282" s="13">
        <f t="shared" si="68"/>
        <v>1</v>
      </c>
    </row>
    <row r="283" spans="1:45">
      <c r="A283" t="str">
        <f>'Model output'!A282</f>
        <v>TCGA-KS-A4ID</v>
      </c>
      <c r="B283" s="34">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7"/>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output'!G282)),ISNUMBER(SEARCH("V ",'Model output'!G282)),ISNUMBER(SEARCH("five",'Model output'!G282)),ISNUMBER(SEARCH("5",'Model output'!G282))))), "lateral", "central"))</f>
        <v/>
      </c>
      <c r="H283" t="str">
        <f>IF('Model output'!H282="","negative",IF(OR(ISNUMBER(SEARCH("lymph node",'Model output'!H282)),ISNUMBER(SEARCH("gland",'Model output'!H282)),ISNUMBER(SEARCH("lobe",'Model output'!H282)),ISNUMBER(SEARCH("isthmus",'Model output'!H282)),ISNUMBER(SEARCH("mediastinum",'Model output'!H282)),ISNUMBER(SEARCH("Not mentioned",'Model output'!H282)), ISNUMBER(SEARCH("Not applicable",'Model output'!H282)), ISNUMBER(SEARCH("paratracheal",'Model output'!H282)),ISNUMBER(SEARCH("fibroadipose tissue",'Model output'!H282)),ISNUMBER(SEARCH("thyroid node",'Model output'!H282)),ISNUMBER(SEARCH("skeletal muscle",'Model output'!H282)),ISNUMBER(SEARCH("right",'Model output'!H282)),ISNUMBER(SEARCH("left",'Model output'!H282)),ISNUMBER(SEARCH("Not specified",'Model output'!H282))),"negative","positive"))</f>
        <v>negative</v>
      </c>
      <c r="I283">
        <f>IF(OR('Model output'!I282="",'Model output'!I282="Not answered",'Model output'!I282="Not mentioned"),"",IF(ISNUMBER('Model output'!I282),'Model output'!I282,1))</f>
        <v>13</v>
      </c>
      <c r="J283">
        <f>IF(OR('Model output'!J282="",'Model output'!J282="Not answered",'Model output'!J282="Not mentioned"),"",IF(AND(ISNUMBER('Model output'!J282),'Model output'!J282&lt;=I283),'Model output'!J282,IF(AND(ISNUMBER('Model output'!J282), 'Model output'!J282&gt;=DATE(2024,1,1)), MIN(DAY('Model output'!J282), MONTH('Model output'!J282), YEAR('Model output'!J282)), IF(ISNUMBER(SEARCH("0/",'Model output'!J282)),0,IF(ISNUMBER(SEARCH("/",'Model output'!J282)), VALUE(LEFT('Model output'!J282, SEARCH("/",'Model output'!J282)-1)),1)))))</f>
        <v>0</v>
      </c>
      <c r="K283" t="str" cm="1">
        <f t="array" ref="K283">IF(COUNT(FIND({0,1,2,3,4,5,6,7,8,9},'Model output'!K282))&gt;0,'Model output'!K282,"")</f>
        <v/>
      </c>
      <c r="L283" s="8" t="str">
        <f t="shared" si="69"/>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9"/>
        <v>1.1cm</v>
      </c>
      <c r="R283" cm="1">
        <f t="array" ref="R283">IF(Q283="","",IF(ISNUMBER(SEARCH("cm",Q283)),MAX(VALUE(SUBSTITUTE(_xlfn.FILTERXML("&lt;t&gt;&lt;s&gt;"&amp;SUBSTITUTE(Q283,",","&lt;/s&gt;&lt;s&gt;")&amp;"&lt;/s&gt;&lt;/t&gt;","//s"),"cm",""))),MAX(VALUE(SUBSTITUTE(_xlfn.FILTERXML("&lt;t&gt;&lt;s&gt;"&amp;SUBSTITUTE(Q283,",","&lt;/s&gt;&lt;s&gt;")&amp;"&lt;/s&gt;&lt;/t&gt;","//s"),"mm","")))/10))</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2</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 ""))</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7" t="str">
        <f>IF('Model output'!S282="","",'Model output'!S282)</f>
        <v>No</v>
      </c>
      <c r="Y283" t="str">
        <f>IF(OR('Model output'!S282="",ISNUMBER(SEARCH("Absent",'Model output'!S282)),ISNUMBER(SEARCH("Not identified",'Model output'!S282)),AND(ISNUMBER(SEARCH("No",'Model output'!S282)),NOT(ISNUMBER(SEARCH("carcinoma",'Model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1" t="str">
        <f>IF(OR('Model output'!V282="", AND(ISERROR(SEARCH("Positive",'Model output'!V282)), ISNUMBER(SEARCH("Negative",'Model output'!V282))), AND(ISNUMBER(SEARCH("Uninvolved",'Model output'!V282)),NOT(ISNUMBER(SEARCH("margins involved",'Model output'!V282)))), ISNUMBER(SEARCH("Free",'Model output'!V282)), ISNUMBER(SEARCH("1 mm",'Model output'!V282)), ISNUMBER(SEARCH("0.1 CM",'Model output'!V282)), ISNUMBER(SEARCH("less than 0.2 mm",'Model output'!V282)), ISNUMBER(SEARCH("less than 0.5 mm",'Model output'!V282)), ISNUMBER(SEARCH("close to",'Model output'!V282)), ISNUMBER(SEARCH("abut",'Model output'!V282)), ISNUMBER(SEARCH("not mentioned",'Model output'!V282)), ISNUMBER(SEARCH("cannot be assessed",'Model output'!V282))), "negative", "positive")</f>
        <v>negative</v>
      </c>
      <c r="AE283" s="36"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AND(ISNUMBER(J283),J283&gt;=5),M283=""),AND(AND(ISNUMBER(J283),J283&gt;=5),AND(ISNUMBER(M283),M283&gt;=1)),AND(ISNUMBER(SERACH("papillary",N283)),OR(Y283="positive",Z283="positive"), ISNUMBER(SEARCH("BRAF",AB283)))),"intermediate","low"))</f>
        <v>low</v>
      </c>
      <c r="AF283" s="37" t="str">
        <f t="shared" si="60"/>
        <v>1b</v>
      </c>
      <c r="AG283" s="37" t="str">
        <f t="shared" si="61"/>
        <v>0</v>
      </c>
      <c r="AH283" s="37" t="str">
        <f t="shared" si="62"/>
        <v>0</v>
      </c>
      <c r="AI283" s="43" t="str">
        <f t="shared" si="63"/>
        <v>I</v>
      </c>
      <c r="AJ283" s="40" t="s">
        <v>938</v>
      </c>
      <c r="AK283" s="42" t="s">
        <v>942</v>
      </c>
      <c r="AL283" s="42" t="s">
        <v>943</v>
      </c>
      <c r="AM283" s="42" t="s">
        <v>946</v>
      </c>
      <c r="AN283" s="42" t="s">
        <v>69</v>
      </c>
      <c r="AO283" s="23">
        <f t="shared" ca="1" si="64"/>
        <v>1</v>
      </c>
      <c r="AP283" s="1">
        <f t="shared" si="65"/>
        <v>1</v>
      </c>
      <c r="AQ283" s="1">
        <f t="shared" si="66"/>
        <v>1</v>
      </c>
      <c r="AR283" s="1">
        <f t="shared" si="67"/>
        <v>1</v>
      </c>
      <c r="AS283" s="13">
        <f t="shared" si="68"/>
        <v>1</v>
      </c>
    </row>
    <row r="284" spans="1:45">
      <c r="A284" t="str">
        <f>'Model output'!A283</f>
        <v>TCGA-L6-A4EP</v>
      </c>
      <c r="B284" s="34">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0</v>
      </c>
      <c r="F284" t="str">
        <f t="shared" si="57"/>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output'!G283)),ISNUMBER(SEARCH("V ",'Model output'!G283)),ISNUMBER(SEARCH("five",'Model output'!G283)),ISNUMBER(SEARCH("5",'Model output'!G283))))), "lateral", "central"))</f>
        <v/>
      </c>
      <c r="H284" t="str">
        <f>IF('Model output'!H283="","negative",IF(OR(ISNUMBER(SEARCH("lymph node",'Model output'!H283)),ISNUMBER(SEARCH("gland",'Model output'!H283)),ISNUMBER(SEARCH("lobe",'Model output'!H283)),ISNUMBER(SEARCH("isthmus",'Model output'!H283)),ISNUMBER(SEARCH("mediastinum",'Model output'!H283)),ISNUMBER(SEARCH("Not mentioned",'Model output'!H283)), ISNUMBER(SEARCH("Not applicable",'Model output'!H283)), ISNUMBER(SEARCH("paratracheal",'Model output'!H283)),ISNUMBER(SEARCH("fibroadipose tissue",'Model output'!H283)),ISNUMBER(SEARCH("thyroid node",'Model output'!H283)),ISNUMBER(SEARCH("skeletal muscle",'Model output'!H283)),ISNUMBER(SEARCH("right",'Model output'!H283)),ISNUMBER(SEARCH("left",'Model output'!H283)),ISNUMBER(SEARCH("Not specified",'Model output'!H283))),"negative","positive"))</f>
        <v>negative</v>
      </c>
      <c r="I284">
        <f>IF(OR('Model output'!I283="",'Model output'!I283="Not answered",'Model output'!I283="Not mentioned"),"",IF(ISNUMBER('Model output'!I283),'Model output'!I283,1))</f>
        <v>3</v>
      </c>
      <c r="J284">
        <f>IF(OR('Model output'!J283="",'Model output'!J283="Not answered",'Model output'!J283="Not mentioned"),"",IF(AND(ISNUMBER('Model output'!J283),'Model output'!J283&lt;=I284),'Model output'!J283,IF(AND(ISNUMBER('Model output'!J283), 'Model output'!J283&gt;=DATE(2024,1,1)), MIN(DAY('Model output'!J283), MONTH('Model output'!J283), YEAR('Model output'!J283)), IF(ISNUMBER(SEARCH("0/",'Model output'!J283)),0,IF(ISNUMBER(SEARCH("/",'Model output'!J283)), VALUE(LEFT('Model output'!J283, SEARCH("/",'Model output'!J283)-1)),1)))))</f>
        <v>0</v>
      </c>
      <c r="K284" t="str" cm="1">
        <f t="array" ref="K284">IF(COUNT(FIND({0,1,2,3,4,5,6,7,8,9},'Model output'!K283))&gt;0,'Model output'!K283,"")</f>
        <v/>
      </c>
      <c r="L284" s="8" t="str">
        <f t="shared" si="69"/>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9"/>
        <v>3cm</v>
      </c>
      <c r="R284" cm="1">
        <f t="array" ref="R284">IF(Q284="","",IF(ISNUMBER(SEARCH("cm",Q284)),MAX(VALUE(SUBSTITUTE(_xlfn.FILTERXML("&lt;t&gt;&lt;s&gt;"&amp;SUBSTITUTE(Q284,",","&lt;/s&gt;&lt;s&gt;")&amp;"&lt;/s&gt;&lt;/t&gt;","//s"),"cm",""))),MAX(VALUE(SUBSTITUTE(_xlfn.FILTERXML("&lt;t&gt;&lt;s&gt;"&amp;SUBSTITUTE(Q284,",","&lt;/s&gt;&lt;s&gt;")&amp;"&lt;/s&gt;&lt;/t&gt;","//s"),"mm","")))/10))</f>
        <v>3</v>
      </c>
      <c r="S284" t="str">
        <f>IF(OR('Model output'!P283="",ISNUMBER(SEARCH("Not identified", 'Model output'!P283)),ISNUMBER(SEARCH("Absent",'Model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 ""))</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7" t="str">
        <f>IF('Model output'!S283="","",'Model output'!S283)</f>
        <v>Not identified</v>
      </c>
      <c r="Y284" t="str">
        <f>IF(OR('Model output'!S283="",ISNUMBER(SEARCH("Absent",'Model output'!S283)),ISNUMBER(SEARCH("Not identified",'Model output'!S283)),AND(ISNUMBER(SEARCH("No",'Model output'!S283)),NOT(ISNUMBER(SEARCH("carcinoma",'Model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1" t="str">
        <f>IF(OR('Model output'!V283="", AND(ISERROR(SEARCH("Positive",'Model output'!V283)), ISNUMBER(SEARCH("Negative",'Model output'!V283))), AND(ISNUMBER(SEARCH("Uninvolved",'Model output'!V283)),NOT(ISNUMBER(SEARCH("margins involved",'Model output'!V283)))), ISNUMBER(SEARCH("Free",'Model output'!V283)), ISNUMBER(SEARCH("1 mm",'Model output'!V283)), ISNUMBER(SEARCH("0.1 CM",'Model output'!V283)), ISNUMBER(SEARCH("less than 0.2 mm",'Model output'!V283)), ISNUMBER(SEARCH("less than 0.5 mm",'Model output'!V283)), ISNUMBER(SEARCH("close to",'Model output'!V283)), ISNUMBER(SEARCH("abut",'Model output'!V283)), ISNUMBER(SEARCH("not mentioned",'Model output'!V283)), ISNUMBER(SEARCH("cannot be assessed",'Model output'!V283))), "negative", "positive")</f>
        <v>negative</v>
      </c>
      <c r="AE284" s="36"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AND(ISNUMBER(J284),J284&gt;=5),M284=""),AND(AND(ISNUMBER(J284),J284&gt;=5),AND(ISNUMBER(M284),M284&gt;=1)),AND(ISNUMBER(SERACH("papillary",N284)),OR(Y284="positive",Z284="positive"), ISNUMBER(SEARCH("BRAF",AB284)))),"intermediate","low"))</f>
        <v>low</v>
      </c>
      <c r="AF284" s="37" t="str">
        <f t="shared" si="60"/>
        <v>2</v>
      </c>
      <c r="AG284" s="37" t="str">
        <f t="shared" si="61"/>
        <v>0</v>
      </c>
      <c r="AH284" s="37" t="str">
        <f t="shared" si="62"/>
        <v>0</v>
      </c>
      <c r="AI284" s="43" t="str">
        <f t="shared" si="63"/>
        <v>I</v>
      </c>
      <c r="AJ284" s="40" t="s">
        <v>938</v>
      </c>
      <c r="AK284" s="42" t="s">
        <v>945</v>
      </c>
      <c r="AL284" s="42" t="s">
        <v>943</v>
      </c>
      <c r="AM284" s="42" t="s">
        <v>946</v>
      </c>
      <c r="AN284" s="42" t="s">
        <v>69</v>
      </c>
      <c r="AO284" s="23">
        <f t="shared" ca="1" si="64"/>
        <v>1</v>
      </c>
      <c r="AP284" s="1">
        <f t="shared" si="65"/>
        <v>1</v>
      </c>
      <c r="AQ284" s="1">
        <f t="shared" si="66"/>
        <v>1</v>
      </c>
      <c r="AR284" s="1">
        <f t="shared" si="67"/>
        <v>1</v>
      </c>
      <c r="AS284" s="13">
        <f t="shared" si="68"/>
        <v>1</v>
      </c>
    </row>
    <row r="285" spans="1:45">
      <c r="A285" t="str">
        <f>'Model output'!A284</f>
        <v>TCGA-L6-A4EQ</v>
      </c>
      <c r="B285" s="34">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ob</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7"/>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output'!G284)),ISNUMBER(SEARCH("V ",'Model output'!G284)),ISNUMBER(SEARCH("five",'Model output'!G284)),ISNUMBER(SEARCH("5",'Model output'!G284))))), "lateral", "central"))</f>
        <v/>
      </c>
      <c r="H285" t="str">
        <f>IF('Model output'!H284="","negative",IF(OR(ISNUMBER(SEARCH("lymph node",'Model output'!H284)),ISNUMBER(SEARCH("gland",'Model output'!H284)),ISNUMBER(SEARCH("lobe",'Model output'!H284)),ISNUMBER(SEARCH("isthmus",'Model output'!H284)),ISNUMBER(SEARCH("mediastinum",'Model output'!H284)),ISNUMBER(SEARCH("Not mentioned",'Model output'!H284)), ISNUMBER(SEARCH("Not applicable",'Model output'!H284)), ISNUMBER(SEARCH("paratracheal",'Model output'!H284)),ISNUMBER(SEARCH("fibroadipose tissue",'Model output'!H284)),ISNUMBER(SEARCH("thyroid node",'Model output'!H284)),ISNUMBER(SEARCH("skeletal muscle",'Model output'!H284)),ISNUMBER(SEARCH("right",'Model output'!H284)),ISNUMBER(SEARCH("left",'Model output'!H284)),ISNUMBER(SEARCH("Not specified",'Model output'!H284))),"negative","positive"))</f>
        <v>negative</v>
      </c>
      <c r="I285">
        <f>IF(OR('Model output'!I284="",'Model output'!I284="Not answered",'Model output'!I284="Not mentioned"),"",IF(ISNUMBER('Model output'!I284),'Model output'!I284,1))</f>
        <v>1</v>
      </c>
      <c r="J285">
        <f>IF(OR('Model output'!J284="",'Model output'!J284="Not answered",'Model output'!J284="Not mentioned"),"",IF(AND(ISNUMBER('Model output'!J284),'Model output'!J284&lt;=I285),'Model output'!J284,IF(AND(ISNUMBER('Model output'!J284), 'Model output'!J284&gt;=DATE(2024,1,1)), MIN(DAY('Model output'!J284), MONTH('Model output'!J284), YEAR('Model output'!J284)), IF(ISNUMBER(SEARCH("0/",'Model output'!J284)),0,IF(ISNUMBER(SEARCH("/",'Model output'!J284)), VALUE(LEFT('Model output'!J284, SEARCH("/",'Model output'!J284)-1)),1)))))</f>
        <v>1</v>
      </c>
      <c r="K285" t="str" cm="1">
        <f t="array" ref="K285">IF(COUNT(FIND({0,1,2,3,4,5,6,7,8,9},'Model output'!K284))&gt;0,'Model output'!K284,"")</f>
        <v/>
      </c>
      <c r="L285" s="8" t="str">
        <f t="shared" si="69"/>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v>
      </c>
      <c r="O285" t="str">
        <f>IF('Model output'!M284="","",'Model output'!M284)</f>
        <v/>
      </c>
      <c r="P285" t="str">
        <f>IF('Model output'!N284="","",'Model output'!N284)</f>
        <v>3.5cm</v>
      </c>
      <c r="Q285" t="str">
        <f t="shared" si="59"/>
        <v>3.5cm</v>
      </c>
      <c r="R285" cm="1">
        <f t="array" ref="R285">IF(Q285="","",IF(ISNUMBER(SEARCH("cm",Q285)),MAX(VALUE(SUBSTITUTE(_xlfn.FILTERXML("&lt;t&gt;&lt;s&gt;"&amp;SUBSTITUTE(Q285,",","&lt;/s&gt;&lt;s&gt;")&amp;"&lt;/s&gt;&lt;/t&gt;","//s"),"cm",""))),MAX(VALUE(SUBSTITUTE(_xlfn.FILTERXML("&lt;t&gt;&lt;s&gt;"&amp;SUBSTITUTE(Q285,",","&lt;/s&gt;&lt;s&gt;")&amp;"&lt;/s&gt;&lt;/t&gt;","//s"),"mm","")))/10))</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 ""))</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7" t="str">
        <f>IF('Model output'!S284="","",'Model output'!S284)</f>
        <v>Not mentioned</v>
      </c>
      <c r="Y285" t="str">
        <f>IF(OR('Model output'!S284="",ISNUMBER(SEARCH("Absent",'Model output'!S284)),ISNUMBER(SEARCH("Not identified",'Model output'!S284)),AND(ISNUMBER(SEARCH("No",'Model output'!S284)),NOT(ISNUMBER(SEARCH("carcinoma",'Model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1" t="str">
        <f>IF(OR('Model output'!V284="", AND(ISERROR(SEARCH("Positive",'Model output'!V284)), ISNUMBER(SEARCH("Negative",'Model output'!V284))), AND(ISNUMBER(SEARCH("Uninvolved",'Model output'!V284)),NOT(ISNUMBER(SEARCH("margins involved",'Model output'!V284)))), ISNUMBER(SEARCH("Free",'Model output'!V284)), ISNUMBER(SEARCH("1 mm",'Model output'!V284)), ISNUMBER(SEARCH("0.1 CM",'Model output'!V284)), ISNUMBER(SEARCH("less than 0.2 mm",'Model output'!V284)), ISNUMBER(SEARCH("less than 0.5 mm",'Model output'!V284)), ISNUMBER(SEARCH("close to",'Model output'!V284)), ISNUMBER(SEARCH("abut",'Model output'!V284)), ISNUMBER(SEARCH("not mentioned",'Model output'!V284)), ISNUMBER(SEARCH("cannot be assessed",'Model output'!V284))), "negative", "positive")</f>
        <v>negative</v>
      </c>
      <c r="AE285" s="36"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AND(ISNUMBER(J285),J285&gt;=5),M285=""),AND(AND(ISNUMBER(J285),J285&gt;=5),AND(ISNUMBER(M285),M285&gt;=1)),AND(ISNUMBER(SERACH("papillary",N285)),OR(Y285="positive",Z285="positive"), ISNUMBER(SEARCH("BRAF",AB285)))),"intermediate","low"))</f>
        <v>low</v>
      </c>
      <c r="AF285" s="37" t="str">
        <f t="shared" si="60"/>
        <v>2</v>
      </c>
      <c r="AG285" s="37" t="str">
        <f t="shared" si="61"/>
        <v>1a</v>
      </c>
      <c r="AH285" s="37" t="str">
        <f t="shared" si="62"/>
        <v>0</v>
      </c>
      <c r="AI285" s="43" t="str">
        <f t="shared" si="63"/>
        <v>I</v>
      </c>
      <c r="AJ285" s="40" t="s">
        <v>938</v>
      </c>
      <c r="AK285" s="42" t="s">
        <v>945</v>
      </c>
      <c r="AL285" s="42" t="s">
        <v>634</v>
      </c>
      <c r="AM285" s="42" t="s">
        <v>946</v>
      </c>
      <c r="AN285" s="42" t="s">
        <v>69</v>
      </c>
      <c r="AO285" s="23">
        <f t="shared" ca="1" si="64"/>
        <v>1</v>
      </c>
      <c r="AP285" s="1">
        <f t="shared" si="65"/>
        <v>1</v>
      </c>
      <c r="AQ285" s="1">
        <f t="shared" si="66"/>
        <v>1</v>
      </c>
      <c r="AR285" s="1">
        <f t="shared" si="67"/>
        <v>1</v>
      </c>
      <c r="AS285" s="13">
        <f t="shared" si="68"/>
        <v>1</v>
      </c>
    </row>
    <row r="286" spans="1:45">
      <c r="A286" t="str">
        <f>'Model output'!A285</f>
        <v>TCGA-L6-A4ET</v>
      </c>
      <c r="B286" s="34">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57"/>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output'!G285)),ISNUMBER(SEARCH("V ",'Model output'!G285)),ISNUMBER(SEARCH("five",'Model output'!G285)),ISNUMBER(SEARCH("5",'Model output'!G285))))), "lateral", "central"))</f>
        <v/>
      </c>
      <c r="H286" t="str">
        <f>IF('Model output'!H285="","negative",IF(OR(ISNUMBER(SEARCH("lymph node",'Model output'!H285)),ISNUMBER(SEARCH("gland",'Model output'!H285)),ISNUMBER(SEARCH("lobe",'Model output'!H285)),ISNUMBER(SEARCH("isthmus",'Model output'!H285)),ISNUMBER(SEARCH("mediastinum",'Model output'!H285)),ISNUMBER(SEARCH("Not mentioned",'Model output'!H285)), ISNUMBER(SEARCH("Not applicable",'Model output'!H285)), ISNUMBER(SEARCH("paratracheal",'Model output'!H285)),ISNUMBER(SEARCH("fibroadipose tissue",'Model output'!H285)),ISNUMBER(SEARCH("thyroid node",'Model output'!H285)),ISNUMBER(SEARCH("skeletal muscle",'Model output'!H285)),ISNUMBER(SEARCH("right",'Model output'!H285)),ISNUMBER(SEARCH("left",'Model output'!H285)),ISNUMBER(SEARCH("Not specified",'Model output'!H285))),"negative","positive"))</f>
        <v>negative</v>
      </c>
      <c r="I286" t="str">
        <f>IF(OR('Model output'!I285="",'Model output'!I285="Not answered",'Model output'!I285="Not mentioned"),"",IF(ISNUMBER('Model output'!I285),'Model output'!I285,1))</f>
        <v/>
      </c>
      <c r="J286" t="str">
        <f>IF(OR('Model output'!J285="",'Model output'!J285="Not answered",'Model output'!J285="Not mentioned"),"",IF(AND(ISNUMBER('Model output'!J285),'Model output'!J285&lt;=I286),'Model output'!J285,IF(AND(ISNUMBER('Model output'!J285), 'Model output'!J285&gt;=DATE(2024,1,1)), MIN(DAY('Model output'!J285), MONTH('Model output'!J285), YEAR('Model output'!J285)), IF(ISNUMBER(SEARCH("0/",'Model output'!J285)),0,IF(ISNUMBER(SEARCH("/",'Model output'!J285)), VALUE(LEFT('Model output'!J285, SEARCH("/",'Model output'!J285)-1)),1)))))</f>
        <v/>
      </c>
      <c r="K286" t="str" cm="1">
        <f t="array" ref="K286">IF(COUNT(FIND({0,1,2,3,4,5,6,7,8,9},'Model output'!K285))&gt;0,'Model output'!K285,"")</f>
        <v/>
      </c>
      <c r="L286" s="8" t="str">
        <f t="shared" si="69"/>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at least 6cm</v>
      </c>
      <c r="Q286" t="str">
        <f t="shared" si="59"/>
        <v>6cm</v>
      </c>
      <c r="R286" cm="1">
        <f t="array" ref="R286">IF(Q286="","",IF(ISNUMBER(SEARCH("cm",Q286)),MAX(VALUE(SUBSTITUTE(_xlfn.FILTERXML("&lt;t&gt;&lt;s&gt;"&amp;SUBSTITUTE(Q286,",","&lt;/s&gt;&lt;s&gt;")&amp;"&lt;/s&gt;&lt;/t&gt;","//s"),"cm",""))),MAX(VALUE(SUBSTITUTE(_xlfn.FILTERXML("&lt;t&gt;&lt;s&gt;"&amp;SUBSTITUTE(Q286,",","&lt;/s&gt;&lt;s&gt;")&amp;"&lt;/s&gt;&lt;/t&gt;","//s"),"mm","")))/10))</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 ""))</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7" t="str">
        <f>IF('Model output'!S285="","",'Model output'!S285)</f>
        <v>Cannot be assessed</v>
      </c>
      <c r="Y286" t="str">
        <f>IF(OR('Model output'!S285="",ISNUMBER(SEARCH("Absent",'Model output'!S285)),ISNUMBER(SEARCH("Not identified",'Model output'!S285)),AND(ISNUMBER(SEARCH("No",'Model output'!S285)),NOT(ISNUMBER(SEARCH("carcinoma",'Model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1" t="str">
        <f>IF(OR('Model output'!V285="", AND(ISERROR(SEARCH("Positive",'Model output'!V285)), ISNUMBER(SEARCH("Negative",'Model output'!V285))), AND(ISNUMBER(SEARCH("Uninvolved",'Model output'!V285)),NOT(ISNUMBER(SEARCH("margins involved",'Model output'!V285)))), ISNUMBER(SEARCH("Free",'Model output'!V285)), ISNUMBER(SEARCH("1 mm",'Model output'!V285)), ISNUMBER(SEARCH("0.1 CM",'Model output'!V285)), ISNUMBER(SEARCH("less than 0.2 mm",'Model output'!V285)), ISNUMBER(SEARCH("less than 0.5 mm",'Model output'!V285)), ISNUMBER(SEARCH("close to",'Model output'!V285)), ISNUMBER(SEARCH("abut",'Model output'!V285)), ISNUMBER(SEARCH("not mentioned",'Model output'!V285)), ISNUMBER(SEARCH("cannot be assessed",'Model output'!V285))), "negative", "positive")</f>
        <v>positive</v>
      </c>
      <c r="AE286" s="36"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AND(ISNUMBER(J286),J286&gt;=5),M286=""),AND(AND(ISNUMBER(J286),J286&gt;=5),AND(ISNUMBER(M286),M286&gt;=1)),AND(ISNUMBER(SERACH("papillary",N286)),OR(Y286="positive",Z286="positive"), ISNUMBER(SEARCH("BRAF",AB286)))),"intermediate","low"))</f>
        <v>high</v>
      </c>
      <c r="AF286" s="37" t="str">
        <f t="shared" si="60"/>
        <v>3a</v>
      </c>
      <c r="AG286" s="37" t="str">
        <f t="shared" si="61"/>
        <v>0</v>
      </c>
      <c r="AH286" s="37" t="str">
        <f t="shared" si="62"/>
        <v>0</v>
      </c>
      <c r="AI286" s="43" t="str">
        <f t="shared" si="63"/>
        <v>I</v>
      </c>
      <c r="AJ286" s="40" t="s">
        <v>937</v>
      </c>
      <c r="AK286" s="42" t="s">
        <v>947</v>
      </c>
      <c r="AL286" s="42" t="s">
        <v>946</v>
      </c>
      <c r="AM286" s="42" t="s">
        <v>946</v>
      </c>
      <c r="AN286" s="42" t="s">
        <v>69</v>
      </c>
      <c r="AO286" s="23">
        <f t="shared" si="64"/>
        <v>1</v>
      </c>
      <c r="AP286" s="1">
        <f t="shared" si="65"/>
        <v>1</v>
      </c>
      <c r="AQ286" s="1">
        <f t="shared" si="66"/>
        <v>1</v>
      </c>
      <c r="AR286" s="1">
        <f t="shared" si="67"/>
        <v>1</v>
      </c>
      <c r="AS286" s="13">
        <f t="shared" si="68"/>
        <v>1</v>
      </c>
    </row>
    <row r="287" spans="1:45">
      <c r="A287" t="str">
        <f>'Model output'!A286</f>
        <v>TCGA-L6-A4EU</v>
      </c>
      <c r="B287" s="34">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0</v>
      </c>
      <c r="F287" t="str">
        <f t="shared" si="57"/>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output'!G286)),ISNUMBER(SEARCH("V ",'Model output'!G286)),ISNUMBER(SEARCH("five",'Model output'!G286)),ISNUMBER(SEARCH("5",'Model output'!G286))))), "lateral", "central"))</f>
        <v/>
      </c>
      <c r="H287" t="str">
        <f>IF('Model output'!H286="","negative",IF(OR(ISNUMBER(SEARCH("lymph node",'Model output'!H286)),ISNUMBER(SEARCH("gland",'Model output'!H286)),ISNUMBER(SEARCH("lobe",'Model output'!H286)),ISNUMBER(SEARCH("isthmus",'Model output'!H286)),ISNUMBER(SEARCH("mediastinum",'Model output'!H286)),ISNUMBER(SEARCH("Not mentioned",'Model output'!H286)), ISNUMBER(SEARCH("Not applicable",'Model output'!H286)), ISNUMBER(SEARCH("paratracheal",'Model output'!H286)),ISNUMBER(SEARCH("fibroadipose tissue",'Model output'!H286)),ISNUMBER(SEARCH("thyroid node",'Model output'!H286)),ISNUMBER(SEARCH("skeletal muscle",'Model output'!H286)),ISNUMBER(SEARCH("right",'Model output'!H286)),ISNUMBER(SEARCH("left",'Model output'!H286)),ISNUMBER(SEARCH("Not specified",'Model output'!H286))),"negative","positive"))</f>
        <v>negative</v>
      </c>
      <c r="I287">
        <f>IF(OR('Model output'!I286="",'Model output'!I286="Not answered",'Model output'!I286="Not mentioned"),"",IF(ISNUMBER('Model output'!I286),'Model output'!I286,1))</f>
        <v>33</v>
      </c>
      <c r="J287">
        <f>IF(OR('Model output'!J286="",'Model output'!J286="Not answered",'Model output'!J286="Not mentioned"),"",IF(AND(ISNUMBER('Model output'!J286),'Model output'!J286&lt;=I287),'Model output'!J286,IF(AND(ISNUMBER('Model output'!J286), 'Model output'!J286&gt;=DATE(2024,1,1)), MIN(DAY('Model output'!J286), MONTH('Model output'!J286), YEAR('Model output'!J286)), IF(ISNUMBER(SEARCH("0/",'Model output'!J286)),0,IF(ISNUMBER(SEARCH("/",'Model output'!J286)), VALUE(LEFT('Model output'!J286, SEARCH("/",'Model output'!J286)-1)),1)))))</f>
        <v>4</v>
      </c>
      <c r="K287" t="str" cm="1">
        <f t="array" ref="K287">IF(COUNT(FIND({0,1,2,3,4,5,6,7,8,9},'Model output'!K286))&gt;0,'Model output'!K286,"")</f>
        <v/>
      </c>
      <c r="L287" s="8" t="str">
        <f t="shared" si="69"/>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9"/>
        <v>5cm</v>
      </c>
      <c r="R287" cm="1">
        <f t="array" ref="R287">IF(Q287="","",IF(ISNUMBER(SEARCH("cm",Q287)),MAX(VALUE(SUBSTITUTE(_xlfn.FILTERXML("&lt;t&gt;&lt;s&gt;"&amp;SUBSTITUTE(Q287,",","&lt;/s&gt;&lt;s&gt;")&amp;"&lt;/s&gt;&lt;/t&gt;","//s"),"cm",""))),MAX(VALUE(SUBSTITUTE(_xlfn.FILTERXML("&lt;t&gt;&lt;s&gt;"&amp;SUBSTITUTE(Q287,",","&lt;/s&gt;&lt;s&gt;")&amp;"&lt;/s&gt;&lt;/t&gt;","//s"),"mm","")))/10))</f>
        <v>5</v>
      </c>
      <c r="S287" t="str">
        <f>IF(OR('Model output'!P286="",ISNUMBER(SEARCH("Not identified", 'Model output'!P286)),ISNUMBER(SEARCH("Absent",'Model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 ""))</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7" t="str">
        <f>IF('Model output'!S286="","",'Model output'!S286)</f>
        <v>Present</v>
      </c>
      <c r="Y287" t="str">
        <f>IF(OR('Model output'!S286="",ISNUMBER(SEARCH("Absent",'Model output'!S286)),ISNUMBER(SEARCH("Not identified",'Model output'!S286)),AND(ISNUMBER(SEARCH("No",'Model output'!S286)),NOT(ISNUMBER(SEARCH("carcinoma",'Model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1" t="str">
        <f>IF(OR('Model output'!V286="", AND(ISERROR(SEARCH("Positive",'Model output'!V286)), ISNUMBER(SEARCH("Negative",'Model output'!V286))), AND(ISNUMBER(SEARCH("Uninvolved",'Model output'!V286)),NOT(ISNUMBER(SEARCH("margins involved",'Model output'!V286)))), ISNUMBER(SEARCH("Free",'Model output'!V286)), ISNUMBER(SEARCH("1 mm",'Model output'!V286)), ISNUMBER(SEARCH("0.1 CM",'Model output'!V286)), ISNUMBER(SEARCH("less than 0.2 mm",'Model output'!V286)), ISNUMBER(SEARCH("less than 0.5 mm",'Model output'!V286)), ISNUMBER(SEARCH("close to",'Model output'!V286)), ISNUMBER(SEARCH("abut",'Model output'!V286)), ISNUMBER(SEARCH("not mentioned",'Model output'!V286)), ISNUMBER(SEARCH("cannot be assessed",'Model output'!V286))), "negative", "positive")</f>
        <v>positive</v>
      </c>
      <c r="AE287" s="36"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AND(ISNUMBER(J287),J287&gt;=5),M287=""),AND(AND(ISNUMBER(J287),J287&gt;=5),AND(ISNUMBER(M287),M287&gt;=1)),AND(ISNUMBER(SERACH("papillary",N287)),OR(Y287="positive",Z287="positive"), ISNUMBER(SEARCH("BRAF",AB287)))),"intermediate","low"))</f>
        <v>high</v>
      </c>
      <c r="AF287" s="37" t="str">
        <f t="shared" si="60"/>
        <v>3a</v>
      </c>
      <c r="AG287" s="37" t="str">
        <f t="shared" si="61"/>
        <v>1a</v>
      </c>
      <c r="AH287" s="37" t="str">
        <f t="shared" si="62"/>
        <v>0</v>
      </c>
      <c r="AI287" s="43" t="str">
        <f t="shared" si="63"/>
        <v>II</v>
      </c>
      <c r="AJ287" s="40" t="s">
        <v>937</v>
      </c>
      <c r="AK287" s="42" t="s">
        <v>941</v>
      </c>
      <c r="AL287" s="42" t="s">
        <v>634</v>
      </c>
      <c r="AM287" s="42" t="s">
        <v>946</v>
      </c>
      <c r="AN287" s="42" t="s">
        <v>944</v>
      </c>
      <c r="AO287" s="23">
        <f t="shared" si="64"/>
        <v>1</v>
      </c>
      <c r="AP287" s="1">
        <f t="shared" si="65"/>
        <v>0</v>
      </c>
      <c r="AQ287" s="1">
        <f t="shared" si="66"/>
        <v>1</v>
      </c>
      <c r="AR287" s="1">
        <f t="shared" si="67"/>
        <v>1</v>
      </c>
      <c r="AS287" s="13">
        <f t="shared" si="68"/>
        <v>1</v>
      </c>
    </row>
    <row r="288" spans="1:45">
      <c r="A288" t="str">
        <f>'Model output'!A287</f>
        <v>TCGA-MK-A4N6</v>
      </c>
      <c r="B288" s="34">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7"/>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output'!G287)),ISNUMBER(SEARCH("V ",'Model output'!G287)),ISNUMBER(SEARCH("five",'Model output'!G287)),ISNUMBER(SEARCH("5",'Model output'!G287))))), "lateral", "central"))</f>
        <v/>
      </c>
      <c r="H288" t="str">
        <f>IF('Model output'!H287="","negative",IF(OR(ISNUMBER(SEARCH("lymph node",'Model output'!H287)),ISNUMBER(SEARCH("gland",'Model output'!H287)),ISNUMBER(SEARCH("lobe",'Model output'!H287)),ISNUMBER(SEARCH("isthmus",'Model output'!H287)),ISNUMBER(SEARCH("mediastinum",'Model output'!H287)),ISNUMBER(SEARCH("Not mentioned",'Model output'!H287)), ISNUMBER(SEARCH("Not applicable",'Model output'!H287)), ISNUMBER(SEARCH("paratracheal",'Model output'!H287)),ISNUMBER(SEARCH("fibroadipose tissue",'Model output'!H287)),ISNUMBER(SEARCH("thyroid node",'Model output'!H287)),ISNUMBER(SEARCH("skeletal muscle",'Model output'!H287)),ISNUMBER(SEARCH("right",'Model output'!H287)),ISNUMBER(SEARCH("left",'Model output'!H287)),ISNUMBER(SEARCH("Not specified",'Model output'!H287))),"negative","positive"))</f>
        <v>negative</v>
      </c>
      <c r="I288">
        <f>IF(OR('Model output'!I287="",'Model output'!I287="Not answered",'Model output'!I287="Not mentioned"),"",IF(ISNUMBER('Model output'!I287),'Model output'!I287,1))</f>
        <v>77</v>
      </c>
      <c r="J288">
        <f>IF(OR('Model output'!J287="",'Model output'!J287="Not answered",'Model output'!J287="Not mentioned"),"",IF(AND(ISNUMBER('Model output'!J287),'Model output'!J287&lt;=I288),'Model output'!J287,IF(AND(ISNUMBER('Model output'!J287), 'Model output'!J287&gt;=DATE(2024,1,1)), MIN(DAY('Model output'!J287), MONTH('Model output'!J287), YEAR('Model output'!J287)), IF(ISNUMBER(SEARCH("0/",'Model output'!J287)),0,IF(ISNUMBER(SEARCH("/",'Model output'!J287)), VALUE(LEFT('Model output'!J287, SEARCH("/",'Model output'!J287)-1)),1)))))</f>
        <v>40</v>
      </c>
      <c r="K288" t="str" cm="1">
        <f t="array" ref="K288">IF(COUNT(FIND({0,1,2,3,4,5,6,7,8,9},'Model output'!K287))&gt;0,'Model output'!K287,"")</f>
        <v/>
      </c>
      <c r="L288" s="8" t="str">
        <f t="shared" si="69"/>
        <v/>
      </c>
      <c r="M288" t="str" cm="1">
        <f t="array" ref="M288">IF(L288="","",IF(ISNUMBER(SEARCH("cm",L288)),MAX(VALUE(SUBSTITUTE(_xlfn.FILTERXML("&lt;t&gt;&lt;s&gt;"&amp;SUBSTITUTE(L288,",","&lt;/s&gt;&lt;s&gt;")&amp;"&lt;/s&gt;&lt;/t&gt;","//s"),"cm",""))),MAX(VALUE(SUBSTITUTE(_xlfn.FILTERXML("&lt;t&gt;&lt;s&gt;"&amp;SUBSTITUTE(L288,",","&lt;/s&gt;&lt;s&gt;")&amp;"&lt;/s&gt;&lt;/t&gt;","//s"),"mm","")))/10))</f>
        <v/>
      </c>
      <c r="N288" t="str">
        <f>IF('Model output'!L287="","",'Model output'!L287)</f>
        <v>Papillary carcinoma, classical type</v>
      </c>
      <c r="O288" t="str">
        <f>IF('Model output'!M287="","",'Model output'!M287)</f>
        <v/>
      </c>
      <c r="P288" t="str">
        <f>IF('Model output'!N287="","",'Model output'!N287)</f>
        <v>8.2 cm</v>
      </c>
      <c r="Q288" t="str">
        <f t="shared" si="59"/>
        <v>8.2cm</v>
      </c>
      <c r="R288" cm="1">
        <f t="array" ref="R288">IF(Q288="","",IF(ISNUMBER(SEARCH("cm",Q288)),MAX(VALUE(SUBSTITUTE(_xlfn.FILTERXML("&lt;t&gt;&lt;s&gt;"&amp;SUBSTITUTE(Q288,",","&lt;/s&gt;&lt;s&gt;")&amp;"&lt;/s&gt;&lt;/t&gt;","//s"),"cm",""))),MAX(VALUE(SUBSTITUTE(_xlfn.FILTERXML("&lt;t&gt;&lt;s&gt;"&amp;SUBSTITUTE(Q288,",","&lt;/s&gt;&lt;s&gt;")&amp;"&lt;/s&gt;&lt;/t&gt;","//s"),"mm","")))/10))</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f>IF('Model output'!O287="","",'Model output'!O287)</f>
        <v>12</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 ""))</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7" t="str">
        <f>IF('Model output'!S287="","",'Model output'!S287)</f>
        <v>Present</v>
      </c>
      <c r="Y288" t="str">
        <f>IF(OR('Model output'!S287="",ISNUMBER(SEARCH("Absent",'Model output'!S287)),ISNUMBER(SEARCH("Not identified",'Model output'!S287)),AND(ISNUMBER(SEARCH("No",'Model output'!S287)),NOT(ISNUMBER(SEARCH("carcinoma",'Model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1" t="str">
        <f>IF(OR('Model output'!V287="", AND(ISERROR(SEARCH("Positive",'Model output'!V287)), ISNUMBER(SEARCH("Negative",'Model output'!V287))), AND(ISNUMBER(SEARCH("Uninvolved",'Model output'!V287)),NOT(ISNUMBER(SEARCH("margins involved",'Model output'!V287)))), ISNUMBER(SEARCH("Free",'Model output'!V287)), ISNUMBER(SEARCH("1 mm",'Model output'!V287)), ISNUMBER(SEARCH("0.1 CM",'Model output'!V287)), ISNUMBER(SEARCH("less than 0.2 mm",'Model output'!V287)), ISNUMBER(SEARCH("less than 0.5 mm",'Model output'!V287)), ISNUMBER(SEARCH("close to",'Model output'!V287)), ISNUMBER(SEARCH("abut",'Model output'!V287)), ISNUMBER(SEARCH("not mentioned",'Model output'!V287)), ISNUMBER(SEARCH("cannot be assessed",'Model output'!V287))), "negative", "positive")</f>
        <v>negative</v>
      </c>
      <c r="AE288" s="36"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AND(ISNUMBER(J288),J288&gt;=5),M288=""),AND(AND(ISNUMBER(J288),J288&gt;=5),AND(ISNUMBER(M288),M288&gt;=1)),AND(ISNUMBER(SERACH("papillary",N288)),OR(Y288="positive",Z288="positive"), ISNUMBER(SEARCH("BRAF",AB288)))),"intermediate","low"))</f>
        <v>intermediate</v>
      </c>
      <c r="AF288" s="37" t="str">
        <f t="shared" si="60"/>
        <v>3a</v>
      </c>
      <c r="AG288" s="37" t="str">
        <f t="shared" si="61"/>
        <v>1a</v>
      </c>
      <c r="AH288" s="37" t="str">
        <f t="shared" si="62"/>
        <v>0</v>
      </c>
      <c r="AI288" s="43" t="str">
        <f t="shared" si="63"/>
        <v>I</v>
      </c>
      <c r="AJ288" s="40" t="s">
        <v>939</v>
      </c>
      <c r="AK288" s="42" t="s">
        <v>947</v>
      </c>
      <c r="AL288" s="42" t="s">
        <v>942</v>
      </c>
      <c r="AM288" s="42" t="s">
        <v>946</v>
      </c>
      <c r="AN288" s="42" t="s">
        <v>69</v>
      </c>
      <c r="AO288" s="23">
        <f t="shared" ca="1" si="64"/>
        <v>1</v>
      </c>
      <c r="AP288" s="1">
        <f t="shared" si="65"/>
        <v>1</v>
      </c>
      <c r="AQ288" s="1">
        <f t="shared" si="66"/>
        <v>0</v>
      </c>
      <c r="AR288" s="1">
        <f t="shared" si="67"/>
        <v>1</v>
      </c>
      <c r="AS288" s="13">
        <f t="shared" si="68"/>
        <v>1</v>
      </c>
    </row>
    <row r="289" spans="1:45">
      <c r="A289" t="str">
        <f>'Model output'!A288</f>
        <v>TCGA-MK-A4N7</v>
      </c>
      <c r="B289" s="34">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0</v>
      </c>
      <c r="F289" t="str">
        <f t="shared" ref="F289:F291" si="70">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output'!G288)),ISNUMBER(SEARCH("V ",'Model output'!G288)),ISNUMBER(SEARCH("five",'Model output'!G288)),ISNUMBER(SEARCH("5",'Model output'!G288))))), "lateral", "central"))</f>
        <v/>
      </c>
      <c r="H289" t="str">
        <f>IF('Model output'!H288="","negative",IF(OR(ISNUMBER(SEARCH("lymph node",'Model output'!H288)),ISNUMBER(SEARCH("gland",'Model output'!H288)),ISNUMBER(SEARCH("lobe",'Model output'!H288)),ISNUMBER(SEARCH("isthmus",'Model output'!H288)),ISNUMBER(SEARCH("mediastinum",'Model output'!H288)),ISNUMBER(SEARCH("Not mentioned",'Model output'!H288)), ISNUMBER(SEARCH("Not applicable",'Model output'!H288)), ISNUMBER(SEARCH("paratracheal",'Model output'!H288)),ISNUMBER(SEARCH("fibroadipose tissue",'Model output'!H288)),ISNUMBER(SEARCH("thyroid node",'Model output'!H288)),ISNUMBER(SEARCH("skeletal muscle",'Model output'!H288)),ISNUMBER(SEARCH("right",'Model output'!H288)),ISNUMBER(SEARCH("left",'Model output'!H288)),ISNUMBER(SEARCH("Not specified",'Model output'!H288))),"negative","positive"))</f>
        <v>negative</v>
      </c>
      <c r="I289">
        <f>IF(OR('Model output'!I288="",'Model output'!I288="Not answered",'Model output'!I288="Not mentioned"),"",IF(ISNUMBER('Model output'!I288),'Model output'!I288,1))</f>
        <v>2</v>
      </c>
      <c r="J289">
        <f>IF(OR('Model output'!J288="",'Model output'!J288="Not answered",'Model output'!J288="Not mentioned"),"",IF(AND(ISNUMBER('Model output'!J288),'Model output'!J288&lt;=I289),'Model output'!J288,IF(AND(ISNUMBER('Model output'!J288), 'Model output'!J288&gt;=DATE(2024,1,1)), MIN(DAY('Model output'!J288), MONTH('Model output'!J288), YEAR('Model output'!J288)), IF(ISNUMBER(SEARCH("0/",'Model output'!J288)),0,IF(ISNUMBER(SEARCH("/",'Model output'!J288)), VALUE(LEFT('Model output'!J288, SEARCH("/",'Model output'!J288)-1)),1)))))</f>
        <v>0</v>
      </c>
      <c r="K289" t="str" cm="1">
        <f t="array" ref="K289">IF(COUNT(FIND({0,1,2,3,4,5,6,7,8,9},'Model output'!K288))&gt;0,'Model output'!K288,"")</f>
        <v/>
      </c>
      <c r="L289" s="8" t="str">
        <f t="shared" si="69"/>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 Variant</v>
      </c>
      <c r="P289" t="str">
        <f>IF('Model output'!N288="","",'Model output'!N288)</f>
        <v>2.5 CM</v>
      </c>
      <c r="Q289" t="str">
        <f t="shared" si="59"/>
        <v>2.5cm</v>
      </c>
      <c r="R289" cm="1">
        <f t="array" ref="R289">IF(Q289="","",IF(ISNUMBER(SEARCH("cm",Q289)),MAX(VALUE(SUBSTITUTE(_xlfn.FILTERXML("&lt;t&gt;&lt;s&gt;"&amp;SUBSTITUTE(Q289,",","&lt;/s&gt;&lt;s&gt;")&amp;"&lt;/s&gt;&lt;/t&gt;","//s"),"cm",""))),MAX(VALUE(SUBSTITUTE(_xlfn.FILTERXML("&lt;t&gt;&lt;s&gt;"&amp;SUBSTITUTE(Q289,",","&lt;/s&gt;&lt;s&gt;")&amp;"&lt;/s&gt;&lt;/t&gt;","//s"),"mm","")))/10))</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 ""))</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7" t="str">
        <f>IF('Model output'!S288="","",'Model output'!S288)</f>
        <v>Not Applicable</v>
      </c>
      <c r="Y289" t="str">
        <f>IF(OR('Model output'!S288="",ISNUMBER(SEARCH("Absent",'Model output'!S288)),ISNUMBER(SEARCH("Not identified",'Model output'!S288)),AND(ISNUMBER(SEARCH("No",'Model output'!S288)),NOT(ISNUMBER(SEARCH("carcinoma",'Model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1" t="str">
        <f>IF(OR('Model output'!V288="", AND(ISERROR(SEARCH("Positive",'Model output'!V288)), ISNUMBER(SEARCH("Negative",'Model output'!V288))), AND(ISNUMBER(SEARCH("Uninvolved",'Model output'!V288)),NOT(ISNUMBER(SEARCH("margins involved",'Model output'!V288)))), ISNUMBER(SEARCH("Free",'Model output'!V288)), ISNUMBER(SEARCH("1 mm",'Model output'!V288)), ISNUMBER(SEARCH("0.1 CM",'Model output'!V288)), ISNUMBER(SEARCH("less than 0.2 mm",'Model output'!V288)), ISNUMBER(SEARCH("less than 0.5 mm",'Model output'!V288)), ISNUMBER(SEARCH("close to",'Model output'!V288)), ISNUMBER(SEARCH("abut",'Model output'!V288)), ISNUMBER(SEARCH("not mentioned",'Model output'!V288)), ISNUMBER(SEARCH("cannot be assessed",'Model output'!V288))), "negative", "positive")</f>
        <v>negative</v>
      </c>
      <c r="AE289" s="36"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AND(ISNUMBER(J289),J289&gt;=5),M289=""),AND(AND(ISNUMBER(J289),J289&gt;=5),AND(ISNUMBER(M289),M289&gt;=1)),AND(ISNUMBER(SERACH("papillary",N289)),OR(Y289="positive",Z289="positive"), ISNUMBER(SEARCH("BRAF",AB289)))),"intermediate","low"))</f>
        <v>intermediate</v>
      </c>
      <c r="AF289" s="37" t="str">
        <f t="shared" si="60"/>
        <v>2</v>
      </c>
      <c r="AG289" s="37" t="str">
        <f t="shared" si="61"/>
        <v>0</v>
      </c>
      <c r="AH289" s="37" t="str">
        <f t="shared" si="62"/>
        <v>0</v>
      </c>
      <c r="AI289" s="43" t="str">
        <f t="shared" si="63"/>
        <v>I</v>
      </c>
      <c r="AJ289" s="40" t="s">
        <v>939</v>
      </c>
      <c r="AK289" s="42" t="s">
        <v>945</v>
      </c>
      <c r="AL289" s="42" t="s">
        <v>943</v>
      </c>
      <c r="AM289" s="42" t="s">
        <v>946</v>
      </c>
      <c r="AN289" s="42" t="s">
        <v>69</v>
      </c>
      <c r="AO289" s="23">
        <f t="shared" ca="1" si="64"/>
        <v>1</v>
      </c>
      <c r="AP289" s="1">
        <f t="shared" si="65"/>
        <v>1</v>
      </c>
      <c r="AQ289" s="1">
        <f t="shared" si="66"/>
        <v>1</v>
      </c>
      <c r="AR289" s="1">
        <f t="shared" si="67"/>
        <v>1</v>
      </c>
      <c r="AS289" s="13">
        <f t="shared" si="68"/>
        <v>1</v>
      </c>
    </row>
    <row r="290" spans="1:45">
      <c r="A290" t="str">
        <f>'Model output'!A289</f>
        <v>TCGA-MK-A4N9</v>
      </c>
      <c r="B290" s="34">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0"/>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output'!G289)),ISNUMBER(SEARCH("V ",'Model output'!G289)),ISNUMBER(SEARCH("five",'Model output'!G289)),ISNUMBER(SEARCH("5",'Model output'!G289))))), "lateral", "central"))</f>
        <v/>
      </c>
      <c r="H290" t="str">
        <f>IF('Model output'!H289="","negative",IF(OR(ISNUMBER(SEARCH("lymph node",'Model output'!H289)),ISNUMBER(SEARCH("gland",'Model output'!H289)),ISNUMBER(SEARCH("lobe",'Model output'!H289)),ISNUMBER(SEARCH("isthmus",'Model output'!H289)),ISNUMBER(SEARCH("mediastinum",'Model output'!H289)),ISNUMBER(SEARCH("Not mentioned",'Model output'!H289)), ISNUMBER(SEARCH("Not applicable",'Model output'!H289)), ISNUMBER(SEARCH("paratracheal",'Model output'!H289)),ISNUMBER(SEARCH("fibroadipose tissue",'Model output'!H289)),ISNUMBER(SEARCH("thyroid node",'Model output'!H289)),ISNUMBER(SEARCH("skeletal muscle",'Model output'!H289)),ISNUMBER(SEARCH("right",'Model output'!H289)),ISNUMBER(SEARCH("left",'Model output'!H289)),ISNUMBER(SEARCH("Not specified",'Model output'!H289))),"negative","positive"))</f>
        <v>negative</v>
      </c>
      <c r="I290">
        <f>IF(OR('Model output'!I289="",'Model output'!I289="Not answered",'Model output'!I289="Not mentioned"),"",IF(ISNUMBER('Model output'!I289),'Model output'!I289,1))</f>
        <v>3</v>
      </c>
      <c r="J290">
        <f>IF(OR('Model output'!J289="",'Model output'!J289="Not answered",'Model output'!J289="Not mentioned"),"",IF(AND(ISNUMBER('Model output'!J289),'Model output'!J289&lt;=I290),'Model output'!J289,IF(AND(ISNUMBER('Model output'!J289), 'Model output'!J289&gt;=DATE(2024,1,1)), MIN(DAY('Model output'!J289), MONTH('Model output'!J289), YEAR('Model output'!J289)), IF(ISNUMBER(SEARCH("0/",'Model output'!J289)),0,IF(ISNUMBER(SEARCH("/",'Model output'!J289)), VALUE(LEFT('Model output'!J289, SEARCH("/",'Model output'!J289)-1)),1)))))</f>
        <v>1</v>
      </c>
      <c r="K290" t="str" cm="1">
        <f t="array" ref="K290">IF(COUNT(FIND({0,1,2,3,4,5,6,7,8,9},'Model output'!K289))&gt;0,'Model output'!K289,"")</f>
        <v/>
      </c>
      <c r="L290" s="8" t="str">
        <f t="shared" si="69"/>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 (right lobe)</v>
      </c>
      <c r="Q290" t="str">
        <f t="shared" si="59"/>
        <v>2.1cm</v>
      </c>
      <c r="R290" cm="1">
        <f t="array" ref="R290">IF(Q290="","",IF(ISNUMBER(SEARCH("cm",Q290)),MAX(VALUE(SUBSTITUTE(_xlfn.FILTERXML("&lt;t&gt;&lt;s&gt;"&amp;SUBSTITUTE(Q290,",","&lt;/s&gt;&lt;s&gt;")&amp;"&lt;/s&gt;&lt;/t&gt;","//s"),"cm",""))),MAX(VALUE(SUBSTITUTE(_xlfn.FILTERXML("&lt;t&gt;&lt;s&gt;"&amp;SUBSTITUTE(Q290,",","&lt;/s&gt;&lt;s&gt;")&amp;"&lt;/s&gt;&lt;/t&gt;","//s"),"mm","")))/10))</f>
        <v>2.1</v>
      </c>
      <c r="S290" t="str">
        <f>IF(OR('Model output'!P289="",ISNUMBER(SEARCH("Not identified", 'Model output'!P289)),ISNUMBER(SEARCH("Absent",'Model output'!P289)),AND(ISNUMBER(SEARCH("No",'Model output'!P289)),NOT(ISNUMBER(SEARCH("diagnostic",'Model output'!P289)))),ISNUMBER(SEARCH("Negative",'Model output'!P289))),"negative","positive")</f>
        <v>negative</v>
      </c>
      <c r="T290" t="str">
        <f>IF('Model output'!O289="","",'Model output'!O289)</f>
        <v>3 (multifocal)</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 ""))</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7" t="str">
        <f>IF('Model output'!S289="","",'Model output'!S289)</f>
        <v>Present</v>
      </c>
      <c r="Y290" t="str">
        <f>IF(OR('Model output'!S289="",ISNUMBER(SEARCH("Absent",'Model output'!S289)),ISNUMBER(SEARCH("Not identified",'Model output'!S289)),AND(ISNUMBER(SEARCH("No",'Model output'!S289)),NOT(ISNUMBER(SEARCH("carcinoma",'Model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1" t="str">
        <f>IF(OR('Model output'!V289="", AND(ISERROR(SEARCH("Positive",'Model output'!V289)), ISNUMBER(SEARCH("Negative",'Model output'!V289))), AND(ISNUMBER(SEARCH("Uninvolved",'Model output'!V289)),NOT(ISNUMBER(SEARCH("margins involved",'Model output'!V289)))), ISNUMBER(SEARCH("Free",'Model output'!V289)), ISNUMBER(SEARCH("1 mm",'Model output'!V289)), ISNUMBER(SEARCH("0.1 CM",'Model output'!V289)), ISNUMBER(SEARCH("less than 0.2 mm",'Model output'!V289)), ISNUMBER(SEARCH("less than 0.5 mm",'Model output'!V289)), ISNUMBER(SEARCH("close to",'Model output'!V289)), ISNUMBER(SEARCH("abut",'Model output'!V289)), ISNUMBER(SEARCH("not mentioned",'Model output'!V289)), ISNUMBER(SEARCH("cannot be assessed",'Model output'!V289))), "negative", "positive")</f>
        <v>negative</v>
      </c>
      <c r="AE290" s="36"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AND(ISNUMBER(J290),J290&gt;=5),M290=""),AND(AND(ISNUMBER(J290),J290&gt;=5),AND(ISNUMBER(M290),M290&gt;=1)),AND(ISNUMBER(SERACH("papillary",N290)),OR(Y290="positive",Z290="positive"), ISNUMBER(SEARCH("BRAF",AB290)))),"intermediate","low"))</f>
        <v>intermediate</v>
      </c>
      <c r="AF290" s="37" t="str">
        <f t="shared" si="60"/>
        <v>2</v>
      </c>
      <c r="AG290" s="37" t="str">
        <f t="shared" si="61"/>
        <v>1a</v>
      </c>
      <c r="AH290" s="37" t="str">
        <f t="shared" si="62"/>
        <v>0</v>
      </c>
      <c r="AI290" s="43" t="str">
        <f t="shared" si="63"/>
        <v>I</v>
      </c>
      <c r="AJ290" s="40" t="s">
        <v>939</v>
      </c>
      <c r="AK290" s="42" t="s">
        <v>945</v>
      </c>
      <c r="AL290" s="42" t="s">
        <v>634</v>
      </c>
      <c r="AM290" s="42" t="s">
        <v>943</v>
      </c>
      <c r="AN290" s="42" t="s">
        <v>69</v>
      </c>
      <c r="AO290" s="23">
        <f t="shared" ca="1" si="64"/>
        <v>1</v>
      </c>
      <c r="AP290" s="1">
        <f t="shared" si="65"/>
        <v>1</v>
      </c>
      <c r="AQ290" s="1">
        <f t="shared" si="66"/>
        <v>1</v>
      </c>
      <c r="AR290" s="1">
        <f t="shared" si="67"/>
        <v>1</v>
      </c>
      <c r="AS290" s="13">
        <f t="shared" si="68"/>
        <v>1</v>
      </c>
    </row>
    <row r="291" spans="1:45">
      <c r="A291" s="18" t="str">
        <f>'Model output'!A290</f>
        <v>TCGA-MK-A84Z</v>
      </c>
      <c r="B291" s="35">
        <v>74</v>
      </c>
      <c r="C291" s="14"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14"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14"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18" t="str">
        <f t="shared" si="70"/>
        <v>positive</v>
      </c>
      <c r="G291" s="18"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output'!G290)),ISNUMBER(SEARCH("V ",'Model output'!G290)),ISNUMBER(SEARCH("five",'Model output'!G290)),ISNUMBER(SEARCH("5",'Model output'!G290))))), "lateral", "central"))</f>
        <v/>
      </c>
      <c r="H291" s="18" t="str">
        <f>IF('Model output'!H290="","negative",IF(OR(ISNUMBER(SEARCH("lymph node",'Model output'!H290)),ISNUMBER(SEARCH("gland",'Model output'!H290)),ISNUMBER(SEARCH("lobe",'Model output'!H290)),ISNUMBER(SEARCH("isthmus",'Model output'!H290)),ISNUMBER(SEARCH("mediastinum",'Model output'!H290)),ISNUMBER(SEARCH("Not mentioned",'Model output'!H290)), ISNUMBER(SEARCH("Not applicable",'Model output'!H290)), ISNUMBER(SEARCH("paratracheal",'Model output'!H290)),ISNUMBER(SEARCH("fibroadipose tissue",'Model output'!H290)),ISNUMBER(SEARCH("thyroid node",'Model output'!H290)),ISNUMBER(SEARCH("skeletal muscle",'Model output'!H290)),ISNUMBER(SEARCH("right",'Model output'!H290)),ISNUMBER(SEARCH("left",'Model output'!H290)),ISNUMBER(SEARCH("Not specified",'Model output'!H290))),"negative","positive"))</f>
        <v>negative</v>
      </c>
      <c r="I291" s="18" t="str">
        <f>IF(OR('Model output'!I290="",'Model output'!I290="Not answered",'Model output'!I290="Not mentioned"),"",IF(ISNUMBER('Model output'!I290),'Model output'!I290,1))</f>
        <v/>
      </c>
      <c r="J291" s="18">
        <f>IF(OR('Model output'!J290="",'Model output'!J290="Not answered",'Model output'!J290="Not mentioned"),"",IF(AND(ISNUMBER('Model output'!J290),'Model output'!J290&lt;=I291),'Model output'!J290,IF(AND(ISNUMBER('Model output'!J290), 'Model output'!J290&gt;=DATE(2024,1,1)), MIN(DAY('Model output'!J290), MONTH('Model output'!J290), YEAR('Model output'!J290)), IF(ISNUMBER(SEARCH("0/",'Model output'!J290)),0,IF(ISNUMBER(SEARCH("/",'Model output'!J290)), VALUE(LEFT('Model output'!J290, SEARCH("/",'Model output'!J290)-1)),1)))))</f>
        <v>1</v>
      </c>
      <c r="K291" s="18" t="str" cm="1">
        <f t="array" ref="K291">IF(COUNT(FIND({0,1,2,3,4,5,6,7,8,9},'Model output'!K290))&gt;0,'Model output'!K290,"")</f>
        <v/>
      </c>
      <c r="L291" s="19" t="str">
        <f t="shared" si="69"/>
        <v/>
      </c>
      <c r="M291" s="18" t="str" cm="1">
        <f t="array" ref="M291">IF(L291="","",IF(ISNUMBER(SEARCH("cm",L291)),MAX(VALUE(SUBSTITUTE(_xlfn.FILTERXML("&lt;t&gt;&lt;s&gt;"&amp;SUBSTITUTE(L291,",","&lt;/s&gt;&lt;s&gt;")&amp;"&lt;/s&gt;&lt;/t&gt;","//s"),"cm",""))),MAX(VALUE(SUBSTITUTE(_xlfn.FILTERXML("&lt;t&gt;&lt;s&gt;"&amp;SUBSTITUTE(L291,",","&lt;/s&gt;&lt;s&gt;")&amp;"&lt;/s&gt;&lt;/t&gt;","//s"),"mm","")))/10))</f>
        <v/>
      </c>
      <c r="N291" s="18" t="str">
        <f>IF('Model output'!L290="","",'Model output'!L290)</f>
        <v>Follicular variant of papillary</v>
      </c>
      <c r="O291" s="18" t="str">
        <f>IF('Model output'!M290="","",'Model output'!M290)</f>
        <v>Not mentioned</v>
      </c>
      <c r="P291" s="18" t="str">
        <f>IF('Model output'!N290="","",'Model output'!N290)</f>
        <v>1.5 x 2.2 x 5.0</v>
      </c>
      <c r="Q291" s="18" t="str">
        <f t="shared" si="59"/>
        <v>1.5,2.2,5.0</v>
      </c>
      <c r="R291" s="18" cm="1">
        <f t="array" ref="R291">IF(Q291="","",IF(ISNUMBER(SEARCH("cm",Q291)),MAX(VALUE(SUBSTITUTE(_xlfn.FILTERXML("&lt;t&gt;&lt;s&gt;"&amp;SUBSTITUTE(Q291,",","&lt;/s&gt;&lt;s&gt;")&amp;"&lt;/s&gt;&lt;/t&gt;","//s"),"cm",""))),MAX(VALUE(SUBSTITUTE(_xlfn.FILTERXML("&lt;t&gt;&lt;s&gt;"&amp;SUBSTITUTE(Q291,",","&lt;/s&gt;&lt;s&gt;")&amp;"&lt;/s&gt;&lt;/t&gt;","//s"),"mm","")))/10))</f>
        <v>0.5</v>
      </c>
      <c r="S291" s="18" t="str">
        <f>IF(OR('Model output'!P290="",ISNUMBER(SEARCH("Not identified", 'Model output'!P290)),ISNUMBER(SEARCH("Absent",'Model output'!P290)),AND(ISNUMBER(SEARCH("No",'Model output'!P290)),NOT(ISNUMBER(SEARCH("diagnostic",'Model output'!P290)))),ISNUMBER(SEARCH("Negative",'Model output'!P290))),"negative","positive")</f>
        <v>negative</v>
      </c>
      <c r="T291" s="18">
        <f>IF('Model output'!O290="","",'Model output'!O290)</f>
        <v>2</v>
      </c>
      <c r="U291" s="18"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 ""))</f>
        <v/>
      </c>
      <c r="V291" s="18"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18"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0" t="str">
        <f>IF('Model output'!S290="","",'Model output'!S290)</f>
        <v>Not identified</v>
      </c>
      <c r="Y291" s="18" t="str">
        <f>IF(OR('Model output'!S290="",ISNUMBER(SEARCH("Absent",'Model output'!S290)),ISNUMBER(SEARCH("Not identified",'Model output'!S290)),AND(ISNUMBER(SEARCH("No",'Model output'!S290)),NOT(ISNUMBER(SEARCH("carcinoma",'Model output'!S290)))),ISNUMBER(SEARCH("negative",'Model output'!S290))),"negative",IF(Z291="positive","gETE", "positive"))</f>
        <v>negative</v>
      </c>
      <c r="Z291" s="18"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18" t="str">
        <f>IF('Model output'!T290="","",IF('Model output'!T290="Not mentioned", "No", "Yes"))</f>
        <v/>
      </c>
      <c r="AB291" s="18" t="str">
        <f>IF(AA291&lt;&gt;"Yes","",IF(OR('Model output'!U290="",ISNUMBER(SEARCH("Not identified",'Model output'!U290))),"",'Model output'!U290))</f>
        <v/>
      </c>
      <c r="AC291" s="14" t="str">
        <f>IF(OR('Model output'!V290="", AND(ISERROR(SEARCH("Positive",'Model output'!V290)), ISNUMBER(SEARCH("Negative",'Model output'!V290))), AND(ISNUMBER(SEARCH("Uninvolved",'Model output'!V290)),NOT(ISNUMBER(SEARCH("margins involved",'Model output'!V290)))), ISNUMBER(SEARCH("Free",'Model output'!V290)), ISNUMBER(SEARCH("1 mm",'Model output'!V290)), ISNUMBER(SEARCH("0.1 CM",'Model output'!V290)), ISNUMBER(SEARCH("less than 0.2 mm",'Model output'!V290)), ISNUMBER(SEARCH("less than 0.5 mm",'Model output'!V290)), ISNUMBER(SEARCH("close to",'Model output'!V290)), ISNUMBER(SEARCH("abut",'Model output'!V290)), ISNUMBER(SEARCH("not mentioned",'Model output'!V290)), ISNUMBER(SEARCH("cannot be assessed",'Model output'!V290))), "negative", "positive")</f>
        <v>negative</v>
      </c>
      <c r="AD291" s="21"/>
      <c r="AE291" s="44"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AND(ISNUMBER(J291),J291&gt;=5),M291=""),AND(AND(ISNUMBER(J291),J291&gt;=5),AND(ISNUMBER(M291),M291&gt;=1)),AND(ISNUMBER(SERACH("papillary",N291)),OR(Y291="positive",Z291="positive"), ISNUMBER(SEARCH("BRAF",AB291)))),"intermediate","low"))</f>
        <v>low</v>
      </c>
      <c r="AF291" s="45" t="str">
        <f t="shared" si="60"/>
        <v>1a</v>
      </c>
      <c r="AG291" s="45" t="str">
        <f t="shared" si="61"/>
        <v>1a</v>
      </c>
      <c r="AH291" s="45" t="str">
        <f t="shared" si="62"/>
        <v>0</v>
      </c>
      <c r="AI291" s="46" t="str">
        <f t="shared" si="63"/>
        <v>II</v>
      </c>
      <c r="AJ291" s="47" t="s">
        <v>938</v>
      </c>
      <c r="AK291" s="48" t="s">
        <v>947</v>
      </c>
      <c r="AL291" s="48" t="s">
        <v>946</v>
      </c>
      <c r="AM291" s="48" t="s">
        <v>946</v>
      </c>
      <c r="AN291" s="48" t="s">
        <v>944</v>
      </c>
      <c r="AO291" s="24">
        <f t="shared" ca="1" si="64"/>
        <v>1</v>
      </c>
      <c r="AP291" s="14">
        <f t="shared" si="65"/>
        <v>0</v>
      </c>
      <c r="AQ291" s="14">
        <f t="shared" si="66"/>
        <v>0</v>
      </c>
      <c r="AR291" s="14">
        <f t="shared" si="67"/>
        <v>1</v>
      </c>
      <c r="AS291" s="15">
        <f t="shared" si="68"/>
        <v>1</v>
      </c>
    </row>
    <row r="294" spans="1:45">
      <c r="AN294" s="25"/>
    </row>
    <row r="295" spans="1:45">
      <c r="AN295" s="25"/>
      <c r="AO295" s="26"/>
      <c r="AP295" s="26"/>
      <c r="AQ295" s="26"/>
      <c r="AR295" s="26"/>
      <c r="AS295" s="26"/>
    </row>
    <row r="299" spans="1:45">
      <c r="AS299" s="9"/>
    </row>
    <row r="300" spans="1:45">
      <c r="AS300" s="9"/>
    </row>
  </sheetData>
  <mergeCells count="4">
    <mergeCell ref="AE1:AI1"/>
    <mergeCell ref="A1:AC1"/>
    <mergeCell ref="AO1:AS1"/>
    <mergeCell ref="AJ1:AN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683D-9D62-41E3-B9DB-3B7A27D358FC}">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8" max="8" width="16.1992187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73</v>
      </c>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row>
    <row r="2" spans="1:22">
      <c r="A2" t="s">
        <v>13</v>
      </c>
      <c r="B2" t="s">
        <v>124</v>
      </c>
      <c r="D2" t="s">
        <v>16</v>
      </c>
      <c r="E2" t="s">
        <v>15</v>
      </c>
      <c r="G2" t="s">
        <v>738</v>
      </c>
      <c r="H2" t="s">
        <v>124</v>
      </c>
      <c r="I2">
        <v>13</v>
      </c>
      <c r="J2">
        <v>1</v>
      </c>
      <c r="K2" t="s">
        <v>95</v>
      </c>
      <c r="L2" t="s">
        <v>17</v>
      </c>
      <c r="N2" t="s">
        <v>97</v>
      </c>
      <c r="O2">
        <v>1</v>
      </c>
      <c r="P2" t="s">
        <v>18</v>
      </c>
      <c r="R2" t="s">
        <v>30</v>
      </c>
      <c r="S2" t="s">
        <v>98</v>
      </c>
      <c r="V2" t="s">
        <v>19</v>
      </c>
    </row>
    <row r="3" spans="1:22">
      <c r="A3" t="s">
        <v>313</v>
      </c>
      <c r="D3" t="s">
        <v>34</v>
      </c>
      <c r="E3" t="s">
        <v>22</v>
      </c>
      <c r="F3" t="s">
        <v>21</v>
      </c>
      <c r="I3">
        <v>6</v>
      </c>
      <c r="J3">
        <v>0</v>
      </c>
      <c r="L3" t="s">
        <v>17</v>
      </c>
      <c r="M3" t="s">
        <v>756</v>
      </c>
      <c r="N3" t="s">
        <v>103</v>
      </c>
      <c r="O3">
        <v>2</v>
      </c>
      <c r="P3" t="s">
        <v>30</v>
      </c>
      <c r="Q3" t="s">
        <v>124</v>
      </c>
      <c r="R3" t="s">
        <v>30</v>
      </c>
      <c r="S3" t="s">
        <v>30</v>
      </c>
      <c r="V3" t="s">
        <v>188</v>
      </c>
    </row>
    <row r="4" spans="1:22">
      <c r="A4" t="s">
        <v>314</v>
      </c>
      <c r="D4" t="s">
        <v>23</v>
      </c>
      <c r="E4" t="s">
        <v>22</v>
      </c>
      <c r="F4" t="s">
        <v>21</v>
      </c>
      <c r="I4">
        <v>2</v>
      </c>
      <c r="J4">
        <v>0</v>
      </c>
      <c r="L4" t="s">
        <v>41</v>
      </c>
      <c r="N4" t="s">
        <v>118</v>
      </c>
      <c r="O4">
        <v>2</v>
      </c>
      <c r="P4" t="s">
        <v>25</v>
      </c>
      <c r="R4" t="s">
        <v>125</v>
      </c>
      <c r="S4" t="s">
        <v>38</v>
      </c>
      <c r="V4" t="s">
        <v>26</v>
      </c>
    </row>
    <row r="5" spans="1:22">
      <c r="A5" t="s">
        <v>315</v>
      </c>
      <c r="B5" t="s">
        <v>124</v>
      </c>
      <c r="D5" t="s">
        <v>39</v>
      </c>
      <c r="E5" t="s">
        <v>102</v>
      </c>
      <c r="F5" t="s">
        <v>21</v>
      </c>
      <c r="I5" t="s">
        <v>124</v>
      </c>
      <c r="J5" t="s">
        <v>124</v>
      </c>
      <c r="L5" t="s">
        <v>17</v>
      </c>
      <c r="M5" t="s">
        <v>192</v>
      </c>
      <c r="N5" t="s">
        <v>95</v>
      </c>
      <c r="O5">
        <v>1</v>
      </c>
      <c r="P5" t="s">
        <v>25</v>
      </c>
      <c r="R5" t="s">
        <v>38</v>
      </c>
      <c r="S5" t="s">
        <v>25</v>
      </c>
      <c r="T5" t="s">
        <v>757</v>
      </c>
      <c r="U5" t="s">
        <v>38</v>
      </c>
      <c r="V5" t="s">
        <v>26</v>
      </c>
    </row>
    <row r="6" spans="1:22">
      <c r="A6" t="s">
        <v>316</v>
      </c>
      <c r="D6" t="s">
        <v>99</v>
      </c>
      <c r="E6" t="s">
        <v>109</v>
      </c>
      <c r="F6" t="s">
        <v>125</v>
      </c>
      <c r="I6">
        <v>5</v>
      </c>
      <c r="J6">
        <v>1</v>
      </c>
      <c r="L6" t="s">
        <v>17</v>
      </c>
      <c r="M6" t="s">
        <v>117</v>
      </c>
      <c r="N6" t="s">
        <v>135</v>
      </c>
      <c r="O6">
        <v>1</v>
      </c>
      <c r="P6" t="s">
        <v>38</v>
      </c>
      <c r="R6" t="s">
        <v>38</v>
      </c>
      <c r="S6" t="s">
        <v>38</v>
      </c>
      <c r="T6" t="s">
        <v>758</v>
      </c>
      <c r="U6" t="s">
        <v>758</v>
      </c>
      <c r="V6" t="s">
        <v>26</v>
      </c>
    </row>
    <row r="7" spans="1:22">
      <c r="A7" t="s">
        <v>317</v>
      </c>
      <c r="D7" t="s">
        <v>99</v>
      </c>
      <c r="E7" t="s">
        <v>109</v>
      </c>
      <c r="I7">
        <v>8</v>
      </c>
      <c r="J7">
        <v>1</v>
      </c>
      <c r="L7" t="s">
        <v>116</v>
      </c>
      <c r="N7" t="s">
        <v>114</v>
      </c>
      <c r="O7">
        <v>2</v>
      </c>
      <c r="P7" t="s">
        <v>30</v>
      </c>
      <c r="R7" t="s">
        <v>759</v>
      </c>
      <c r="S7" t="s">
        <v>38</v>
      </c>
      <c r="T7" t="s">
        <v>757</v>
      </c>
      <c r="U7" t="s">
        <v>47</v>
      </c>
      <c r="V7" t="s">
        <v>188</v>
      </c>
    </row>
    <row r="8" spans="1:22">
      <c r="A8" t="s">
        <v>318</v>
      </c>
      <c r="D8" t="s">
        <v>120</v>
      </c>
      <c r="E8" t="s">
        <v>105</v>
      </c>
      <c r="F8" t="s">
        <v>125</v>
      </c>
      <c r="I8">
        <v>4</v>
      </c>
      <c r="J8">
        <v>1</v>
      </c>
      <c r="L8" t="s">
        <v>116</v>
      </c>
      <c r="N8" t="s">
        <v>197</v>
      </c>
      <c r="O8">
        <v>2</v>
      </c>
      <c r="P8" t="s">
        <v>38</v>
      </c>
      <c r="R8" t="s">
        <v>38</v>
      </c>
      <c r="S8" t="s">
        <v>38</v>
      </c>
      <c r="T8" t="s">
        <v>44</v>
      </c>
      <c r="U8" t="s">
        <v>44</v>
      </c>
      <c r="V8" t="s">
        <v>760</v>
      </c>
    </row>
    <row r="9" spans="1:22">
      <c r="A9" t="s">
        <v>319</v>
      </c>
      <c r="D9" t="s">
        <v>108</v>
      </c>
      <c r="E9" t="s">
        <v>149</v>
      </c>
      <c r="F9" t="s">
        <v>125</v>
      </c>
      <c r="I9">
        <v>37</v>
      </c>
      <c r="J9">
        <v>3</v>
      </c>
      <c r="L9" t="s">
        <v>17</v>
      </c>
      <c r="M9" t="s">
        <v>739</v>
      </c>
      <c r="N9" t="s">
        <v>185</v>
      </c>
      <c r="O9">
        <v>3</v>
      </c>
      <c r="P9" t="s">
        <v>30</v>
      </c>
      <c r="R9" t="s">
        <v>30</v>
      </c>
      <c r="S9" t="s">
        <v>30</v>
      </c>
      <c r="T9" t="s">
        <v>101</v>
      </c>
      <c r="U9" t="s">
        <v>219</v>
      </c>
      <c r="V9" t="s">
        <v>188</v>
      </c>
    </row>
    <row r="10" spans="1:22">
      <c r="A10" t="s">
        <v>320</v>
      </c>
      <c r="D10" t="s">
        <v>46</v>
      </c>
      <c r="E10" t="s">
        <v>22</v>
      </c>
      <c r="I10">
        <v>3</v>
      </c>
      <c r="J10">
        <v>0</v>
      </c>
      <c r="L10" t="s">
        <v>17</v>
      </c>
      <c r="M10" t="s">
        <v>599</v>
      </c>
      <c r="N10" t="s">
        <v>139</v>
      </c>
      <c r="O10">
        <v>1</v>
      </c>
      <c r="P10" t="s">
        <v>30</v>
      </c>
      <c r="R10" t="s">
        <v>30</v>
      </c>
      <c r="S10" t="s">
        <v>38</v>
      </c>
      <c r="V10" t="s">
        <v>760</v>
      </c>
    </row>
    <row r="11" spans="1:22">
      <c r="A11" t="s">
        <v>321</v>
      </c>
      <c r="D11" t="s">
        <v>34</v>
      </c>
      <c r="E11" t="s">
        <v>102</v>
      </c>
      <c r="I11" t="s">
        <v>124</v>
      </c>
      <c r="J11" t="s">
        <v>124</v>
      </c>
      <c r="L11" t="s">
        <v>17</v>
      </c>
      <c r="M11" t="s">
        <v>761</v>
      </c>
      <c r="N11" t="s">
        <v>207</v>
      </c>
      <c r="O11">
        <v>1</v>
      </c>
      <c r="S11" t="s">
        <v>124</v>
      </c>
      <c r="T11" t="s">
        <v>689</v>
      </c>
    </row>
    <row r="12" spans="1:22">
      <c r="A12" t="s">
        <v>322</v>
      </c>
      <c r="D12" t="s">
        <v>120</v>
      </c>
      <c r="E12" t="s">
        <v>105</v>
      </c>
      <c r="F12" t="s">
        <v>125</v>
      </c>
      <c r="I12">
        <v>20</v>
      </c>
      <c r="J12">
        <v>0</v>
      </c>
      <c r="L12" t="s">
        <v>17</v>
      </c>
      <c r="M12" t="s">
        <v>214</v>
      </c>
      <c r="N12" t="s">
        <v>762</v>
      </c>
      <c r="O12">
        <v>1</v>
      </c>
      <c r="P12" t="s">
        <v>30</v>
      </c>
      <c r="R12" t="s">
        <v>38</v>
      </c>
      <c r="S12" t="s">
        <v>38</v>
      </c>
      <c r="V12" t="s">
        <v>26</v>
      </c>
    </row>
    <row r="13" spans="1:22">
      <c r="A13" t="s">
        <v>323</v>
      </c>
      <c r="D13" t="s">
        <v>99</v>
      </c>
      <c r="E13" t="s">
        <v>112</v>
      </c>
      <c r="I13">
        <v>0</v>
      </c>
      <c r="J13">
        <v>0</v>
      </c>
      <c r="L13" t="s">
        <v>96</v>
      </c>
      <c r="M13" t="s">
        <v>202</v>
      </c>
      <c r="N13" t="s">
        <v>208</v>
      </c>
      <c r="O13">
        <v>2</v>
      </c>
      <c r="P13" t="s">
        <v>38</v>
      </c>
      <c r="R13" t="s">
        <v>38</v>
      </c>
      <c r="S13" t="s">
        <v>38</v>
      </c>
      <c r="T13" t="s">
        <v>763</v>
      </c>
      <c r="V13" t="s">
        <v>26</v>
      </c>
    </row>
    <row r="14" spans="1:22">
      <c r="A14" t="s">
        <v>324</v>
      </c>
      <c r="D14" t="s">
        <v>46</v>
      </c>
      <c r="E14" t="s">
        <v>33</v>
      </c>
      <c r="F14" t="s">
        <v>125</v>
      </c>
      <c r="I14">
        <v>9</v>
      </c>
      <c r="J14">
        <v>3</v>
      </c>
      <c r="K14" t="s">
        <v>600</v>
      </c>
      <c r="L14" t="s">
        <v>17</v>
      </c>
      <c r="N14" t="s">
        <v>107</v>
      </c>
      <c r="O14">
        <v>2</v>
      </c>
      <c r="P14" t="s">
        <v>18</v>
      </c>
      <c r="R14" t="s">
        <v>38</v>
      </c>
      <c r="S14" t="s">
        <v>38</v>
      </c>
      <c r="V14" t="s">
        <v>764</v>
      </c>
    </row>
    <row r="15" spans="1:22">
      <c r="A15" t="s">
        <v>325</v>
      </c>
      <c r="D15" t="s">
        <v>108</v>
      </c>
      <c r="E15" t="s">
        <v>105</v>
      </c>
      <c r="F15" t="s">
        <v>125</v>
      </c>
      <c r="I15">
        <v>0</v>
      </c>
      <c r="J15">
        <v>0</v>
      </c>
      <c r="L15" t="s">
        <v>96</v>
      </c>
      <c r="M15" t="s">
        <v>43</v>
      </c>
      <c r="N15" t="s">
        <v>209</v>
      </c>
      <c r="O15">
        <v>2</v>
      </c>
      <c r="P15" t="s">
        <v>38</v>
      </c>
      <c r="R15" t="s">
        <v>765</v>
      </c>
      <c r="S15" t="s">
        <v>38</v>
      </c>
      <c r="V15" t="s">
        <v>26</v>
      </c>
    </row>
    <row r="16" spans="1:22">
      <c r="A16" t="s">
        <v>326</v>
      </c>
      <c r="D16" t="s">
        <v>108</v>
      </c>
      <c r="E16" t="s">
        <v>109</v>
      </c>
      <c r="F16" t="s">
        <v>125</v>
      </c>
      <c r="I16">
        <v>6</v>
      </c>
      <c r="J16">
        <v>2</v>
      </c>
      <c r="L16" t="s">
        <v>96</v>
      </c>
      <c r="M16" t="s">
        <v>117</v>
      </c>
      <c r="N16" t="s">
        <v>138</v>
      </c>
      <c r="O16">
        <v>2</v>
      </c>
      <c r="P16" t="s">
        <v>30</v>
      </c>
      <c r="R16" t="s">
        <v>38</v>
      </c>
      <c r="S16" t="s">
        <v>30</v>
      </c>
      <c r="V16" t="s">
        <v>26</v>
      </c>
    </row>
    <row r="17" spans="1:22">
      <c r="A17" t="s">
        <v>327</v>
      </c>
      <c r="B17" t="s">
        <v>190</v>
      </c>
      <c r="D17" t="s">
        <v>108</v>
      </c>
      <c r="E17" t="s">
        <v>109</v>
      </c>
      <c r="F17" t="s">
        <v>125</v>
      </c>
      <c r="I17">
        <v>16</v>
      </c>
      <c r="J17">
        <v>1</v>
      </c>
      <c r="L17" t="s">
        <v>17</v>
      </c>
      <c r="N17" t="s">
        <v>766</v>
      </c>
      <c r="O17">
        <v>3</v>
      </c>
      <c r="P17" t="s">
        <v>38</v>
      </c>
      <c r="S17" t="s">
        <v>30</v>
      </c>
      <c r="T17" t="s">
        <v>690</v>
      </c>
      <c r="V17" t="s">
        <v>26</v>
      </c>
    </row>
    <row r="18" spans="1:22">
      <c r="A18" t="s">
        <v>328</v>
      </c>
      <c r="D18" t="s">
        <v>108</v>
      </c>
      <c r="E18" t="s">
        <v>109</v>
      </c>
      <c r="F18" t="s">
        <v>21</v>
      </c>
      <c r="I18">
        <v>3</v>
      </c>
      <c r="J18">
        <v>3</v>
      </c>
      <c r="L18" t="s">
        <v>17</v>
      </c>
      <c r="M18" t="s">
        <v>727</v>
      </c>
      <c r="N18" t="s">
        <v>209</v>
      </c>
      <c r="O18">
        <v>1</v>
      </c>
      <c r="P18" t="s">
        <v>30</v>
      </c>
      <c r="Q18" t="s">
        <v>767</v>
      </c>
      <c r="R18" t="s">
        <v>768</v>
      </c>
      <c r="S18" t="s">
        <v>30</v>
      </c>
      <c r="T18" t="s">
        <v>769</v>
      </c>
      <c r="U18" t="s">
        <v>769</v>
      </c>
      <c r="V18" t="s">
        <v>770</v>
      </c>
    </row>
    <row r="19" spans="1:22">
      <c r="A19" t="s">
        <v>329</v>
      </c>
      <c r="D19" t="s">
        <v>39</v>
      </c>
      <c r="E19" t="s">
        <v>22</v>
      </c>
      <c r="F19" t="s">
        <v>21</v>
      </c>
      <c r="I19">
        <v>9</v>
      </c>
      <c r="J19">
        <v>0</v>
      </c>
      <c r="L19" t="s">
        <v>17</v>
      </c>
      <c r="M19" t="s">
        <v>210</v>
      </c>
      <c r="N19" t="s">
        <v>121</v>
      </c>
      <c r="O19">
        <v>2</v>
      </c>
      <c r="P19" t="s">
        <v>25</v>
      </c>
      <c r="R19" t="s">
        <v>38</v>
      </c>
      <c r="S19" t="s">
        <v>25</v>
      </c>
      <c r="V19" t="s">
        <v>760</v>
      </c>
    </row>
    <row r="20" spans="1:22">
      <c r="A20" t="s">
        <v>330</v>
      </c>
      <c r="D20" t="s">
        <v>108</v>
      </c>
      <c r="E20" t="s">
        <v>112</v>
      </c>
      <c r="F20" t="s">
        <v>125</v>
      </c>
      <c r="L20" t="s">
        <v>17</v>
      </c>
      <c r="N20" t="s">
        <v>211</v>
      </c>
      <c r="O20">
        <v>2</v>
      </c>
      <c r="P20" t="s">
        <v>30</v>
      </c>
      <c r="S20" t="s">
        <v>38</v>
      </c>
      <c r="T20" t="s">
        <v>771</v>
      </c>
      <c r="V20" t="s">
        <v>760</v>
      </c>
    </row>
    <row r="21" spans="1:22">
      <c r="A21" t="s">
        <v>331</v>
      </c>
      <c r="B21" t="s">
        <v>124</v>
      </c>
      <c r="D21" t="s">
        <v>120</v>
      </c>
      <c r="E21" t="s">
        <v>105</v>
      </c>
      <c r="F21" t="s">
        <v>125</v>
      </c>
      <c r="I21">
        <v>2</v>
      </c>
      <c r="J21">
        <v>0</v>
      </c>
      <c r="L21" t="s">
        <v>17</v>
      </c>
      <c r="N21" t="s">
        <v>197</v>
      </c>
      <c r="O21">
        <v>2</v>
      </c>
      <c r="P21" t="s">
        <v>30</v>
      </c>
      <c r="S21" t="s">
        <v>38</v>
      </c>
      <c r="T21" t="s">
        <v>772</v>
      </c>
      <c r="U21" t="s">
        <v>772</v>
      </c>
      <c r="V21" t="s">
        <v>760</v>
      </c>
    </row>
    <row r="22" spans="1:22">
      <c r="A22" t="s">
        <v>332</v>
      </c>
      <c r="D22" t="s">
        <v>99</v>
      </c>
      <c r="E22" t="s">
        <v>105</v>
      </c>
      <c r="F22" t="s">
        <v>125</v>
      </c>
      <c r="I22">
        <v>11</v>
      </c>
      <c r="J22">
        <v>0</v>
      </c>
      <c r="L22" t="s">
        <v>773</v>
      </c>
      <c r="M22" t="s">
        <v>774</v>
      </c>
      <c r="N22" t="s">
        <v>114</v>
      </c>
      <c r="O22">
        <v>1</v>
      </c>
      <c r="P22" t="s">
        <v>38</v>
      </c>
      <c r="R22" t="s">
        <v>25</v>
      </c>
      <c r="S22" t="s">
        <v>38</v>
      </c>
      <c r="T22" t="s">
        <v>689</v>
      </c>
      <c r="V22" t="s">
        <v>26</v>
      </c>
    </row>
    <row r="23" spans="1:22">
      <c r="A23" t="s">
        <v>333</v>
      </c>
      <c r="B23" t="s">
        <v>124</v>
      </c>
      <c r="D23" t="s">
        <v>108</v>
      </c>
      <c r="E23" t="s">
        <v>105</v>
      </c>
      <c r="F23" t="s">
        <v>125</v>
      </c>
      <c r="I23">
        <v>1</v>
      </c>
      <c r="J23">
        <v>0</v>
      </c>
      <c r="L23" t="s">
        <v>17</v>
      </c>
      <c r="M23" t="s">
        <v>775</v>
      </c>
      <c r="N23" t="s">
        <v>121</v>
      </c>
      <c r="O23" t="s">
        <v>776</v>
      </c>
      <c r="P23" t="s">
        <v>38</v>
      </c>
      <c r="R23" t="s">
        <v>777</v>
      </c>
      <c r="S23" t="s">
        <v>778</v>
      </c>
      <c r="T23" t="s">
        <v>779</v>
      </c>
      <c r="U23" t="s">
        <v>779</v>
      </c>
      <c r="V23" t="s">
        <v>188</v>
      </c>
    </row>
    <row r="24" spans="1:22">
      <c r="A24" t="s">
        <v>334</v>
      </c>
      <c r="D24" t="s">
        <v>99</v>
      </c>
      <c r="E24" t="s">
        <v>112</v>
      </c>
      <c r="F24" t="s">
        <v>125</v>
      </c>
      <c r="L24" t="s">
        <v>17</v>
      </c>
      <c r="N24" t="s">
        <v>215</v>
      </c>
      <c r="O24">
        <v>1</v>
      </c>
      <c r="P24" t="s">
        <v>25</v>
      </c>
      <c r="R24" t="s">
        <v>38</v>
      </c>
      <c r="S24" t="s">
        <v>38</v>
      </c>
      <c r="T24" t="s">
        <v>740</v>
      </c>
      <c r="U24" t="s">
        <v>740</v>
      </c>
      <c r="V24" t="s">
        <v>26</v>
      </c>
    </row>
    <row r="25" spans="1:22">
      <c r="A25" t="s">
        <v>335</v>
      </c>
      <c r="D25" t="s">
        <v>108</v>
      </c>
      <c r="E25" t="s">
        <v>149</v>
      </c>
      <c r="F25" t="s">
        <v>125</v>
      </c>
      <c r="I25">
        <v>42</v>
      </c>
      <c r="J25">
        <v>6</v>
      </c>
      <c r="L25" t="s">
        <v>96</v>
      </c>
      <c r="M25" t="s">
        <v>214</v>
      </c>
      <c r="N25" t="s">
        <v>111</v>
      </c>
      <c r="O25">
        <v>3</v>
      </c>
      <c r="P25" t="s">
        <v>30</v>
      </c>
      <c r="Q25" t="s">
        <v>212</v>
      </c>
      <c r="R25" t="s">
        <v>30</v>
      </c>
      <c r="S25" t="s">
        <v>30</v>
      </c>
      <c r="V25" t="s">
        <v>196</v>
      </c>
    </row>
    <row r="26" spans="1:22">
      <c r="A26" t="s">
        <v>336</v>
      </c>
      <c r="D26" t="s">
        <v>120</v>
      </c>
      <c r="E26" t="s">
        <v>112</v>
      </c>
      <c r="F26" t="s">
        <v>125</v>
      </c>
      <c r="L26" t="s">
        <v>96</v>
      </c>
      <c r="M26" t="s">
        <v>202</v>
      </c>
      <c r="N26" t="s">
        <v>197</v>
      </c>
      <c r="O26">
        <v>2</v>
      </c>
      <c r="P26" t="s">
        <v>47</v>
      </c>
      <c r="R26" t="s">
        <v>25</v>
      </c>
      <c r="S26" t="s">
        <v>38</v>
      </c>
      <c r="V26" t="s">
        <v>26</v>
      </c>
    </row>
    <row r="27" spans="1:22">
      <c r="A27" t="s">
        <v>337</v>
      </c>
      <c r="D27" t="s">
        <v>99</v>
      </c>
      <c r="E27" t="s">
        <v>105</v>
      </c>
      <c r="F27" t="s">
        <v>125</v>
      </c>
      <c r="I27">
        <v>6</v>
      </c>
      <c r="J27">
        <v>0</v>
      </c>
      <c r="L27" t="s">
        <v>17</v>
      </c>
      <c r="N27" t="s">
        <v>114</v>
      </c>
      <c r="O27">
        <v>1</v>
      </c>
      <c r="P27" t="s">
        <v>38</v>
      </c>
      <c r="R27" t="s">
        <v>30</v>
      </c>
      <c r="S27" t="s">
        <v>30</v>
      </c>
      <c r="V27" t="s">
        <v>188</v>
      </c>
    </row>
    <row r="28" spans="1:22">
      <c r="A28" t="s">
        <v>338</v>
      </c>
      <c r="D28" t="s">
        <v>34</v>
      </c>
      <c r="E28" t="s">
        <v>102</v>
      </c>
      <c r="F28" t="s">
        <v>125</v>
      </c>
      <c r="I28">
        <v>0</v>
      </c>
      <c r="J28">
        <v>0</v>
      </c>
      <c r="L28" t="s">
        <v>41</v>
      </c>
      <c r="N28" t="s">
        <v>121</v>
      </c>
      <c r="O28" t="s">
        <v>780</v>
      </c>
      <c r="P28" t="s">
        <v>38</v>
      </c>
      <c r="R28" t="s">
        <v>30</v>
      </c>
      <c r="S28" t="s">
        <v>30</v>
      </c>
      <c r="T28" t="s">
        <v>44</v>
      </c>
      <c r="U28" t="s">
        <v>44</v>
      </c>
      <c r="V28" t="s">
        <v>188</v>
      </c>
    </row>
    <row r="29" spans="1:22">
      <c r="A29" t="s">
        <v>339</v>
      </c>
      <c r="D29" t="s">
        <v>108</v>
      </c>
      <c r="E29" t="s">
        <v>109</v>
      </c>
      <c r="F29" t="s">
        <v>125</v>
      </c>
      <c r="I29">
        <v>7</v>
      </c>
      <c r="J29">
        <v>7</v>
      </c>
      <c r="L29" t="s">
        <v>96</v>
      </c>
      <c r="M29" t="s">
        <v>177</v>
      </c>
      <c r="N29" t="s">
        <v>184</v>
      </c>
      <c r="O29">
        <v>1</v>
      </c>
      <c r="P29" t="s">
        <v>30</v>
      </c>
      <c r="R29" t="s">
        <v>30</v>
      </c>
      <c r="S29" t="s">
        <v>30</v>
      </c>
      <c r="V29" t="s">
        <v>188</v>
      </c>
    </row>
    <row r="30" spans="1:22">
      <c r="A30" t="s">
        <v>340</v>
      </c>
      <c r="D30" t="s">
        <v>99</v>
      </c>
      <c r="E30" t="s">
        <v>105</v>
      </c>
      <c r="I30">
        <v>1</v>
      </c>
      <c r="J30">
        <v>0</v>
      </c>
      <c r="L30" t="s">
        <v>116</v>
      </c>
      <c r="N30" t="s">
        <v>114</v>
      </c>
      <c r="O30">
        <v>1</v>
      </c>
      <c r="P30" t="s">
        <v>18</v>
      </c>
      <c r="R30" t="s">
        <v>38</v>
      </c>
      <c r="S30" t="s">
        <v>38</v>
      </c>
      <c r="V30" t="s">
        <v>26</v>
      </c>
    </row>
    <row r="31" spans="1:22">
      <c r="A31" t="s">
        <v>341</v>
      </c>
      <c r="D31" t="s">
        <v>180</v>
      </c>
      <c r="E31" t="s">
        <v>105</v>
      </c>
      <c r="F31" t="s">
        <v>125</v>
      </c>
      <c r="I31">
        <v>4</v>
      </c>
      <c r="J31">
        <v>0</v>
      </c>
      <c r="L31" t="s">
        <v>17</v>
      </c>
      <c r="M31" t="s">
        <v>630</v>
      </c>
      <c r="N31" t="s">
        <v>140</v>
      </c>
      <c r="O31">
        <v>1</v>
      </c>
      <c r="P31" t="s">
        <v>30</v>
      </c>
      <c r="S31" t="s">
        <v>47</v>
      </c>
      <c r="T31" t="s">
        <v>691</v>
      </c>
      <c r="V31" t="s">
        <v>26</v>
      </c>
    </row>
    <row r="32" spans="1:22">
      <c r="A32" t="s">
        <v>342</v>
      </c>
      <c r="D32" t="s">
        <v>99</v>
      </c>
      <c r="E32" t="s">
        <v>109</v>
      </c>
      <c r="F32" t="s">
        <v>125</v>
      </c>
      <c r="I32">
        <v>7</v>
      </c>
      <c r="J32">
        <v>4</v>
      </c>
      <c r="L32" t="s">
        <v>96</v>
      </c>
      <c r="M32" t="s">
        <v>202</v>
      </c>
      <c r="N32" t="s">
        <v>114</v>
      </c>
      <c r="O32">
        <v>2</v>
      </c>
      <c r="P32" t="s">
        <v>30</v>
      </c>
      <c r="S32" t="s">
        <v>47</v>
      </c>
      <c r="V32" t="s">
        <v>26</v>
      </c>
    </row>
    <row r="33" spans="1:22">
      <c r="A33" t="s">
        <v>343</v>
      </c>
      <c r="D33" t="s">
        <v>108</v>
      </c>
      <c r="E33" t="s">
        <v>731</v>
      </c>
      <c r="F33" t="s">
        <v>125</v>
      </c>
      <c r="L33" t="s">
        <v>17</v>
      </c>
      <c r="M33" t="s">
        <v>214</v>
      </c>
      <c r="N33" t="s">
        <v>121</v>
      </c>
      <c r="O33">
        <v>2</v>
      </c>
      <c r="P33" t="s">
        <v>30</v>
      </c>
      <c r="R33" t="s">
        <v>30</v>
      </c>
      <c r="S33" t="s">
        <v>30</v>
      </c>
      <c r="T33" t="s">
        <v>779</v>
      </c>
      <c r="U33" t="s">
        <v>769</v>
      </c>
      <c r="V33" t="s">
        <v>188</v>
      </c>
    </row>
    <row r="34" spans="1:22">
      <c r="A34" t="s">
        <v>344</v>
      </c>
      <c r="D34" t="s">
        <v>108</v>
      </c>
      <c r="E34" t="s">
        <v>105</v>
      </c>
      <c r="J34">
        <v>0</v>
      </c>
      <c r="L34" t="s">
        <v>96</v>
      </c>
      <c r="M34" t="s">
        <v>117</v>
      </c>
      <c r="N34" t="s">
        <v>135</v>
      </c>
      <c r="O34">
        <v>2</v>
      </c>
      <c r="P34" t="s">
        <v>38</v>
      </c>
      <c r="S34" t="s">
        <v>30</v>
      </c>
      <c r="T34" t="s">
        <v>692</v>
      </c>
      <c r="U34" t="s">
        <v>692</v>
      </c>
      <c r="V34" t="s">
        <v>188</v>
      </c>
    </row>
    <row r="35" spans="1:22">
      <c r="A35" t="s">
        <v>345</v>
      </c>
      <c r="D35" t="s">
        <v>180</v>
      </c>
      <c r="E35" t="s">
        <v>109</v>
      </c>
      <c r="F35" t="s">
        <v>125</v>
      </c>
      <c r="H35" t="s">
        <v>217</v>
      </c>
      <c r="I35">
        <v>2</v>
      </c>
      <c r="J35">
        <v>2</v>
      </c>
      <c r="L35" t="s">
        <v>631</v>
      </c>
      <c r="M35" t="s">
        <v>117</v>
      </c>
      <c r="N35" t="s">
        <v>186</v>
      </c>
      <c r="O35">
        <v>1</v>
      </c>
      <c r="P35" t="s">
        <v>30</v>
      </c>
      <c r="S35" t="s">
        <v>47</v>
      </c>
      <c r="T35" t="s">
        <v>781</v>
      </c>
      <c r="U35" t="s">
        <v>693</v>
      </c>
      <c r="V35" t="s">
        <v>26</v>
      </c>
    </row>
    <row r="36" spans="1:22">
      <c r="A36" t="s">
        <v>346</v>
      </c>
      <c r="D36" t="s">
        <v>99</v>
      </c>
      <c r="E36" t="s">
        <v>105</v>
      </c>
      <c r="I36">
        <v>8</v>
      </c>
      <c r="J36">
        <v>0</v>
      </c>
      <c r="L36" t="s">
        <v>41</v>
      </c>
      <c r="N36" t="s">
        <v>218</v>
      </c>
      <c r="O36">
        <v>2</v>
      </c>
      <c r="P36" t="s">
        <v>38</v>
      </c>
      <c r="R36" t="s">
        <v>38</v>
      </c>
      <c r="S36" t="s">
        <v>38</v>
      </c>
      <c r="V36" t="s">
        <v>26</v>
      </c>
    </row>
    <row r="37" spans="1:22">
      <c r="A37" t="s">
        <v>347</v>
      </c>
      <c r="D37" t="s">
        <v>108</v>
      </c>
      <c r="E37" t="s">
        <v>109</v>
      </c>
      <c r="F37" t="s">
        <v>125</v>
      </c>
      <c r="I37">
        <v>14</v>
      </c>
      <c r="J37">
        <v>6</v>
      </c>
      <c r="L37" t="s">
        <v>17</v>
      </c>
      <c r="N37" t="s">
        <v>121</v>
      </c>
      <c r="O37">
        <v>2</v>
      </c>
      <c r="P37" t="s">
        <v>25</v>
      </c>
      <c r="R37" t="s">
        <v>38</v>
      </c>
      <c r="S37" t="s">
        <v>30</v>
      </c>
      <c r="T37" t="s">
        <v>219</v>
      </c>
      <c r="U37" t="s">
        <v>781</v>
      </c>
      <c r="V37" t="s">
        <v>760</v>
      </c>
    </row>
    <row r="38" spans="1:22">
      <c r="A38" t="s">
        <v>348</v>
      </c>
      <c r="D38" t="s">
        <v>99</v>
      </c>
      <c r="E38" t="s">
        <v>22</v>
      </c>
      <c r="F38" t="s">
        <v>125</v>
      </c>
      <c r="I38">
        <v>8</v>
      </c>
      <c r="J38">
        <v>0</v>
      </c>
      <c r="L38" t="s">
        <v>116</v>
      </c>
      <c r="N38" t="s">
        <v>220</v>
      </c>
      <c r="O38">
        <v>1</v>
      </c>
      <c r="P38" t="s">
        <v>47</v>
      </c>
      <c r="R38" t="s">
        <v>38</v>
      </c>
      <c r="S38" t="s">
        <v>47</v>
      </c>
      <c r="T38" t="s">
        <v>781</v>
      </c>
      <c r="U38" t="s">
        <v>694</v>
      </c>
      <c r="V38" t="s">
        <v>26</v>
      </c>
    </row>
    <row r="39" spans="1:22">
      <c r="A39" t="s">
        <v>349</v>
      </c>
      <c r="B39" t="s">
        <v>124</v>
      </c>
      <c r="D39" t="s">
        <v>23</v>
      </c>
      <c r="E39" t="s">
        <v>33</v>
      </c>
      <c r="F39" t="s">
        <v>21</v>
      </c>
      <c r="I39">
        <v>1</v>
      </c>
      <c r="J39">
        <v>5</v>
      </c>
      <c r="K39" t="s">
        <v>221</v>
      </c>
      <c r="L39" t="s">
        <v>52</v>
      </c>
      <c r="N39" t="s">
        <v>111</v>
      </c>
      <c r="O39">
        <v>1</v>
      </c>
      <c r="P39" t="s">
        <v>38</v>
      </c>
      <c r="R39" t="s">
        <v>38</v>
      </c>
      <c r="S39" t="s">
        <v>124</v>
      </c>
      <c r="V39" t="s">
        <v>782</v>
      </c>
    </row>
    <row r="40" spans="1:22">
      <c r="A40" t="s">
        <v>350</v>
      </c>
      <c r="B40" t="s">
        <v>124</v>
      </c>
      <c r="D40" t="s">
        <v>23</v>
      </c>
      <c r="E40" t="s">
        <v>40</v>
      </c>
      <c r="F40" t="s">
        <v>21</v>
      </c>
      <c r="I40" t="s">
        <v>124</v>
      </c>
      <c r="J40">
        <v>0</v>
      </c>
      <c r="L40" t="s">
        <v>783</v>
      </c>
      <c r="M40" t="s">
        <v>784</v>
      </c>
      <c r="N40" t="s">
        <v>223</v>
      </c>
      <c r="O40">
        <v>1</v>
      </c>
      <c r="P40" t="s">
        <v>42</v>
      </c>
      <c r="R40" t="s">
        <v>42</v>
      </c>
      <c r="S40" t="s">
        <v>42</v>
      </c>
      <c r="V40" t="s">
        <v>124</v>
      </c>
    </row>
    <row r="41" spans="1:22">
      <c r="A41" t="s">
        <v>351</v>
      </c>
      <c r="B41" t="s">
        <v>124</v>
      </c>
      <c r="D41" t="s">
        <v>108</v>
      </c>
      <c r="E41" t="s">
        <v>149</v>
      </c>
      <c r="G41" t="s">
        <v>785</v>
      </c>
      <c r="I41">
        <v>9</v>
      </c>
      <c r="J41">
        <v>5</v>
      </c>
      <c r="K41" t="s">
        <v>130</v>
      </c>
      <c r="L41" t="s">
        <v>632</v>
      </c>
      <c r="N41" t="s">
        <v>209</v>
      </c>
      <c r="O41">
        <v>1</v>
      </c>
      <c r="P41" t="s">
        <v>38</v>
      </c>
      <c r="R41" t="s">
        <v>125</v>
      </c>
      <c r="S41" t="s">
        <v>603</v>
      </c>
      <c r="V41" t="s">
        <v>633</v>
      </c>
    </row>
    <row r="42" spans="1:22">
      <c r="A42" t="s">
        <v>352</v>
      </c>
      <c r="D42" t="s">
        <v>23</v>
      </c>
      <c r="E42" t="s">
        <v>40</v>
      </c>
      <c r="F42" t="s">
        <v>106</v>
      </c>
      <c r="I42">
        <v>0</v>
      </c>
      <c r="J42">
        <v>0</v>
      </c>
      <c r="L42" t="s">
        <v>141</v>
      </c>
      <c r="M42" t="s">
        <v>741</v>
      </c>
      <c r="N42" t="s">
        <v>129</v>
      </c>
      <c r="O42">
        <v>2</v>
      </c>
      <c r="P42" t="s">
        <v>30</v>
      </c>
      <c r="R42" t="s">
        <v>695</v>
      </c>
      <c r="S42" t="s">
        <v>38</v>
      </c>
      <c r="V42" t="s">
        <v>224</v>
      </c>
    </row>
    <row r="43" spans="1:22">
      <c r="A43" t="s">
        <v>353</v>
      </c>
      <c r="D43" t="s">
        <v>34</v>
      </c>
      <c r="E43" t="s">
        <v>634</v>
      </c>
      <c r="F43" t="s">
        <v>21</v>
      </c>
      <c r="I43">
        <v>8</v>
      </c>
      <c r="J43">
        <v>7</v>
      </c>
      <c r="K43" t="s">
        <v>140</v>
      </c>
      <c r="L43" t="s">
        <v>141</v>
      </c>
      <c r="M43" t="s">
        <v>786</v>
      </c>
      <c r="N43" t="s">
        <v>225</v>
      </c>
      <c r="O43">
        <v>1</v>
      </c>
      <c r="P43" t="s">
        <v>30</v>
      </c>
      <c r="Q43" t="s">
        <v>212</v>
      </c>
      <c r="R43" t="s">
        <v>226</v>
      </c>
      <c r="S43" t="s">
        <v>227</v>
      </c>
      <c r="V43" t="s">
        <v>228</v>
      </c>
    </row>
    <row r="44" spans="1:22">
      <c r="A44" t="s">
        <v>354</v>
      </c>
      <c r="D44" t="s">
        <v>108</v>
      </c>
      <c r="E44" t="s">
        <v>149</v>
      </c>
      <c r="J44">
        <v>1</v>
      </c>
      <c r="K44" t="s">
        <v>229</v>
      </c>
      <c r="L44" t="s">
        <v>52</v>
      </c>
      <c r="N44" t="s">
        <v>230</v>
      </c>
      <c r="O44">
        <v>1</v>
      </c>
      <c r="P44" t="s">
        <v>38</v>
      </c>
      <c r="R44" t="s">
        <v>231</v>
      </c>
      <c r="S44" t="s">
        <v>232</v>
      </c>
      <c r="V44" t="s">
        <v>787</v>
      </c>
    </row>
    <row r="45" spans="1:22">
      <c r="A45" t="s">
        <v>355</v>
      </c>
      <c r="D45" t="s">
        <v>34</v>
      </c>
      <c r="E45" t="s">
        <v>15</v>
      </c>
      <c r="G45" t="s">
        <v>788</v>
      </c>
      <c r="I45">
        <v>41</v>
      </c>
      <c r="J45">
        <v>9</v>
      </c>
      <c r="K45" t="s">
        <v>110</v>
      </c>
      <c r="L45" t="s">
        <v>52</v>
      </c>
      <c r="N45" t="s">
        <v>110</v>
      </c>
      <c r="O45">
        <v>2</v>
      </c>
      <c r="P45" t="s">
        <v>30</v>
      </c>
      <c r="Q45" t="s">
        <v>718</v>
      </c>
      <c r="R45" t="s">
        <v>30</v>
      </c>
      <c r="S45" t="s">
        <v>789</v>
      </c>
      <c r="V45" t="s">
        <v>782</v>
      </c>
    </row>
    <row r="46" spans="1:22">
      <c r="A46" t="s">
        <v>356</v>
      </c>
      <c r="D46" t="s">
        <v>23</v>
      </c>
      <c r="E46" t="s">
        <v>40</v>
      </c>
      <c r="F46" t="s">
        <v>14</v>
      </c>
      <c r="I46">
        <v>0</v>
      </c>
      <c r="J46">
        <v>0</v>
      </c>
      <c r="L46" t="s">
        <v>52</v>
      </c>
      <c r="N46" t="s">
        <v>704</v>
      </c>
      <c r="O46">
        <v>2</v>
      </c>
      <c r="P46" t="s">
        <v>38</v>
      </c>
      <c r="R46" t="s">
        <v>38</v>
      </c>
      <c r="S46" t="s">
        <v>38</v>
      </c>
      <c r="V46" t="s">
        <v>790</v>
      </c>
    </row>
    <row r="47" spans="1:22">
      <c r="A47" t="s">
        <v>357</v>
      </c>
      <c r="D47" t="s">
        <v>39</v>
      </c>
      <c r="E47" t="s">
        <v>102</v>
      </c>
      <c r="F47" t="s">
        <v>14</v>
      </c>
      <c r="L47" t="s">
        <v>17</v>
      </c>
      <c r="M47" t="s">
        <v>35</v>
      </c>
      <c r="N47" t="s">
        <v>197</v>
      </c>
      <c r="O47">
        <v>1</v>
      </c>
      <c r="P47" t="s">
        <v>38</v>
      </c>
      <c r="R47" t="s">
        <v>131</v>
      </c>
      <c r="S47" t="s">
        <v>233</v>
      </c>
      <c r="V47" t="s">
        <v>50</v>
      </c>
    </row>
    <row r="48" spans="1:22">
      <c r="A48" t="s">
        <v>358</v>
      </c>
      <c r="D48" t="s">
        <v>39</v>
      </c>
      <c r="E48" t="s">
        <v>22</v>
      </c>
      <c r="F48" t="s">
        <v>21</v>
      </c>
      <c r="I48">
        <v>4</v>
      </c>
      <c r="J48">
        <v>0</v>
      </c>
      <c r="L48" t="s">
        <v>41</v>
      </c>
      <c r="N48" t="s">
        <v>137</v>
      </c>
      <c r="O48">
        <v>1</v>
      </c>
      <c r="P48" t="s">
        <v>47</v>
      </c>
      <c r="R48" t="s">
        <v>70</v>
      </c>
      <c r="S48" t="s">
        <v>47</v>
      </c>
      <c r="V48" t="s">
        <v>50</v>
      </c>
    </row>
    <row r="49" spans="1:22">
      <c r="A49" t="s">
        <v>359</v>
      </c>
      <c r="D49" t="s">
        <v>39</v>
      </c>
      <c r="E49" t="s">
        <v>22</v>
      </c>
      <c r="F49" t="s">
        <v>14</v>
      </c>
      <c r="I49">
        <v>2</v>
      </c>
      <c r="J49">
        <v>0</v>
      </c>
      <c r="L49" t="s">
        <v>52</v>
      </c>
      <c r="M49" t="s">
        <v>791</v>
      </c>
      <c r="N49" t="s">
        <v>234</v>
      </c>
      <c r="O49">
        <v>1</v>
      </c>
      <c r="P49" t="s">
        <v>38</v>
      </c>
      <c r="R49" t="s">
        <v>70</v>
      </c>
      <c r="S49" t="s">
        <v>38</v>
      </c>
      <c r="V49" t="s">
        <v>50</v>
      </c>
    </row>
    <row r="50" spans="1:22">
      <c r="A50" t="s">
        <v>360</v>
      </c>
      <c r="D50" t="s">
        <v>198</v>
      </c>
      <c r="E50" t="s">
        <v>22</v>
      </c>
      <c r="F50" t="s">
        <v>14</v>
      </c>
      <c r="I50">
        <v>2</v>
      </c>
      <c r="J50">
        <v>0</v>
      </c>
      <c r="L50" t="s">
        <v>636</v>
      </c>
      <c r="N50" t="s">
        <v>235</v>
      </c>
      <c r="O50">
        <v>1</v>
      </c>
      <c r="P50" t="s">
        <v>47</v>
      </c>
      <c r="R50" t="s">
        <v>38</v>
      </c>
      <c r="S50" t="s">
        <v>47</v>
      </c>
      <c r="V50" t="s">
        <v>50</v>
      </c>
    </row>
    <row r="51" spans="1:22">
      <c r="A51" t="s">
        <v>361</v>
      </c>
      <c r="I51">
        <v>4</v>
      </c>
      <c r="J51">
        <v>0</v>
      </c>
      <c r="L51" t="s">
        <v>41</v>
      </c>
      <c r="N51" t="s">
        <v>142</v>
      </c>
      <c r="O51">
        <v>1</v>
      </c>
      <c r="P51" t="s">
        <v>38</v>
      </c>
      <c r="R51" t="s">
        <v>38</v>
      </c>
      <c r="S51" t="s">
        <v>38</v>
      </c>
      <c r="V51" t="s">
        <v>50</v>
      </c>
    </row>
    <row r="52" spans="1:22">
      <c r="A52" t="s">
        <v>362</v>
      </c>
      <c r="D52" t="s">
        <v>39</v>
      </c>
      <c r="E52" t="s">
        <v>22</v>
      </c>
      <c r="F52" t="s">
        <v>14</v>
      </c>
      <c r="I52">
        <v>5</v>
      </c>
      <c r="J52">
        <v>0</v>
      </c>
      <c r="L52" t="s">
        <v>52</v>
      </c>
      <c r="M52" t="s">
        <v>48</v>
      </c>
      <c r="N52" t="s">
        <v>127</v>
      </c>
      <c r="O52">
        <v>2</v>
      </c>
      <c r="P52" t="s">
        <v>236</v>
      </c>
      <c r="R52" t="s">
        <v>237</v>
      </c>
      <c r="S52" t="s">
        <v>38</v>
      </c>
      <c r="V52" t="s">
        <v>50</v>
      </c>
    </row>
    <row r="53" spans="1:22">
      <c r="A53" t="s">
        <v>363</v>
      </c>
      <c r="B53" t="s">
        <v>124</v>
      </c>
      <c r="D53" t="s">
        <v>39</v>
      </c>
      <c r="E53" t="s">
        <v>102</v>
      </c>
      <c r="F53" t="s">
        <v>21</v>
      </c>
      <c r="I53" t="s">
        <v>124</v>
      </c>
      <c r="J53">
        <v>1</v>
      </c>
      <c r="L53" t="s">
        <v>17</v>
      </c>
      <c r="M53" t="s">
        <v>201</v>
      </c>
      <c r="N53" t="s">
        <v>234</v>
      </c>
      <c r="O53">
        <v>1</v>
      </c>
      <c r="P53" t="s">
        <v>196</v>
      </c>
      <c r="Q53" t="s">
        <v>696</v>
      </c>
      <c r="R53" t="s">
        <v>238</v>
      </c>
      <c r="S53" t="s">
        <v>30</v>
      </c>
      <c r="V53" t="s">
        <v>604</v>
      </c>
    </row>
    <row r="54" spans="1:22">
      <c r="A54" t="s">
        <v>364</v>
      </c>
      <c r="D54" t="s">
        <v>198</v>
      </c>
      <c r="E54" t="s">
        <v>33</v>
      </c>
      <c r="F54" t="s">
        <v>27</v>
      </c>
      <c r="G54" t="s">
        <v>792</v>
      </c>
      <c r="I54">
        <v>4</v>
      </c>
      <c r="J54">
        <v>1</v>
      </c>
      <c r="K54" t="s">
        <v>197</v>
      </c>
      <c r="L54" t="s">
        <v>52</v>
      </c>
      <c r="N54" t="s">
        <v>223</v>
      </c>
      <c r="O54">
        <v>1</v>
      </c>
      <c r="P54" t="s">
        <v>38</v>
      </c>
      <c r="R54" t="s">
        <v>128</v>
      </c>
      <c r="S54" t="s">
        <v>605</v>
      </c>
      <c r="V54" t="s">
        <v>606</v>
      </c>
    </row>
    <row r="55" spans="1:22">
      <c r="A55" t="s">
        <v>365</v>
      </c>
      <c r="D55" t="s">
        <v>39</v>
      </c>
      <c r="E55" t="s">
        <v>22</v>
      </c>
      <c r="F55" t="s">
        <v>21</v>
      </c>
      <c r="I55">
        <v>3</v>
      </c>
      <c r="J55">
        <v>0</v>
      </c>
      <c r="L55" t="s">
        <v>41</v>
      </c>
      <c r="N55" t="s">
        <v>137</v>
      </c>
      <c r="O55">
        <v>1</v>
      </c>
      <c r="P55" t="s">
        <v>38</v>
      </c>
      <c r="R55" t="s">
        <v>38</v>
      </c>
      <c r="S55" t="s">
        <v>47</v>
      </c>
      <c r="V55" t="s">
        <v>50</v>
      </c>
    </row>
    <row r="56" spans="1:22">
      <c r="A56" t="s">
        <v>366</v>
      </c>
      <c r="D56" t="s">
        <v>34</v>
      </c>
      <c r="E56" t="s">
        <v>22</v>
      </c>
      <c r="F56" t="s">
        <v>14</v>
      </c>
      <c r="I56">
        <v>1</v>
      </c>
      <c r="J56">
        <v>0</v>
      </c>
      <c r="L56" t="s">
        <v>52</v>
      </c>
      <c r="M56" t="s">
        <v>31</v>
      </c>
      <c r="N56" t="s">
        <v>97</v>
      </c>
      <c r="O56">
        <v>1</v>
      </c>
      <c r="P56" t="s">
        <v>38</v>
      </c>
      <c r="R56" t="s">
        <v>70</v>
      </c>
      <c r="S56" t="s">
        <v>38</v>
      </c>
      <c r="V56" t="s">
        <v>50</v>
      </c>
    </row>
    <row r="57" spans="1:22">
      <c r="A57" t="s">
        <v>367</v>
      </c>
      <c r="B57" t="s">
        <v>124</v>
      </c>
      <c r="D57">
        <v>4</v>
      </c>
      <c r="E57">
        <v>0</v>
      </c>
      <c r="F57" t="s">
        <v>14</v>
      </c>
      <c r="I57">
        <v>4</v>
      </c>
      <c r="J57">
        <v>0</v>
      </c>
      <c r="L57" t="s">
        <v>52</v>
      </c>
      <c r="M57" t="s">
        <v>793</v>
      </c>
      <c r="N57" t="s">
        <v>638</v>
      </c>
      <c r="O57">
        <v>4</v>
      </c>
      <c r="P57" t="s">
        <v>38</v>
      </c>
      <c r="R57" t="s">
        <v>794</v>
      </c>
      <c r="S57" t="s">
        <v>38</v>
      </c>
      <c r="V57" t="s">
        <v>50</v>
      </c>
    </row>
    <row r="58" spans="1:22">
      <c r="A58" t="s">
        <v>368</v>
      </c>
      <c r="E58" t="s">
        <v>193</v>
      </c>
      <c r="F58" t="s">
        <v>14</v>
      </c>
      <c r="G58" t="s">
        <v>795</v>
      </c>
      <c r="I58">
        <v>4</v>
      </c>
      <c r="J58">
        <v>2</v>
      </c>
      <c r="K58" t="s">
        <v>57</v>
      </c>
      <c r="L58" t="s">
        <v>52</v>
      </c>
      <c r="M58" t="s">
        <v>35</v>
      </c>
      <c r="N58" t="s">
        <v>796</v>
      </c>
      <c r="O58">
        <v>1</v>
      </c>
      <c r="P58" t="s">
        <v>38</v>
      </c>
      <c r="R58" t="s">
        <v>131</v>
      </c>
      <c r="S58" t="s">
        <v>639</v>
      </c>
      <c r="V58" t="s">
        <v>607</v>
      </c>
    </row>
    <row r="59" spans="1:22">
      <c r="A59" t="s">
        <v>369</v>
      </c>
      <c r="D59" t="s">
        <v>39</v>
      </c>
      <c r="E59" t="s">
        <v>102</v>
      </c>
      <c r="F59" t="s">
        <v>21</v>
      </c>
      <c r="L59" t="s">
        <v>17</v>
      </c>
      <c r="M59" t="s">
        <v>31</v>
      </c>
      <c r="N59" t="s">
        <v>127</v>
      </c>
      <c r="O59">
        <v>1</v>
      </c>
      <c r="P59" t="s">
        <v>47</v>
      </c>
      <c r="R59" t="s">
        <v>38</v>
      </c>
      <c r="S59" t="s">
        <v>38</v>
      </c>
      <c r="V59" t="s">
        <v>50</v>
      </c>
    </row>
    <row r="60" spans="1:22">
      <c r="A60" t="s">
        <v>370</v>
      </c>
      <c r="D60" t="s">
        <v>39</v>
      </c>
      <c r="E60" t="s">
        <v>22</v>
      </c>
      <c r="F60" t="s">
        <v>14</v>
      </c>
      <c r="I60">
        <v>2</v>
      </c>
      <c r="J60">
        <v>0</v>
      </c>
      <c r="L60" t="s">
        <v>52</v>
      </c>
      <c r="M60" t="s">
        <v>697</v>
      </c>
      <c r="N60" t="s">
        <v>115</v>
      </c>
      <c r="O60">
        <v>1</v>
      </c>
      <c r="P60" t="s">
        <v>38</v>
      </c>
      <c r="R60" t="s">
        <v>38</v>
      </c>
      <c r="S60" t="s">
        <v>38</v>
      </c>
      <c r="V60" t="s">
        <v>50</v>
      </c>
    </row>
    <row r="61" spans="1:22">
      <c r="A61" t="s">
        <v>371</v>
      </c>
      <c r="D61" t="s">
        <v>39</v>
      </c>
      <c r="E61" t="s">
        <v>102</v>
      </c>
      <c r="F61" t="s">
        <v>14</v>
      </c>
      <c r="I61">
        <v>2</v>
      </c>
      <c r="J61">
        <v>1</v>
      </c>
      <c r="L61" t="s">
        <v>52</v>
      </c>
      <c r="M61" t="s">
        <v>793</v>
      </c>
      <c r="N61" t="s">
        <v>797</v>
      </c>
      <c r="O61">
        <v>3</v>
      </c>
      <c r="P61" t="s">
        <v>47</v>
      </c>
      <c r="R61" t="s">
        <v>608</v>
      </c>
      <c r="S61" t="s">
        <v>38</v>
      </c>
      <c r="V61" t="s">
        <v>50</v>
      </c>
    </row>
    <row r="62" spans="1:22">
      <c r="A62" t="s">
        <v>372</v>
      </c>
      <c r="D62" t="s">
        <v>23</v>
      </c>
      <c r="E62" t="s">
        <v>102</v>
      </c>
      <c r="F62" t="s">
        <v>21</v>
      </c>
      <c r="I62">
        <v>0</v>
      </c>
      <c r="J62">
        <v>0</v>
      </c>
      <c r="L62" t="s">
        <v>17</v>
      </c>
      <c r="M62" t="s">
        <v>719</v>
      </c>
      <c r="N62" t="s">
        <v>127</v>
      </c>
      <c r="O62">
        <v>1</v>
      </c>
      <c r="P62" t="s">
        <v>38</v>
      </c>
      <c r="R62" t="s">
        <v>128</v>
      </c>
      <c r="S62" t="s">
        <v>239</v>
      </c>
      <c r="V62" t="s">
        <v>240</v>
      </c>
    </row>
    <row r="63" spans="1:22">
      <c r="A63" t="s">
        <v>373</v>
      </c>
      <c r="D63">
        <v>3</v>
      </c>
      <c r="E63">
        <v>0</v>
      </c>
      <c r="F63" t="s">
        <v>21</v>
      </c>
      <c r="I63">
        <v>1</v>
      </c>
      <c r="J63">
        <v>0</v>
      </c>
      <c r="L63" t="s">
        <v>52</v>
      </c>
      <c r="M63" t="s">
        <v>798</v>
      </c>
      <c r="N63" t="s">
        <v>118</v>
      </c>
      <c r="O63">
        <v>3</v>
      </c>
      <c r="P63" t="s">
        <v>38</v>
      </c>
      <c r="R63" t="s">
        <v>752</v>
      </c>
      <c r="S63" t="s">
        <v>705</v>
      </c>
      <c r="V63" t="s">
        <v>50</v>
      </c>
    </row>
    <row r="64" spans="1:22">
      <c r="A64" t="s">
        <v>374</v>
      </c>
      <c r="D64" t="s">
        <v>39</v>
      </c>
      <c r="E64" t="s">
        <v>102</v>
      </c>
      <c r="F64" t="s">
        <v>14</v>
      </c>
      <c r="I64">
        <v>1</v>
      </c>
      <c r="J64">
        <v>0</v>
      </c>
      <c r="L64" t="s">
        <v>52</v>
      </c>
      <c r="M64" t="s">
        <v>183</v>
      </c>
      <c r="N64" t="s">
        <v>107</v>
      </c>
      <c r="O64">
        <v>1</v>
      </c>
      <c r="P64" t="s">
        <v>38</v>
      </c>
      <c r="R64" t="s">
        <v>128</v>
      </c>
      <c r="S64" t="s">
        <v>38</v>
      </c>
      <c r="V64" t="s">
        <v>50</v>
      </c>
    </row>
    <row r="65" spans="1:22">
      <c r="A65" t="s">
        <v>375</v>
      </c>
      <c r="D65" t="s">
        <v>39</v>
      </c>
      <c r="E65" t="s">
        <v>22</v>
      </c>
      <c r="F65" t="s">
        <v>14</v>
      </c>
      <c r="I65">
        <v>3</v>
      </c>
      <c r="J65">
        <v>0</v>
      </c>
      <c r="L65" t="s">
        <v>17</v>
      </c>
      <c r="M65" t="s">
        <v>253</v>
      </c>
      <c r="N65" t="s">
        <v>185</v>
      </c>
      <c r="O65">
        <v>1</v>
      </c>
      <c r="P65" t="s">
        <v>38</v>
      </c>
      <c r="R65" t="s">
        <v>38</v>
      </c>
      <c r="S65" t="s">
        <v>47</v>
      </c>
      <c r="V65" t="s">
        <v>50</v>
      </c>
    </row>
    <row r="66" spans="1:22">
      <c r="A66" t="s">
        <v>376</v>
      </c>
      <c r="D66" t="s">
        <v>34</v>
      </c>
      <c r="E66" t="s">
        <v>193</v>
      </c>
      <c r="I66">
        <v>12</v>
      </c>
      <c r="J66">
        <v>7</v>
      </c>
      <c r="K66" t="s">
        <v>36</v>
      </c>
      <c r="L66" t="s">
        <v>52</v>
      </c>
      <c r="N66" t="s">
        <v>100</v>
      </c>
      <c r="O66">
        <v>1</v>
      </c>
      <c r="P66" t="s">
        <v>47</v>
      </c>
      <c r="R66" t="s">
        <v>241</v>
      </c>
      <c r="S66" t="s">
        <v>47</v>
      </c>
      <c r="V66" t="s">
        <v>50</v>
      </c>
    </row>
    <row r="67" spans="1:22">
      <c r="A67" t="s">
        <v>377</v>
      </c>
      <c r="D67" t="s">
        <v>39</v>
      </c>
      <c r="E67" t="s">
        <v>193</v>
      </c>
      <c r="F67" t="s">
        <v>14</v>
      </c>
      <c r="G67" t="s">
        <v>145</v>
      </c>
      <c r="I67">
        <v>12</v>
      </c>
      <c r="J67">
        <v>6</v>
      </c>
      <c r="K67" t="s">
        <v>176</v>
      </c>
      <c r="L67" t="s">
        <v>52</v>
      </c>
      <c r="M67" t="s">
        <v>183</v>
      </c>
      <c r="N67" t="s">
        <v>139</v>
      </c>
      <c r="O67">
        <v>1</v>
      </c>
      <c r="P67" t="s">
        <v>38</v>
      </c>
      <c r="R67" t="s">
        <v>70</v>
      </c>
      <c r="S67" t="s">
        <v>799</v>
      </c>
      <c r="V67" t="s">
        <v>50</v>
      </c>
    </row>
    <row r="68" spans="1:22">
      <c r="A68" t="s">
        <v>378</v>
      </c>
      <c r="B68" t="s">
        <v>124</v>
      </c>
      <c r="D68" t="s">
        <v>800</v>
      </c>
      <c r="E68" t="s">
        <v>801</v>
      </c>
      <c r="G68" t="s">
        <v>802</v>
      </c>
      <c r="I68">
        <v>2</v>
      </c>
      <c r="J68">
        <v>1</v>
      </c>
      <c r="K68" t="s">
        <v>242</v>
      </c>
      <c r="L68" t="s">
        <v>17</v>
      </c>
      <c r="M68" t="s">
        <v>737</v>
      </c>
      <c r="N68" t="s">
        <v>803</v>
      </c>
      <c r="O68" t="s">
        <v>179</v>
      </c>
      <c r="P68" t="s">
        <v>47</v>
      </c>
      <c r="R68" t="s">
        <v>804</v>
      </c>
      <c r="S68" t="s">
        <v>640</v>
      </c>
      <c r="V68" t="s">
        <v>50</v>
      </c>
    </row>
    <row r="69" spans="1:22">
      <c r="A69" t="s">
        <v>379</v>
      </c>
      <c r="B69" t="s">
        <v>124</v>
      </c>
      <c r="D69" t="s">
        <v>34</v>
      </c>
      <c r="I69">
        <v>1</v>
      </c>
      <c r="J69">
        <v>1</v>
      </c>
      <c r="L69" t="s">
        <v>126</v>
      </c>
      <c r="N69" t="s">
        <v>208</v>
      </c>
      <c r="O69">
        <v>1</v>
      </c>
      <c r="P69" t="s">
        <v>38</v>
      </c>
      <c r="R69" t="s">
        <v>70</v>
      </c>
      <c r="S69" t="s">
        <v>47</v>
      </c>
      <c r="V69" t="s">
        <v>50</v>
      </c>
    </row>
    <row r="70" spans="1:22">
      <c r="A70" t="s">
        <v>380</v>
      </c>
      <c r="B70" t="s">
        <v>124</v>
      </c>
      <c r="D70" t="s">
        <v>23</v>
      </c>
      <c r="E70" t="s">
        <v>193</v>
      </c>
      <c r="F70" t="s">
        <v>14</v>
      </c>
      <c r="I70">
        <v>1</v>
      </c>
      <c r="J70">
        <v>1</v>
      </c>
      <c r="L70" t="s">
        <v>17</v>
      </c>
      <c r="M70" t="s">
        <v>201</v>
      </c>
      <c r="N70" t="s">
        <v>805</v>
      </c>
      <c r="O70">
        <v>3</v>
      </c>
      <c r="P70" t="s">
        <v>38</v>
      </c>
      <c r="R70" t="s">
        <v>30</v>
      </c>
      <c r="S70" t="s">
        <v>38</v>
      </c>
      <c r="V70" t="s">
        <v>50</v>
      </c>
    </row>
    <row r="71" spans="1:22">
      <c r="A71" t="s">
        <v>381</v>
      </c>
      <c r="D71" t="s">
        <v>39</v>
      </c>
      <c r="E71" t="s">
        <v>22</v>
      </c>
      <c r="F71" t="s">
        <v>14</v>
      </c>
      <c r="I71">
        <v>4</v>
      </c>
      <c r="J71">
        <v>0</v>
      </c>
      <c r="L71" t="s">
        <v>41</v>
      </c>
      <c r="N71" t="s">
        <v>138</v>
      </c>
      <c r="O71">
        <v>1</v>
      </c>
      <c r="P71" t="s">
        <v>47</v>
      </c>
      <c r="R71" t="s">
        <v>70</v>
      </c>
      <c r="S71" t="s">
        <v>47</v>
      </c>
      <c r="V71" t="s">
        <v>50</v>
      </c>
    </row>
    <row r="72" spans="1:22">
      <c r="A72" t="s">
        <v>382</v>
      </c>
      <c r="E72" t="s">
        <v>193</v>
      </c>
      <c r="F72" t="s">
        <v>21</v>
      </c>
      <c r="G72" t="s">
        <v>806</v>
      </c>
      <c r="I72">
        <v>1</v>
      </c>
      <c r="J72">
        <v>1</v>
      </c>
      <c r="K72" t="s">
        <v>243</v>
      </c>
      <c r="L72" t="s">
        <v>52</v>
      </c>
      <c r="N72" t="s">
        <v>114</v>
      </c>
      <c r="O72">
        <v>1</v>
      </c>
      <c r="P72" t="s">
        <v>38</v>
      </c>
      <c r="S72" t="s">
        <v>244</v>
      </c>
      <c r="V72" t="s">
        <v>50</v>
      </c>
    </row>
    <row r="73" spans="1:22">
      <c r="A73" t="s">
        <v>383</v>
      </c>
      <c r="D73" t="s">
        <v>39</v>
      </c>
      <c r="F73" t="s">
        <v>21</v>
      </c>
      <c r="I73">
        <v>1</v>
      </c>
      <c r="J73">
        <v>0</v>
      </c>
      <c r="K73" t="s">
        <v>186</v>
      </c>
      <c r="L73" t="s">
        <v>52</v>
      </c>
      <c r="N73" t="s">
        <v>150</v>
      </c>
      <c r="O73">
        <v>1</v>
      </c>
      <c r="P73" t="s">
        <v>38</v>
      </c>
      <c r="R73" t="s">
        <v>128</v>
      </c>
      <c r="S73" t="s">
        <v>641</v>
      </c>
      <c r="V73" t="s">
        <v>50</v>
      </c>
    </row>
    <row r="74" spans="1:22">
      <c r="A74" t="s">
        <v>384</v>
      </c>
      <c r="E74" t="s">
        <v>102</v>
      </c>
      <c r="F74" t="s">
        <v>21</v>
      </c>
      <c r="I74">
        <v>4</v>
      </c>
      <c r="J74">
        <v>0</v>
      </c>
      <c r="L74" t="s">
        <v>17</v>
      </c>
      <c r="M74" t="s">
        <v>720</v>
      </c>
      <c r="N74" t="s">
        <v>103</v>
      </c>
      <c r="O74">
        <v>1</v>
      </c>
      <c r="P74" t="s">
        <v>38</v>
      </c>
      <c r="R74" t="s">
        <v>245</v>
      </c>
      <c r="S74" t="s">
        <v>38</v>
      </c>
      <c r="V74" t="s">
        <v>50</v>
      </c>
    </row>
    <row r="75" spans="1:22">
      <c r="A75" t="s">
        <v>385</v>
      </c>
      <c r="D75" t="s">
        <v>39</v>
      </c>
      <c r="E75" t="s">
        <v>193</v>
      </c>
      <c r="F75" t="s">
        <v>14</v>
      </c>
      <c r="G75" t="s">
        <v>807</v>
      </c>
      <c r="I75">
        <v>12</v>
      </c>
      <c r="J75">
        <v>6</v>
      </c>
      <c r="K75" t="s">
        <v>32</v>
      </c>
      <c r="L75" t="s">
        <v>17</v>
      </c>
      <c r="N75" t="s">
        <v>175</v>
      </c>
      <c r="O75" t="s">
        <v>808</v>
      </c>
      <c r="P75" t="s">
        <v>38</v>
      </c>
      <c r="R75" t="s">
        <v>128</v>
      </c>
      <c r="S75" t="s">
        <v>38</v>
      </c>
      <c r="V75" t="s">
        <v>609</v>
      </c>
    </row>
    <row r="76" spans="1:22">
      <c r="A76" t="s">
        <v>386</v>
      </c>
      <c r="E76" t="s">
        <v>102</v>
      </c>
      <c r="F76" t="s">
        <v>21</v>
      </c>
      <c r="I76">
        <v>1</v>
      </c>
      <c r="J76">
        <v>0</v>
      </c>
      <c r="L76" t="s">
        <v>17</v>
      </c>
      <c r="M76" t="s">
        <v>177</v>
      </c>
      <c r="N76" t="s">
        <v>246</v>
      </c>
      <c r="O76">
        <v>1</v>
      </c>
      <c r="P76" t="s">
        <v>47</v>
      </c>
      <c r="R76" t="s">
        <v>38</v>
      </c>
      <c r="S76" t="s">
        <v>38</v>
      </c>
      <c r="V76" t="s">
        <v>50</v>
      </c>
    </row>
    <row r="77" spans="1:22">
      <c r="A77" t="s">
        <v>387</v>
      </c>
      <c r="B77" t="s">
        <v>124</v>
      </c>
      <c r="D77" t="s">
        <v>39</v>
      </c>
      <c r="E77" t="s">
        <v>193</v>
      </c>
      <c r="F77" t="s">
        <v>14</v>
      </c>
      <c r="G77" t="s">
        <v>809</v>
      </c>
      <c r="I77">
        <v>3</v>
      </c>
      <c r="J77">
        <v>1</v>
      </c>
      <c r="K77" t="s">
        <v>247</v>
      </c>
      <c r="L77" t="s">
        <v>810</v>
      </c>
      <c r="N77" t="s">
        <v>134</v>
      </c>
      <c r="O77">
        <v>1</v>
      </c>
      <c r="P77" t="s">
        <v>38</v>
      </c>
      <c r="R77" t="s">
        <v>131</v>
      </c>
      <c r="S77" t="s">
        <v>248</v>
      </c>
      <c r="V77" t="s">
        <v>50</v>
      </c>
    </row>
    <row r="78" spans="1:22">
      <c r="A78" t="s">
        <v>388</v>
      </c>
      <c r="E78" t="s">
        <v>193</v>
      </c>
      <c r="F78" t="s">
        <v>14</v>
      </c>
      <c r="G78" t="s">
        <v>637</v>
      </c>
      <c r="I78">
        <v>1</v>
      </c>
      <c r="J78">
        <v>1</v>
      </c>
      <c r="K78" t="s">
        <v>176</v>
      </c>
      <c r="L78" t="s">
        <v>52</v>
      </c>
      <c r="N78" t="s">
        <v>249</v>
      </c>
      <c r="O78">
        <v>1</v>
      </c>
      <c r="P78" t="s">
        <v>38</v>
      </c>
      <c r="R78" t="s">
        <v>128</v>
      </c>
      <c r="S78" t="s">
        <v>38</v>
      </c>
      <c r="V78" t="s">
        <v>50</v>
      </c>
    </row>
    <row r="79" spans="1:22">
      <c r="A79" t="s">
        <v>389</v>
      </c>
      <c r="F79" t="s">
        <v>27</v>
      </c>
      <c r="G79" t="s">
        <v>811</v>
      </c>
      <c r="I79">
        <v>16</v>
      </c>
      <c r="J79">
        <v>15</v>
      </c>
      <c r="K79" t="s">
        <v>250</v>
      </c>
      <c r="L79" t="s">
        <v>52</v>
      </c>
      <c r="M79" t="s">
        <v>798</v>
      </c>
      <c r="N79" t="s">
        <v>742</v>
      </c>
      <c r="O79" t="s">
        <v>179</v>
      </c>
      <c r="P79" t="s">
        <v>38</v>
      </c>
      <c r="R79" t="s">
        <v>131</v>
      </c>
      <c r="S79" t="s">
        <v>812</v>
      </c>
      <c r="V79" t="s">
        <v>50</v>
      </c>
    </row>
    <row r="80" spans="1:22">
      <c r="A80" t="s">
        <v>390</v>
      </c>
      <c r="D80" t="s">
        <v>23</v>
      </c>
      <c r="E80" t="s">
        <v>193</v>
      </c>
      <c r="F80" t="s">
        <v>14</v>
      </c>
      <c r="I80">
        <v>2</v>
      </c>
      <c r="J80">
        <v>2</v>
      </c>
      <c r="K80" t="s">
        <v>133</v>
      </c>
      <c r="L80" t="s">
        <v>52</v>
      </c>
      <c r="N80" t="s">
        <v>114</v>
      </c>
      <c r="O80">
        <v>1</v>
      </c>
      <c r="P80" t="s">
        <v>38</v>
      </c>
      <c r="R80" t="s">
        <v>38</v>
      </c>
      <c r="S80" t="s">
        <v>754</v>
      </c>
      <c r="V80" t="s">
        <v>610</v>
      </c>
    </row>
    <row r="81" spans="1:22">
      <c r="A81" t="s">
        <v>391</v>
      </c>
      <c r="D81" t="s">
        <v>39</v>
      </c>
      <c r="E81" t="s">
        <v>22</v>
      </c>
      <c r="F81" t="s">
        <v>14</v>
      </c>
      <c r="I81">
        <v>1</v>
      </c>
      <c r="J81">
        <v>0</v>
      </c>
      <c r="L81" t="s">
        <v>17</v>
      </c>
      <c r="N81" t="s">
        <v>252</v>
      </c>
      <c r="O81">
        <v>1</v>
      </c>
      <c r="P81" t="s">
        <v>38</v>
      </c>
      <c r="R81" t="s">
        <v>128</v>
      </c>
      <c r="S81" t="s">
        <v>38</v>
      </c>
      <c r="V81" t="s">
        <v>50</v>
      </c>
    </row>
    <row r="82" spans="1:22">
      <c r="A82" t="s">
        <v>392</v>
      </c>
      <c r="B82" t="s">
        <v>124</v>
      </c>
      <c r="D82">
        <v>2</v>
      </c>
      <c r="E82">
        <v>0</v>
      </c>
      <c r="F82" t="s">
        <v>14</v>
      </c>
      <c r="I82">
        <v>1</v>
      </c>
      <c r="J82">
        <v>0</v>
      </c>
      <c r="L82" t="s">
        <v>17</v>
      </c>
      <c r="M82" t="s">
        <v>721</v>
      </c>
      <c r="N82" t="s">
        <v>107</v>
      </c>
      <c r="O82">
        <v>2</v>
      </c>
      <c r="P82" t="s">
        <v>38</v>
      </c>
      <c r="R82" t="s">
        <v>131</v>
      </c>
      <c r="S82" t="s">
        <v>611</v>
      </c>
      <c r="V82" t="s">
        <v>50</v>
      </c>
    </row>
    <row r="83" spans="1:22">
      <c r="A83" t="s">
        <v>393</v>
      </c>
      <c r="G83" t="s">
        <v>813</v>
      </c>
      <c r="I83" t="s">
        <v>814</v>
      </c>
      <c r="J83" t="s">
        <v>815</v>
      </c>
      <c r="K83" t="s">
        <v>816</v>
      </c>
      <c r="L83" t="s">
        <v>52</v>
      </c>
      <c r="P83" t="s">
        <v>47</v>
      </c>
      <c r="S83" t="s">
        <v>136</v>
      </c>
      <c r="V83" t="s">
        <v>254</v>
      </c>
    </row>
    <row r="84" spans="1:22">
      <c r="A84" t="s">
        <v>394</v>
      </c>
      <c r="D84" t="s">
        <v>39</v>
      </c>
      <c r="E84" t="s">
        <v>102</v>
      </c>
      <c r="F84" t="s">
        <v>14</v>
      </c>
      <c r="I84">
        <v>3</v>
      </c>
      <c r="J84">
        <v>2</v>
      </c>
      <c r="L84" t="s">
        <v>126</v>
      </c>
      <c r="N84" t="s">
        <v>218</v>
      </c>
      <c r="O84">
        <v>1</v>
      </c>
      <c r="P84" t="s">
        <v>38</v>
      </c>
      <c r="R84" t="s">
        <v>38</v>
      </c>
      <c r="S84" t="s">
        <v>38</v>
      </c>
      <c r="V84" t="s">
        <v>50</v>
      </c>
    </row>
    <row r="85" spans="1:22">
      <c r="A85" t="s">
        <v>395</v>
      </c>
      <c r="D85" t="s">
        <v>39</v>
      </c>
      <c r="E85" t="s">
        <v>22</v>
      </c>
      <c r="F85" t="s">
        <v>14</v>
      </c>
      <c r="I85">
        <v>2</v>
      </c>
      <c r="J85">
        <v>0</v>
      </c>
      <c r="L85" t="s">
        <v>52</v>
      </c>
      <c r="N85" t="s">
        <v>121</v>
      </c>
      <c r="O85">
        <v>1</v>
      </c>
      <c r="P85" t="s">
        <v>38</v>
      </c>
      <c r="R85" t="s">
        <v>38</v>
      </c>
      <c r="S85" t="s">
        <v>38</v>
      </c>
      <c r="V85" t="s">
        <v>50</v>
      </c>
    </row>
    <row r="86" spans="1:22">
      <c r="A86" t="s">
        <v>396</v>
      </c>
      <c r="D86" t="s">
        <v>39</v>
      </c>
      <c r="E86" t="s">
        <v>102</v>
      </c>
      <c r="F86" t="s">
        <v>14</v>
      </c>
      <c r="I86">
        <v>3</v>
      </c>
      <c r="J86">
        <v>0</v>
      </c>
      <c r="L86" t="s">
        <v>635</v>
      </c>
      <c r="N86" t="s">
        <v>107</v>
      </c>
      <c r="O86">
        <v>1</v>
      </c>
      <c r="P86" t="s">
        <v>38</v>
      </c>
      <c r="R86" t="s">
        <v>38</v>
      </c>
      <c r="S86" t="s">
        <v>38</v>
      </c>
      <c r="V86" t="s">
        <v>50</v>
      </c>
    </row>
    <row r="87" spans="1:22">
      <c r="A87" t="s">
        <v>397</v>
      </c>
      <c r="D87" t="s">
        <v>817</v>
      </c>
      <c r="I87">
        <v>1</v>
      </c>
      <c r="J87">
        <v>0</v>
      </c>
      <c r="L87" t="s">
        <v>17</v>
      </c>
      <c r="N87" t="s">
        <v>138</v>
      </c>
      <c r="O87">
        <v>2</v>
      </c>
      <c r="P87" t="s">
        <v>47</v>
      </c>
      <c r="R87" t="s">
        <v>70</v>
      </c>
      <c r="S87" t="s">
        <v>38</v>
      </c>
      <c r="V87" t="s">
        <v>50</v>
      </c>
    </row>
    <row r="88" spans="1:22">
      <c r="A88" t="s">
        <v>398</v>
      </c>
      <c r="D88" t="s">
        <v>169</v>
      </c>
      <c r="E88" t="s">
        <v>193</v>
      </c>
      <c r="F88" t="s">
        <v>27</v>
      </c>
      <c r="G88" t="s">
        <v>818</v>
      </c>
      <c r="I88">
        <v>10</v>
      </c>
      <c r="J88">
        <v>2</v>
      </c>
      <c r="K88" t="s">
        <v>255</v>
      </c>
      <c r="L88" t="s">
        <v>52</v>
      </c>
      <c r="N88" t="s">
        <v>743</v>
      </c>
      <c r="O88">
        <v>2</v>
      </c>
      <c r="P88" t="s">
        <v>642</v>
      </c>
      <c r="R88" t="s">
        <v>256</v>
      </c>
      <c r="S88" t="s">
        <v>256</v>
      </c>
      <c r="V88" t="s">
        <v>50</v>
      </c>
    </row>
    <row r="89" spans="1:22">
      <c r="A89" t="s">
        <v>399</v>
      </c>
      <c r="D89" t="s">
        <v>39</v>
      </c>
      <c r="E89" t="s">
        <v>193</v>
      </c>
      <c r="F89" t="s">
        <v>14</v>
      </c>
      <c r="G89" t="s">
        <v>819</v>
      </c>
      <c r="I89">
        <v>3</v>
      </c>
      <c r="J89">
        <v>3</v>
      </c>
      <c r="K89" t="s">
        <v>820</v>
      </c>
      <c r="L89" t="s">
        <v>52</v>
      </c>
      <c r="N89" t="s">
        <v>134</v>
      </c>
      <c r="O89">
        <v>1</v>
      </c>
      <c r="P89" t="s">
        <v>257</v>
      </c>
      <c r="R89" t="s">
        <v>131</v>
      </c>
      <c r="S89" t="s">
        <v>136</v>
      </c>
      <c r="V89" t="s">
        <v>50</v>
      </c>
    </row>
    <row r="90" spans="1:22">
      <c r="A90" t="s">
        <v>400</v>
      </c>
      <c r="D90" t="s">
        <v>198</v>
      </c>
      <c r="E90" t="s">
        <v>193</v>
      </c>
      <c r="F90" t="s">
        <v>27</v>
      </c>
      <c r="G90" t="s">
        <v>643</v>
      </c>
      <c r="I90">
        <v>3</v>
      </c>
      <c r="J90">
        <v>2</v>
      </c>
      <c r="K90" t="s">
        <v>140</v>
      </c>
      <c r="L90" t="s">
        <v>52</v>
      </c>
      <c r="M90" t="s">
        <v>821</v>
      </c>
      <c r="N90" t="s">
        <v>143</v>
      </c>
      <c r="O90">
        <v>4</v>
      </c>
      <c r="P90" t="s">
        <v>38</v>
      </c>
      <c r="R90" t="s">
        <v>612</v>
      </c>
      <c r="S90" t="s">
        <v>822</v>
      </c>
      <c r="V90" t="s">
        <v>50</v>
      </c>
    </row>
    <row r="91" spans="1:22">
      <c r="A91" t="s">
        <v>401</v>
      </c>
      <c r="B91" t="s">
        <v>124</v>
      </c>
      <c r="D91">
        <v>1</v>
      </c>
      <c r="E91" t="s">
        <v>102</v>
      </c>
      <c r="F91" t="s">
        <v>21</v>
      </c>
      <c r="I91">
        <v>1</v>
      </c>
      <c r="J91">
        <v>1</v>
      </c>
      <c r="L91" t="s">
        <v>126</v>
      </c>
      <c r="N91" t="s">
        <v>121</v>
      </c>
      <c r="O91">
        <v>1</v>
      </c>
      <c r="P91" t="s">
        <v>38</v>
      </c>
      <c r="R91" t="s">
        <v>128</v>
      </c>
      <c r="S91" t="s">
        <v>38</v>
      </c>
      <c r="V91" t="s">
        <v>50</v>
      </c>
    </row>
    <row r="92" spans="1:22">
      <c r="A92" t="s">
        <v>402</v>
      </c>
      <c r="D92" t="s">
        <v>199</v>
      </c>
      <c r="E92" t="s">
        <v>102</v>
      </c>
      <c r="F92" t="s">
        <v>21</v>
      </c>
      <c r="L92" t="s">
        <v>52</v>
      </c>
      <c r="M92" t="s">
        <v>251</v>
      </c>
      <c r="N92" t="s">
        <v>823</v>
      </c>
      <c r="O92" t="s">
        <v>216</v>
      </c>
      <c r="P92" t="s">
        <v>38</v>
      </c>
      <c r="R92" t="s">
        <v>38</v>
      </c>
      <c r="S92" t="s">
        <v>47</v>
      </c>
      <c r="V92" t="s">
        <v>50</v>
      </c>
    </row>
    <row r="93" spans="1:22">
      <c r="A93" t="s">
        <v>403</v>
      </c>
      <c r="D93" t="s">
        <v>39</v>
      </c>
      <c r="E93" t="s">
        <v>102</v>
      </c>
      <c r="F93" t="s">
        <v>21</v>
      </c>
      <c r="I93">
        <v>2</v>
      </c>
      <c r="J93">
        <v>0</v>
      </c>
      <c r="L93" t="s">
        <v>52</v>
      </c>
      <c r="N93" t="s">
        <v>234</v>
      </c>
      <c r="O93">
        <v>1</v>
      </c>
      <c r="P93" t="s">
        <v>38</v>
      </c>
      <c r="R93" t="s">
        <v>131</v>
      </c>
      <c r="S93" t="s">
        <v>258</v>
      </c>
      <c r="V93" t="s">
        <v>53</v>
      </c>
    </row>
    <row r="94" spans="1:22">
      <c r="A94" t="s">
        <v>404</v>
      </c>
      <c r="D94" t="s">
        <v>39</v>
      </c>
      <c r="E94" t="s">
        <v>22</v>
      </c>
      <c r="F94" t="s">
        <v>21</v>
      </c>
      <c r="I94">
        <v>1</v>
      </c>
      <c r="J94">
        <v>0</v>
      </c>
      <c r="L94" t="s">
        <v>17</v>
      </c>
      <c r="N94" t="s">
        <v>119</v>
      </c>
      <c r="O94">
        <v>1</v>
      </c>
      <c r="P94" t="s">
        <v>56</v>
      </c>
      <c r="Q94" t="s">
        <v>644</v>
      </c>
      <c r="R94" t="s">
        <v>128</v>
      </c>
      <c r="S94" t="s">
        <v>38</v>
      </c>
      <c r="V94" t="s">
        <v>50</v>
      </c>
    </row>
    <row r="95" spans="1:22">
      <c r="A95" t="s">
        <v>405</v>
      </c>
      <c r="B95" t="s">
        <v>124</v>
      </c>
      <c r="D95" t="s">
        <v>51</v>
      </c>
      <c r="E95" t="s">
        <v>22</v>
      </c>
      <c r="F95" t="s">
        <v>14</v>
      </c>
      <c r="I95">
        <v>3</v>
      </c>
      <c r="J95">
        <v>0</v>
      </c>
      <c r="L95" t="s">
        <v>17</v>
      </c>
      <c r="N95" t="s">
        <v>140</v>
      </c>
      <c r="O95">
        <v>1</v>
      </c>
      <c r="P95" t="s">
        <v>38</v>
      </c>
      <c r="R95" t="s">
        <v>38</v>
      </c>
      <c r="S95" t="s">
        <v>38</v>
      </c>
      <c r="V95" t="s">
        <v>50</v>
      </c>
    </row>
    <row r="96" spans="1:22">
      <c r="A96" t="s">
        <v>406</v>
      </c>
      <c r="D96" t="s">
        <v>39</v>
      </c>
      <c r="E96" t="s">
        <v>102</v>
      </c>
      <c r="F96" t="s">
        <v>14</v>
      </c>
      <c r="L96" t="s">
        <v>52</v>
      </c>
      <c r="N96" t="s">
        <v>138</v>
      </c>
      <c r="O96">
        <v>1</v>
      </c>
      <c r="P96" t="s">
        <v>38</v>
      </c>
      <c r="R96" t="s">
        <v>128</v>
      </c>
      <c r="S96" t="s">
        <v>38</v>
      </c>
      <c r="V96" t="s">
        <v>50</v>
      </c>
    </row>
    <row r="97" spans="1:22">
      <c r="A97" t="s">
        <v>407</v>
      </c>
      <c r="B97" t="s">
        <v>124</v>
      </c>
      <c r="D97" t="s">
        <v>39</v>
      </c>
      <c r="E97" t="s">
        <v>22</v>
      </c>
      <c r="F97" t="s">
        <v>21</v>
      </c>
      <c r="I97">
        <v>2</v>
      </c>
      <c r="J97">
        <v>0</v>
      </c>
      <c r="L97" t="s">
        <v>52</v>
      </c>
      <c r="N97" t="s">
        <v>234</v>
      </c>
      <c r="O97">
        <v>5</v>
      </c>
      <c r="P97" t="s">
        <v>38</v>
      </c>
      <c r="R97" t="s">
        <v>613</v>
      </c>
      <c r="S97" t="s">
        <v>259</v>
      </c>
      <c r="V97" t="s">
        <v>50</v>
      </c>
    </row>
    <row r="98" spans="1:22">
      <c r="A98" t="s">
        <v>408</v>
      </c>
      <c r="D98" t="s">
        <v>39</v>
      </c>
      <c r="E98" t="s">
        <v>193</v>
      </c>
      <c r="F98" t="s">
        <v>21</v>
      </c>
      <c r="I98">
        <v>4</v>
      </c>
      <c r="J98">
        <v>1</v>
      </c>
      <c r="K98" t="s">
        <v>252</v>
      </c>
      <c r="L98" t="s">
        <v>52</v>
      </c>
      <c r="N98" t="s">
        <v>135</v>
      </c>
      <c r="O98">
        <v>2</v>
      </c>
      <c r="P98" t="s">
        <v>824</v>
      </c>
      <c r="R98" t="s">
        <v>128</v>
      </c>
      <c r="S98" t="s">
        <v>47</v>
      </c>
      <c r="V98" t="s">
        <v>50</v>
      </c>
    </row>
    <row r="99" spans="1:22">
      <c r="A99" t="s">
        <v>409</v>
      </c>
      <c r="E99" t="s">
        <v>22</v>
      </c>
      <c r="F99" t="s">
        <v>21</v>
      </c>
      <c r="I99">
        <v>14</v>
      </c>
      <c r="J99">
        <v>0</v>
      </c>
      <c r="L99" t="s">
        <v>52</v>
      </c>
      <c r="N99" t="s">
        <v>111</v>
      </c>
      <c r="O99">
        <v>3</v>
      </c>
      <c r="P99" t="s">
        <v>47</v>
      </c>
      <c r="R99" t="s">
        <v>128</v>
      </c>
      <c r="S99" t="s">
        <v>38</v>
      </c>
      <c r="V99" t="s">
        <v>50</v>
      </c>
    </row>
    <row r="100" spans="1:22">
      <c r="A100" t="s">
        <v>410</v>
      </c>
      <c r="D100">
        <v>1</v>
      </c>
      <c r="I100">
        <v>1</v>
      </c>
      <c r="J100">
        <v>0</v>
      </c>
      <c r="L100" t="s">
        <v>52</v>
      </c>
      <c r="M100" t="s">
        <v>35</v>
      </c>
      <c r="N100" t="s">
        <v>197</v>
      </c>
      <c r="O100">
        <v>1</v>
      </c>
      <c r="P100" t="s">
        <v>38</v>
      </c>
      <c r="R100" t="s">
        <v>131</v>
      </c>
      <c r="S100" t="s">
        <v>136</v>
      </c>
      <c r="V100" t="s">
        <v>260</v>
      </c>
    </row>
    <row r="101" spans="1:22">
      <c r="A101" t="s">
        <v>411</v>
      </c>
      <c r="B101" t="s">
        <v>124</v>
      </c>
      <c r="D101" t="s">
        <v>39</v>
      </c>
      <c r="E101" t="s">
        <v>102</v>
      </c>
      <c r="F101" t="s">
        <v>21</v>
      </c>
      <c r="L101" t="s">
        <v>17</v>
      </c>
      <c r="M101" t="s">
        <v>117</v>
      </c>
      <c r="N101" t="s">
        <v>142</v>
      </c>
      <c r="O101" t="s">
        <v>261</v>
      </c>
      <c r="P101" t="s">
        <v>38</v>
      </c>
      <c r="R101" t="s">
        <v>38</v>
      </c>
      <c r="S101" t="s">
        <v>262</v>
      </c>
      <c r="V101" t="s">
        <v>50</v>
      </c>
    </row>
    <row r="102" spans="1:22">
      <c r="A102" t="s">
        <v>412</v>
      </c>
      <c r="D102" t="s">
        <v>169</v>
      </c>
      <c r="E102" t="s">
        <v>193</v>
      </c>
      <c r="F102" t="s">
        <v>27</v>
      </c>
      <c r="G102" t="s">
        <v>825</v>
      </c>
      <c r="I102">
        <v>10</v>
      </c>
      <c r="J102">
        <v>2</v>
      </c>
      <c r="L102" t="s">
        <v>52</v>
      </c>
      <c r="M102" t="s">
        <v>182</v>
      </c>
      <c r="N102" t="s">
        <v>114</v>
      </c>
      <c r="O102">
        <v>1</v>
      </c>
      <c r="P102" t="s">
        <v>38</v>
      </c>
      <c r="R102" t="s">
        <v>128</v>
      </c>
      <c r="S102" t="s">
        <v>178</v>
      </c>
      <c r="V102" t="s">
        <v>614</v>
      </c>
    </row>
    <row r="103" spans="1:22">
      <c r="A103" t="s">
        <v>413</v>
      </c>
      <c r="D103" t="s">
        <v>198</v>
      </c>
      <c r="E103" t="s">
        <v>15</v>
      </c>
      <c r="F103" t="s">
        <v>27</v>
      </c>
      <c r="I103">
        <v>34</v>
      </c>
      <c r="J103">
        <v>18</v>
      </c>
      <c r="K103" t="s">
        <v>55</v>
      </c>
      <c r="L103" t="s">
        <v>52</v>
      </c>
      <c r="N103" t="s">
        <v>284</v>
      </c>
      <c r="O103" t="s">
        <v>213</v>
      </c>
      <c r="P103" t="s">
        <v>38</v>
      </c>
      <c r="R103" t="s">
        <v>128</v>
      </c>
      <c r="S103" t="s">
        <v>38</v>
      </c>
      <c r="V103" t="s">
        <v>50</v>
      </c>
    </row>
    <row r="104" spans="1:22">
      <c r="A104" t="s">
        <v>414</v>
      </c>
      <c r="D104" t="s">
        <v>34</v>
      </c>
      <c r="I104">
        <v>1</v>
      </c>
      <c r="J104">
        <v>1</v>
      </c>
      <c r="K104" t="s">
        <v>263</v>
      </c>
      <c r="L104" t="s">
        <v>52</v>
      </c>
      <c r="M104" t="s">
        <v>35</v>
      </c>
      <c r="N104" t="s">
        <v>264</v>
      </c>
      <c r="O104">
        <v>3</v>
      </c>
      <c r="P104" t="s">
        <v>38</v>
      </c>
      <c r="R104" t="s">
        <v>128</v>
      </c>
      <c r="S104" t="s">
        <v>265</v>
      </c>
      <c r="V104" t="s">
        <v>50</v>
      </c>
    </row>
    <row r="105" spans="1:22">
      <c r="A105" t="s">
        <v>415</v>
      </c>
      <c r="D105" t="s">
        <v>826</v>
      </c>
      <c r="E105" t="s">
        <v>193</v>
      </c>
      <c r="F105" t="s">
        <v>21</v>
      </c>
      <c r="G105" t="s">
        <v>827</v>
      </c>
      <c r="I105">
        <v>10</v>
      </c>
      <c r="J105">
        <v>6</v>
      </c>
      <c r="K105" t="s">
        <v>255</v>
      </c>
      <c r="L105" t="s">
        <v>52</v>
      </c>
      <c r="N105" t="s">
        <v>134</v>
      </c>
      <c r="O105">
        <v>1</v>
      </c>
      <c r="P105" t="s">
        <v>38</v>
      </c>
      <c r="R105" t="s">
        <v>38</v>
      </c>
      <c r="S105" t="s">
        <v>38</v>
      </c>
      <c r="V105" t="s">
        <v>50</v>
      </c>
    </row>
    <row r="106" spans="1:22">
      <c r="A106" t="s">
        <v>416</v>
      </c>
      <c r="D106" t="s">
        <v>39</v>
      </c>
      <c r="E106" t="s">
        <v>102</v>
      </c>
      <c r="F106" t="s">
        <v>14</v>
      </c>
      <c r="L106" t="s">
        <v>52</v>
      </c>
      <c r="N106" t="s">
        <v>150</v>
      </c>
      <c r="O106">
        <v>1</v>
      </c>
      <c r="P106" t="s">
        <v>38</v>
      </c>
      <c r="R106" t="s">
        <v>50</v>
      </c>
      <c r="S106" t="s">
        <v>38</v>
      </c>
      <c r="V106" t="s">
        <v>50</v>
      </c>
    </row>
    <row r="107" spans="1:22">
      <c r="A107" t="s">
        <v>417</v>
      </c>
      <c r="D107" t="s">
        <v>39</v>
      </c>
      <c r="E107" t="s">
        <v>193</v>
      </c>
      <c r="F107" t="s">
        <v>14</v>
      </c>
      <c r="I107">
        <v>10</v>
      </c>
      <c r="J107">
        <v>2</v>
      </c>
      <c r="K107" t="s">
        <v>176</v>
      </c>
      <c r="L107" t="s">
        <v>52</v>
      </c>
      <c r="M107" t="s">
        <v>35</v>
      </c>
      <c r="N107" t="s">
        <v>119</v>
      </c>
      <c r="O107">
        <v>1</v>
      </c>
      <c r="P107" t="s">
        <v>38</v>
      </c>
      <c r="R107" t="s">
        <v>131</v>
      </c>
      <c r="S107" t="s">
        <v>266</v>
      </c>
      <c r="V107" t="s">
        <v>50</v>
      </c>
    </row>
    <row r="108" spans="1:22">
      <c r="A108" t="s">
        <v>418</v>
      </c>
      <c r="D108" t="s">
        <v>39</v>
      </c>
      <c r="E108" t="s">
        <v>102</v>
      </c>
      <c r="F108" t="s">
        <v>21</v>
      </c>
      <c r="I108">
        <v>1</v>
      </c>
      <c r="J108">
        <v>0</v>
      </c>
      <c r="L108" t="s">
        <v>41</v>
      </c>
      <c r="N108" t="s">
        <v>234</v>
      </c>
      <c r="O108">
        <v>1</v>
      </c>
      <c r="P108" t="s">
        <v>38</v>
      </c>
      <c r="R108" t="s">
        <v>38</v>
      </c>
      <c r="S108" t="s">
        <v>47</v>
      </c>
      <c r="V108" t="s">
        <v>50</v>
      </c>
    </row>
    <row r="109" spans="1:22">
      <c r="A109" t="s">
        <v>419</v>
      </c>
      <c r="D109" t="s">
        <v>198</v>
      </c>
      <c r="E109" t="s">
        <v>193</v>
      </c>
      <c r="F109" t="s">
        <v>27</v>
      </c>
      <c r="G109" t="s">
        <v>828</v>
      </c>
      <c r="I109">
        <v>2</v>
      </c>
      <c r="J109">
        <v>2</v>
      </c>
      <c r="K109" t="s">
        <v>176</v>
      </c>
      <c r="L109" t="s">
        <v>52</v>
      </c>
      <c r="M109" t="s">
        <v>829</v>
      </c>
      <c r="N109" t="s">
        <v>137</v>
      </c>
      <c r="O109">
        <v>1</v>
      </c>
      <c r="P109" t="s">
        <v>241</v>
      </c>
      <c r="Q109" t="s">
        <v>615</v>
      </c>
      <c r="R109" t="s">
        <v>128</v>
      </c>
      <c r="S109" t="s">
        <v>615</v>
      </c>
      <c r="V109" t="s">
        <v>50</v>
      </c>
    </row>
    <row r="110" spans="1:22">
      <c r="A110" t="s">
        <v>420</v>
      </c>
      <c r="D110" t="s">
        <v>39</v>
      </c>
      <c r="I110">
        <v>1</v>
      </c>
      <c r="J110">
        <v>0</v>
      </c>
      <c r="L110" t="s">
        <v>830</v>
      </c>
      <c r="N110" t="s">
        <v>119</v>
      </c>
      <c r="O110">
        <v>3</v>
      </c>
      <c r="P110" t="s">
        <v>38</v>
      </c>
      <c r="R110" t="s">
        <v>128</v>
      </c>
      <c r="S110" t="s">
        <v>267</v>
      </c>
      <c r="V110" t="s">
        <v>50</v>
      </c>
    </row>
    <row r="111" spans="1:22">
      <c r="A111" t="s">
        <v>421</v>
      </c>
      <c r="D111" t="s">
        <v>39</v>
      </c>
      <c r="E111" t="s">
        <v>22</v>
      </c>
      <c r="F111" t="s">
        <v>14</v>
      </c>
      <c r="I111">
        <v>1</v>
      </c>
      <c r="J111">
        <v>0</v>
      </c>
      <c r="L111" t="s">
        <v>17</v>
      </c>
      <c r="M111" t="s">
        <v>831</v>
      </c>
      <c r="N111" t="s">
        <v>130</v>
      </c>
      <c r="O111">
        <v>1</v>
      </c>
      <c r="P111" t="s">
        <v>38</v>
      </c>
      <c r="R111" t="s">
        <v>38</v>
      </c>
      <c r="S111" t="s">
        <v>38</v>
      </c>
      <c r="V111" t="s">
        <v>50</v>
      </c>
    </row>
    <row r="112" spans="1:22">
      <c r="A112" t="s">
        <v>422</v>
      </c>
      <c r="I112">
        <v>8</v>
      </c>
      <c r="J112">
        <v>0</v>
      </c>
      <c r="L112" t="s">
        <v>636</v>
      </c>
      <c r="N112" t="s">
        <v>118</v>
      </c>
      <c r="O112">
        <v>1</v>
      </c>
      <c r="P112" t="s">
        <v>698</v>
      </c>
      <c r="R112" t="s">
        <v>38</v>
      </c>
      <c r="S112" t="s">
        <v>47</v>
      </c>
      <c r="V112" t="s">
        <v>753</v>
      </c>
    </row>
    <row r="113" spans="1:22">
      <c r="A113" t="s">
        <v>423</v>
      </c>
      <c r="D113" t="s">
        <v>39</v>
      </c>
      <c r="I113">
        <v>3</v>
      </c>
      <c r="J113">
        <v>0</v>
      </c>
      <c r="L113" t="s">
        <v>17</v>
      </c>
      <c r="N113" t="s">
        <v>234</v>
      </c>
      <c r="O113">
        <v>2</v>
      </c>
      <c r="P113" t="s">
        <v>38</v>
      </c>
      <c r="S113" t="s">
        <v>47</v>
      </c>
      <c r="V113" t="s">
        <v>832</v>
      </c>
    </row>
    <row r="114" spans="1:22">
      <c r="A114" t="s">
        <v>424</v>
      </c>
      <c r="D114" t="s">
        <v>124</v>
      </c>
      <c r="G114" t="s">
        <v>833</v>
      </c>
      <c r="I114">
        <v>10</v>
      </c>
      <c r="J114">
        <v>1</v>
      </c>
      <c r="K114" t="s">
        <v>45</v>
      </c>
      <c r="L114" t="s">
        <v>52</v>
      </c>
      <c r="M114" t="s">
        <v>829</v>
      </c>
      <c r="N114" t="s">
        <v>121</v>
      </c>
      <c r="O114">
        <v>2</v>
      </c>
      <c r="P114" t="s">
        <v>30</v>
      </c>
      <c r="Q114" t="s">
        <v>124</v>
      </c>
      <c r="R114" t="s">
        <v>131</v>
      </c>
      <c r="S114" t="s">
        <v>268</v>
      </c>
      <c r="V114" t="s">
        <v>50</v>
      </c>
    </row>
    <row r="115" spans="1:22">
      <c r="A115" t="s">
        <v>425</v>
      </c>
      <c r="G115" t="s">
        <v>834</v>
      </c>
      <c r="I115">
        <v>13</v>
      </c>
      <c r="J115">
        <v>8</v>
      </c>
      <c r="K115" t="s">
        <v>835</v>
      </c>
      <c r="L115" t="s">
        <v>52</v>
      </c>
      <c r="N115" t="s">
        <v>124</v>
      </c>
      <c r="O115" t="s">
        <v>151</v>
      </c>
      <c r="P115" t="s">
        <v>38</v>
      </c>
      <c r="R115" t="s">
        <v>124</v>
      </c>
      <c r="S115" t="s">
        <v>124</v>
      </c>
      <c r="V115" t="s">
        <v>616</v>
      </c>
    </row>
    <row r="116" spans="1:22">
      <c r="A116" t="s">
        <v>426</v>
      </c>
      <c r="D116" t="s">
        <v>39</v>
      </c>
      <c r="E116" t="s">
        <v>102</v>
      </c>
      <c r="F116" t="s">
        <v>14</v>
      </c>
      <c r="L116" t="s">
        <v>52</v>
      </c>
      <c r="M116" t="s">
        <v>183</v>
      </c>
      <c r="N116" t="s">
        <v>135</v>
      </c>
      <c r="O116">
        <v>1</v>
      </c>
      <c r="P116" t="s">
        <v>38</v>
      </c>
      <c r="R116" t="s">
        <v>50</v>
      </c>
      <c r="S116" t="s">
        <v>38</v>
      </c>
      <c r="V116" t="s">
        <v>50</v>
      </c>
    </row>
    <row r="117" spans="1:22">
      <c r="A117" t="s">
        <v>427</v>
      </c>
      <c r="D117" t="s">
        <v>34</v>
      </c>
      <c r="E117" t="s">
        <v>22</v>
      </c>
      <c r="F117" t="s">
        <v>14</v>
      </c>
      <c r="I117">
        <v>1</v>
      </c>
      <c r="J117">
        <v>0</v>
      </c>
      <c r="L117" t="s">
        <v>17</v>
      </c>
      <c r="N117" t="s">
        <v>129</v>
      </c>
      <c r="O117">
        <v>1</v>
      </c>
      <c r="P117" t="s">
        <v>38</v>
      </c>
      <c r="R117" t="s">
        <v>50</v>
      </c>
      <c r="S117" t="s">
        <v>38</v>
      </c>
      <c r="V117" t="s">
        <v>50</v>
      </c>
    </row>
    <row r="118" spans="1:22">
      <c r="A118" t="s">
        <v>428</v>
      </c>
      <c r="D118" t="s">
        <v>39</v>
      </c>
      <c r="E118" t="s">
        <v>102</v>
      </c>
      <c r="F118" t="s">
        <v>14</v>
      </c>
      <c r="I118">
        <v>3</v>
      </c>
      <c r="J118">
        <v>2</v>
      </c>
      <c r="K118" t="s">
        <v>836</v>
      </c>
      <c r="L118" t="s">
        <v>17</v>
      </c>
      <c r="N118" t="s">
        <v>837</v>
      </c>
      <c r="O118">
        <v>2</v>
      </c>
      <c r="P118" t="s">
        <v>38</v>
      </c>
      <c r="R118" t="s">
        <v>131</v>
      </c>
      <c r="S118" t="s">
        <v>38</v>
      </c>
      <c r="V118" t="s">
        <v>50</v>
      </c>
    </row>
    <row r="119" spans="1:22">
      <c r="A119" t="s">
        <v>429</v>
      </c>
      <c r="D119" t="s">
        <v>39</v>
      </c>
      <c r="E119" t="s">
        <v>193</v>
      </c>
      <c r="F119" t="s">
        <v>14</v>
      </c>
      <c r="G119" t="s">
        <v>838</v>
      </c>
      <c r="I119">
        <v>12</v>
      </c>
      <c r="J119">
        <v>12</v>
      </c>
      <c r="K119" t="s">
        <v>252</v>
      </c>
      <c r="L119" t="s">
        <v>52</v>
      </c>
      <c r="M119" t="s">
        <v>183</v>
      </c>
      <c r="N119" t="s">
        <v>234</v>
      </c>
      <c r="O119">
        <v>1</v>
      </c>
      <c r="P119" t="s">
        <v>47</v>
      </c>
      <c r="R119" t="s">
        <v>131</v>
      </c>
      <c r="S119" t="s">
        <v>839</v>
      </c>
      <c r="V119" t="s">
        <v>269</v>
      </c>
    </row>
    <row r="120" spans="1:22">
      <c r="A120" t="s">
        <v>430</v>
      </c>
      <c r="B120" t="s">
        <v>124</v>
      </c>
      <c r="C120">
        <v>1</v>
      </c>
      <c r="D120" t="s">
        <v>34</v>
      </c>
      <c r="E120" t="s">
        <v>15</v>
      </c>
      <c r="F120" t="s">
        <v>125</v>
      </c>
      <c r="I120">
        <v>14</v>
      </c>
      <c r="J120">
        <v>9</v>
      </c>
      <c r="L120" t="s">
        <v>17</v>
      </c>
      <c r="M120" t="s">
        <v>201</v>
      </c>
      <c r="N120" t="s">
        <v>225</v>
      </c>
      <c r="O120">
        <v>2</v>
      </c>
      <c r="P120" t="s">
        <v>38</v>
      </c>
      <c r="R120" t="s">
        <v>125</v>
      </c>
      <c r="S120" t="s">
        <v>617</v>
      </c>
      <c r="V120" t="s">
        <v>26</v>
      </c>
    </row>
    <row r="121" spans="1:22">
      <c r="A121" t="s">
        <v>431</v>
      </c>
      <c r="B121" t="s">
        <v>124</v>
      </c>
      <c r="D121" t="s">
        <v>34</v>
      </c>
      <c r="E121" t="s">
        <v>22</v>
      </c>
      <c r="F121" t="s">
        <v>21</v>
      </c>
      <c r="I121">
        <v>1</v>
      </c>
      <c r="J121">
        <v>0</v>
      </c>
      <c r="L121" t="s">
        <v>17</v>
      </c>
      <c r="M121" t="s">
        <v>192</v>
      </c>
      <c r="N121" t="s">
        <v>235</v>
      </c>
      <c r="O121">
        <v>1</v>
      </c>
      <c r="P121" t="s">
        <v>25</v>
      </c>
      <c r="R121" t="s">
        <v>125</v>
      </c>
      <c r="S121" t="s">
        <v>38</v>
      </c>
      <c r="V121" t="s">
        <v>26</v>
      </c>
    </row>
    <row r="122" spans="1:22">
      <c r="A122" t="s">
        <v>432</v>
      </c>
      <c r="D122" t="s">
        <v>23</v>
      </c>
      <c r="E122" t="s">
        <v>40</v>
      </c>
      <c r="F122" t="s">
        <v>14</v>
      </c>
      <c r="I122">
        <v>1</v>
      </c>
      <c r="J122">
        <v>0</v>
      </c>
      <c r="L122" t="s">
        <v>17</v>
      </c>
      <c r="N122" t="s">
        <v>103</v>
      </c>
      <c r="O122">
        <v>1</v>
      </c>
      <c r="P122" t="s">
        <v>25</v>
      </c>
      <c r="R122" t="s">
        <v>125</v>
      </c>
      <c r="S122" t="s">
        <v>38</v>
      </c>
      <c r="V122" t="s">
        <v>26</v>
      </c>
    </row>
    <row r="123" spans="1:22">
      <c r="A123" t="s">
        <v>433</v>
      </c>
      <c r="B123" s="12">
        <v>40620</v>
      </c>
      <c r="D123" t="s">
        <v>34</v>
      </c>
      <c r="E123" t="s">
        <v>22</v>
      </c>
      <c r="F123" t="s">
        <v>106</v>
      </c>
      <c r="I123">
        <v>0</v>
      </c>
      <c r="J123">
        <v>0</v>
      </c>
      <c r="L123" t="s">
        <v>17</v>
      </c>
      <c r="N123" t="s">
        <v>270</v>
      </c>
      <c r="O123">
        <v>1</v>
      </c>
      <c r="P123" t="s">
        <v>840</v>
      </c>
      <c r="R123" t="s">
        <v>841</v>
      </c>
      <c r="S123" t="s">
        <v>101</v>
      </c>
      <c r="V123" t="s">
        <v>842</v>
      </c>
    </row>
    <row r="124" spans="1:22">
      <c r="A124" t="s">
        <v>434</v>
      </c>
      <c r="B124" t="s">
        <v>124</v>
      </c>
      <c r="C124" t="s">
        <v>124</v>
      </c>
      <c r="D124" t="s">
        <v>34</v>
      </c>
      <c r="E124" t="s">
        <v>33</v>
      </c>
      <c r="F124" t="s">
        <v>106</v>
      </c>
      <c r="I124">
        <v>14</v>
      </c>
      <c r="J124">
        <v>11</v>
      </c>
      <c r="L124" t="s">
        <v>17</v>
      </c>
      <c r="N124" t="s">
        <v>271</v>
      </c>
      <c r="O124">
        <v>1</v>
      </c>
      <c r="P124" t="s">
        <v>101</v>
      </c>
      <c r="Q124" t="s">
        <v>124</v>
      </c>
      <c r="R124" t="s">
        <v>124</v>
      </c>
      <c r="S124" t="s">
        <v>101</v>
      </c>
      <c r="V124" t="s">
        <v>50</v>
      </c>
    </row>
    <row r="125" spans="1:22">
      <c r="A125" t="s">
        <v>538</v>
      </c>
      <c r="B125" t="s">
        <v>124</v>
      </c>
      <c r="L125" t="s">
        <v>17</v>
      </c>
      <c r="N125" t="s">
        <v>121</v>
      </c>
      <c r="O125">
        <v>1</v>
      </c>
      <c r="R125" t="s">
        <v>30</v>
      </c>
      <c r="S125" t="s">
        <v>20</v>
      </c>
    </row>
    <row r="126" spans="1:22">
      <c r="A126" t="s">
        <v>539</v>
      </c>
      <c r="B126" t="s">
        <v>124</v>
      </c>
      <c r="C126" t="s">
        <v>124</v>
      </c>
      <c r="I126" t="s">
        <v>124</v>
      </c>
      <c r="J126" t="s">
        <v>124</v>
      </c>
      <c r="K126" t="s">
        <v>124</v>
      </c>
      <c r="L126" t="s">
        <v>17</v>
      </c>
      <c r="N126" t="s">
        <v>666</v>
      </c>
      <c r="O126">
        <v>1</v>
      </c>
      <c r="P126" t="s">
        <v>18</v>
      </c>
      <c r="Q126" t="s">
        <v>124</v>
      </c>
      <c r="R126" t="s">
        <v>101</v>
      </c>
      <c r="S126" t="s">
        <v>20</v>
      </c>
      <c r="V126" t="s">
        <v>843</v>
      </c>
    </row>
    <row r="127" spans="1:22">
      <c r="A127" t="s">
        <v>540</v>
      </c>
      <c r="B127" t="s">
        <v>124</v>
      </c>
      <c r="L127" t="s">
        <v>17</v>
      </c>
      <c r="N127" t="s">
        <v>667</v>
      </c>
      <c r="O127">
        <v>1</v>
      </c>
      <c r="P127" t="s">
        <v>38</v>
      </c>
      <c r="R127" t="s">
        <v>101</v>
      </c>
      <c r="S127" t="s">
        <v>20</v>
      </c>
      <c r="V127" t="s">
        <v>124</v>
      </c>
    </row>
    <row r="128" spans="1:22">
      <c r="A128" t="s">
        <v>541</v>
      </c>
      <c r="B128" t="s">
        <v>124</v>
      </c>
      <c r="L128" t="s">
        <v>17</v>
      </c>
      <c r="N128" t="s">
        <v>668</v>
      </c>
      <c r="O128">
        <v>1</v>
      </c>
      <c r="P128" t="s">
        <v>18</v>
      </c>
      <c r="R128" t="s">
        <v>844</v>
      </c>
      <c r="S128" t="s">
        <v>629</v>
      </c>
      <c r="V128" t="s">
        <v>843</v>
      </c>
    </row>
    <row r="129" spans="1:22">
      <c r="A129" t="s">
        <v>435</v>
      </c>
      <c r="B129" t="s">
        <v>124</v>
      </c>
      <c r="C129" t="s">
        <v>124</v>
      </c>
      <c r="D129" t="s">
        <v>23</v>
      </c>
      <c r="E129" t="s">
        <v>102</v>
      </c>
      <c r="F129" t="s">
        <v>21</v>
      </c>
      <c r="I129" t="s">
        <v>124</v>
      </c>
      <c r="J129" t="s">
        <v>124</v>
      </c>
      <c r="L129" t="s">
        <v>17</v>
      </c>
      <c r="N129" t="s">
        <v>646</v>
      </c>
      <c r="O129">
        <v>1</v>
      </c>
      <c r="P129" t="s">
        <v>38</v>
      </c>
      <c r="Q129" t="s">
        <v>124</v>
      </c>
      <c r="R129" t="s">
        <v>124</v>
      </c>
      <c r="S129" t="s">
        <v>124</v>
      </c>
      <c r="V129" t="s">
        <v>124</v>
      </c>
    </row>
    <row r="130" spans="1:22">
      <c r="A130" t="s">
        <v>436</v>
      </c>
      <c r="B130" t="s">
        <v>124</v>
      </c>
      <c r="C130" t="s">
        <v>124</v>
      </c>
      <c r="D130" t="s">
        <v>39</v>
      </c>
      <c r="E130" t="s">
        <v>102</v>
      </c>
      <c r="F130" t="s">
        <v>14</v>
      </c>
      <c r="I130" t="s">
        <v>124</v>
      </c>
      <c r="J130" t="s">
        <v>124</v>
      </c>
      <c r="L130" t="s">
        <v>17</v>
      </c>
      <c r="N130" t="s">
        <v>272</v>
      </c>
      <c r="O130">
        <v>1</v>
      </c>
      <c r="P130" t="s">
        <v>38</v>
      </c>
      <c r="Q130" t="s">
        <v>124</v>
      </c>
      <c r="R130" t="s">
        <v>124</v>
      </c>
      <c r="S130" t="s">
        <v>20</v>
      </c>
      <c r="V130" t="s">
        <v>124</v>
      </c>
    </row>
    <row r="131" spans="1:22">
      <c r="A131" t="s">
        <v>542</v>
      </c>
      <c r="B131" t="s">
        <v>124</v>
      </c>
      <c r="C131" t="s">
        <v>124</v>
      </c>
      <c r="I131" t="s">
        <v>124</v>
      </c>
      <c r="J131" t="s">
        <v>124</v>
      </c>
      <c r="K131" t="s">
        <v>124</v>
      </c>
      <c r="L131" t="s">
        <v>17</v>
      </c>
      <c r="N131" t="s">
        <v>669</v>
      </c>
      <c r="O131">
        <v>1</v>
      </c>
      <c r="P131" t="s">
        <v>706</v>
      </c>
      <c r="Q131" t="s">
        <v>124</v>
      </c>
      <c r="R131" t="s">
        <v>124</v>
      </c>
      <c r="S131" t="s">
        <v>20</v>
      </c>
      <c r="V131" t="s">
        <v>706</v>
      </c>
    </row>
    <row r="132" spans="1:22">
      <c r="A132" t="s">
        <v>543</v>
      </c>
      <c r="B132" t="s">
        <v>124</v>
      </c>
      <c r="C132" t="s">
        <v>124</v>
      </c>
      <c r="D132" t="s">
        <v>39</v>
      </c>
      <c r="E132" t="s">
        <v>102</v>
      </c>
      <c r="F132" t="s">
        <v>21</v>
      </c>
      <c r="I132">
        <v>0</v>
      </c>
      <c r="J132">
        <v>0</v>
      </c>
      <c r="L132" t="s">
        <v>17</v>
      </c>
      <c r="N132" t="s">
        <v>703</v>
      </c>
      <c r="O132">
        <v>1</v>
      </c>
      <c r="P132" t="s">
        <v>38</v>
      </c>
      <c r="Q132" t="s">
        <v>124</v>
      </c>
      <c r="R132" t="s">
        <v>124</v>
      </c>
      <c r="S132" t="s">
        <v>20</v>
      </c>
      <c r="V132" t="s">
        <v>124</v>
      </c>
    </row>
    <row r="133" spans="1:22">
      <c r="A133" t="s">
        <v>544</v>
      </c>
      <c r="B133" t="s">
        <v>124</v>
      </c>
      <c r="C133" t="s">
        <v>124</v>
      </c>
      <c r="I133" t="s">
        <v>124</v>
      </c>
      <c r="J133" t="s">
        <v>124</v>
      </c>
      <c r="L133" t="s">
        <v>17</v>
      </c>
      <c r="N133" t="s">
        <v>707</v>
      </c>
      <c r="O133">
        <v>2</v>
      </c>
      <c r="S133" t="s">
        <v>20</v>
      </c>
    </row>
    <row r="134" spans="1:22">
      <c r="A134" t="s">
        <v>545</v>
      </c>
      <c r="B134" t="s">
        <v>124</v>
      </c>
      <c r="C134" t="s">
        <v>124</v>
      </c>
      <c r="D134" t="s">
        <v>39</v>
      </c>
      <c r="E134" t="s">
        <v>22</v>
      </c>
      <c r="F134" t="s">
        <v>14</v>
      </c>
      <c r="I134" t="s">
        <v>124</v>
      </c>
      <c r="J134">
        <v>0</v>
      </c>
      <c r="L134" t="s">
        <v>52</v>
      </c>
      <c r="N134" t="s">
        <v>121</v>
      </c>
      <c r="O134">
        <v>1</v>
      </c>
      <c r="P134" t="s">
        <v>38</v>
      </c>
      <c r="R134" t="s">
        <v>38</v>
      </c>
      <c r="S134" t="s">
        <v>38</v>
      </c>
      <c r="V134" t="s">
        <v>42</v>
      </c>
    </row>
    <row r="135" spans="1:22">
      <c r="A135" t="s">
        <v>546</v>
      </c>
      <c r="B135" t="s">
        <v>124</v>
      </c>
      <c r="E135" t="s">
        <v>22</v>
      </c>
      <c r="F135" t="s">
        <v>14</v>
      </c>
      <c r="I135">
        <v>3</v>
      </c>
      <c r="J135">
        <v>0</v>
      </c>
      <c r="L135" t="s">
        <v>17</v>
      </c>
      <c r="N135" t="s">
        <v>218</v>
      </c>
      <c r="O135">
        <v>1</v>
      </c>
      <c r="P135" t="s">
        <v>25</v>
      </c>
      <c r="R135" t="s">
        <v>25</v>
      </c>
      <c r="S135" t="s">
        <v>25</v>
      </c>
      <c r="V135" t="s">
        <v>42</v>
      </c>
    </row>
    <row r="136" spans="1:22">
      <c r="A136" t="s">
        <v>547</v>
      </c>
      <c r="B136" t="s">
        <v>124</v>
      </c>
      <c r="C136" t="s">
        <v>124</v>
      </c>
      <c r="I136" t="s">
        <v>124</v>
      </c>
      <c r="J136" t="s">
        <v>124</v>
      </c>
      <c r="K136" t="s">
        <v>124</v>
      </c>
      <c r="L136" t="s">
        <v>17</v>
      </c>
      <c r="N136" t="s">
        <v>670</v>
      </c>
      <c r="O136">
        <v>1</v>
      </c>
      <c r="P136" t="s">
        <v>38</v>
      </c>
      <c r="Q136" t="s">
        <v>124</v>
      </c>
      <c r="R136" t="s">
        <v>30</v>
      </c>
      <c r="S136" t="s">
        <v>20</v>
      </c>
      <c r="V136" t="s">
        <v>124</v>
      </c>
    </row>
    <row r="137" spans="1:22">
      <c r="A137" t="s">
        <v>548</v>
      </c>
      <c r="B137" t="s">
        <v>124</v>
      </c>
      <c r="C137" t="s">
        <v>124</v>
      </c>
      <c r="I137" t="s">
        <v>124</v>
      </c>
      <c r="J137" t="s">
        <v>124</v>
      </c>
      <c r="K137" t="s">
        <v>124</v>
      </c>
      <c r="L137" t="s">
        <v>17</v>
      </c>
      <c r="N137" t="s">
        <v>671</v>
      </c>
      <c r="O137">
        <v>1</v>
      </c>
      <c r="P137" t="s">
        <v>124</v>
      </c>
      <c r="Q137" t="s">
        <v>124</v>
      </c>
      <c r="R137" t="s">
        <v>196</v>
      </c>
      <c r="S137" t="s">
        <v>42</v>
      </c>
      <c r="V137" t="s">
        <v>843</v>
      </c>
    </row>
    <row r="138" spans="1:22">
      <c r="A138" t="s">
        <v>437</v>
      </c>
      <c r="B138" t="s">
        <v>124</v>
      </c>
      <c r="D138">
        <v>2</v>
      </c>
      <c r="E138" t="s">
        <v>845</v>
      </c>
      <c r="G138" t="s">
        <v>846</v>
      </c>
      <c r="I138">
        <v>19</v>
      </c>
      <c r="J138">
        <v>10</v>
      </c>
      <c r="L138" t="s">
        <v>17</v>
      </c>
      <c r="M138" t="s">
        <v>847</v>
      </c>
      <c r="N138" t="s">
        <v>114</v>
      </c>
      <c r="O138">
        <v>2</v>
      </c>
      <c r="P138" t="s">
        <v>30</v>
      </c>
      <c r="R138" t="s">
        <v>124</v>
      </c>
      <c r="S138" t="s">
        <v>275</v>
      </c>
      <c r="V138" t="s">
        <v>42</v>
      </c>
    </row>
    <row r="139" spans="1:22">
      <c r="A139" t="s">
        <v>438</v>
      </c>
      <c r="D139" t="s">
        <v>39</v>
      </c>
      <c r="E139" t="s">
        <v>22</v>
      </c>
      <c r="F139" t="s">
        <v>14</v>
      </c>
      <c r="I139">
        <v>1</v>
      </c>
      <c r="J139">
        <v>0</v>
      </c>
      <c r="L139" t="s">
        <v>647</v>
      </c>
      <c r="N139" t="s">
        <v>107</v>
      </c>
      <c r="O139">
        <v>1</v>
      </c>
      <c r="P139" t="s">
        <v>25</v>
      </c>
      <c r="R139" t="s">
        <v>25</v>
      </c>
      <c r="S139" t="s">
        <v>25</v>
      </c>
      <c r="V139" t="s">
        <v>42</v>
      </c>
    </row>
    <row r="140" spans="1:22">
      <c r="A140" t="s">
        <v>439</v>
      </c>
      <c r="D140" t="s">
        <v>198</v>
      </c>
      <c r="E140" t="s">
        <v>15</v>
      </c>
      <c r="G140" t="s">
        <v>848</v>
      </c>
      <c r="I140">
        <v>17</v>
      </c>
      <c r="J140">
        <v>3</v>
      </c>
      <c r="K140" t="s">
        <v>37</v>
      </c>
      <c r="L140" t="s">
        <v>17</v>
      </c>
      <c r="M140" t="s">
        <v>214</v>
      </c>
      <c r="N140" t="s">
        <v>24</v>
      </c>
      <c r="O140">
        <v>1</v>
      </c>
      <c r="R140" t="s">
        <v>273</v>
      </c>
      <c r="S140" t="s">
        <v>30</v>
      </c>
      <c r="V140" t="s">
        <v>42</v>
      </c>
    </row>
    <row r="141" spans="1:22">
      <c r="A141" t="s">
        <v>440</v>
      </c>
      <c r="D141" t="s">
        <v>39</v>
      </c>
      <c r="E141" t="s">
        <v>22</v>
      </c>
      <c r="F141" t="s">
        <v>14</v>
      </c>
      <c r="I141">
        <v>1</v>
      </c>
      <c r="J141">
        <v>0</v>
      </c>
      <c r="L141" t="s">
        <v>17</v>
      </c>
      <c r="N141" t="s">
        <v>234</v>
      </c>
      <c r="O141">
        <v>1</v>
      </c>
      <c r="P141" t="s">
        <v>25</v>
      </c>
      <c r="R141" t="s">
        <v>25</v>
      </c>
      <c r="S141" t="s">
        <v>25</v>
      </c>
      <c r="V141" t="s">
        <v>42</v>
      </c>
    </row>
    <row r="142" spans="1:22">
      <c r="A142" t="s">
        <v>441</v>
      </c>
      <c r="B142" t="s">
        <v>124</v>
      </c>
      <c r="D142" t="s">
        <v>34</v>
      </c>
      <c r="E142" t="s">
        <v>193</v>
      </c>
      <c r="G142" t="s">
        <v>648</v>
      </c>
      <c r="I142">
        <v>1</v>
      </c>
      <c r="J142">
        <v>3</v>
      </c>
      <c r="K142" t="s">
        <v>95</v>
      </c>
      <c r="L142" t="s">
        <v>17</v>
      </c>
      <c r="M142" t="s">
        <v>214</v>
      </c>
      <c r="N142" t="s">
        <v>223</v>
      </c>
      <c r="O142">
        <v>1</v>
      </c>
      <c r="P142" t="s">
        <v>25</v>
      </c>
      <c r="R142" t="s">
        <v>274</v>
      </c>
      <c r="S142" t="s">
        <v>30</v>
      </c>
      <c r="V142" t="s">
        <v>849</v>
      </c>
    </row>
    <row r="143" spans="1:22">
      <c r="A143" t="s">
        <v>442</v>
      </c>
      <c r="D143" t="s">
        <v>39</v>
      </c>
      <c r="E143" t="s">
        <v>102</v>
      </c>
      <c r="F143" t="s">
        <v>14</v>
      </c>
      <c r="I143">
        <v>1</v>
      </c>
      <c r="J143">
        <v>0</v>
      </c>
      <c r="L143" t="s">
        <v>17</v>
      </c>
      <c r="M143" t="s">
        <v>214</v>
      </c>
      <c r="N143" t="s">
        <v>142</v>
      </c>
      <c r="O143">
        <v>1</v>
      </c>
      <c r="P143" t="s">
        <v>25</v>
      </c>
      <c r="R143" t="s">
        <v>25</v>
      </c>
      <c r="S143" t="s">
        <v>25</v>
      </c>
      <c r="V143" t="s">
        <v>42</v>
      </c>
    </row>
    <row r="144" spans="1:22">
      <c r="A144" t="s">
        <v>443</v>
      </c>
      <c r="E144" t="s">
        <v>102</v>
      </c>
      <c r="F144" t="s">
        <v>21</v>
      </c>
      <c r="G144" t="s">
        <v>850</v>
      </c>
      <c r="I144">
        <v>5</v>
      </c>
      <c r="J144">
        <v>4</v>
      </c>
      <c r="K144" t="s">
        <v>249</v>
      </c>
      <c r="L144" t="s">
        <v>17</v>
      </c>
      <c r="M144" t="s">
        <v>214</v>
      </c>
      <c r="N144" t="s">
        <v>189</v>
      </c>
      <c r="O144">
        <v>1</v>
      </c>
      <c r="P144" t="s">
        <v>30</v>
      </c>
      <c r="R144" t="s">
        <v>274</v>
      </c>
      <c r="S144" t="s">
        <v>30</v>
      </c>
      <c r="V144" t="s">
        <v>196</v>
      </c>
    </row>
    <row r="145" spans="1:22">
      <c r="A145" t="s">
        <v>549</v>
      </c>
      <c r="D145" t="s">
        <v>198</v>
      </c>
      <c r="E145" t="s">
        <v>193</v>
      </c>
      <c r="F145" t="s">
        <v>27</v>
      </c>
      <c r="G145" t="s">
        <v>851</v>
      </c>
      <c r="I145">
        <v>39</v>
      </c>
      <c r="J145">
        <v>3</v>
      </c>
      <c r="K145" t="s">
        <v>124</v>
      </c>
      <c r="L145" t="s">
        <v>17</v>
      </c>
      <c r="M145" t="s">
        <v>177</v>
      </c>
      <c r="N145" t="s">
        <v>672</v>
      </c>
      <c r="O145">
        <v>1</v>
      </c>
      <c r="P145" t="s">
        <v>30</v>
      </c>
      <c r="Q145" t="s">
        <v>124</v>
      </c>
      <c r="R145" t="s">
        <v>30</v>
      </c>
      <c r="S145" t="s">
        <v>30</v>
      </c>
      <c r="V145" t="s">
        <v>124</v>
      </c>
    </row>
    <row r="146" spans="1:22">
      <c r="A146" t="s">
        <v>444</v>
      </c>
      <c r="B146" t="s">
        <v>124</v>
      </c>
      <c r="D146" t="s">
        <v>39</v>
      </c>
      <c r="E146" t="s">
        <v>102</v>
      </c>
      <c r="F146" t="s">
        <v>21</v>
      </c>
      <c r="I146">
        <v>0</v>
      </c>
      <c r="J146">
        <v>0</v>
      </c>
      <c r="L146" t="s">
        <v>17</v>
      </c>
      <c r="N146" t="s">
        <v>121</v>
      </c>
      <c r="O146">
        <v>1</v>
      </c>
      <c r="P146" t="s">
        <v>25</v>
      </c>
      <c r="R146" t="s">
        <v>38</v>
      </c>
      <c r="S146" t="s">
        <v>30</v>
      </c>
      <c r="V146" t="s">
        <v>42</v>
      </c>
    </row>
    <row r="147" spans="1:22">
      <c r="A147" t="s">
        <v>445</v>
      </c>
      <c r="B147" t="s">
        <v>124</v>
      </c>
      <c r="D147" t="s">
        <v>198</v>
      </c>
      <c r="E147" t="s">
        <v>193</v>
      </c>
      <c r="F147" t="s">
        <v>27</v>
      </c>
      <c r="G147" t="s">
        <v>852</v>
      </c>
      <c r="H147" t="s">
        <v>124</v>
      </c>
      <c r="I147">
        <v>17</v>
      </c>
      <c r="J147">
        <v>3</v>
      </c>
      <c r="L147" t="s">
        <v>17</v>
      </c>
      <c r="M147" t="s">
        <v>192</v>
      </c>
      <c r="N147" t="s">
        <v>209</v>
      </c>
      <c r="O147">
        <v>1</v>
      </c>
      <c r="P147" t="s">
        <v>25</v>
      </c>
      <c r="R147" t="s">
        <v>124</v>
      </c>
      <c r="S147" t="s">
        <v>722</v>
      </c>
      <c r="V147" t="s">
        <v>42</v>
      </c>
    </row>
    <row r="148" spans="1:22">
      <c r="A148" t="s">
        <v>446</v>
      </c>
      <c r="B148" t="s">
        <v>124</v>
      </c>
      <c r="D148" t="s">
        <v>23</v>
      </c>
      <c r="E148" t="s">
        <v>102</v>
      </c>
      <c r="F148" t="s">
        <v>21</v>
      </c>
      <c r="I148">
        <v>1</v>
      </c>
      <c r="J148">
        <v>0</v>
      </c>
      <c r="L148" t="s">
        <v>17</v>
      </c>
      <c r="N148" t="s">
        <v>139</v>
      </c>
      <c r="O148">
        <v>1</v>
      </c>
      <c r="P148" t="s">
        <v>38</v>
      </c>
      <c r="S148" t="s">
        <v>275</v>
      </c>
      <c r="V148" t="s">
        <v>42</v>
      </c>
    </row>
    <row r="149" spans="1:22">
      <c r="A149" t="s">
        <v>447</v>
      </c>
      <c r="B149" t="s">
        <v>124</v>
      </c>
      <c r="D149" t="s">
        <v>39</v>
      </c>
      <c r="E149" t="s">
        <v>22</v>
      </c>
      <c r="F149" t="s">
        <v>14</v>
      </c>
      <c r="I149">
        <v>0</v>
      </c>
      <c r="J149">
        <v>0</v>
      </c>
      <c r="L149" t="s">
        <v>17</v>
      </c>
      <c r="M149" t="s">
        <v>192</v>
      </c>
      <c r="N149" t="s">
        <v>135</v>
      </c>
      <c r="O149">
        <v>1</v>
      </c>
      <c r="P149" t="s">
        <v>25</v>
      </c>
      <c r="R149" t="s">
        <v>25</v>
      </c>
      <c r="S149" t="s">
        <v>25</v>
      </c>
      <c r="V149" t="s">
        <v>42</v>
      </c>
    </row>
    <row r="150" spans="1:22">
      <c r="A150" t="s">
        <v>448</v>
      </c>
      <c r="D150" t="s">
        <v>34</v>
      </c>
      <c r="E150" t="s">
        <v>102</v>
      </c>
      <c r="F150" t="s">
        <v>21</v>
      </c>
      <c r="I150">
        <v>1</v>
      </c>
      <c r="J150">
        <v>0</v>
      </c>
      <c r="L150" t="s">
        <v>17</v>
      </c>
      <c r="N150" t="s">
        <v>208</v>
      </c>
      <c r="O150">
        <v>1</v>
      </c>
      <c r="P150" t="s">
        <v>30</v>
      </c>
      <c r="S150" t="s">
        <v>276</v>
      </c>
      <c r="V150" t="s">
        <v>42</v>
      </c>
    </row>
    <row r="151" spans="1:22">
      <c r="A151" t="s">
        <v>449</v>
      </c>
      <c r="B151" t="s">
        <v>124</v>
      </c>
      <c r="D151" t="s">
        <v>34</v>
      </c>
      <c r="E151" t="s">
        <v>33</v>
      </c>
      <c r="F151" t="s">
        <v>21</v>
      </c>
      <c r="I151">
        <v>20</v>
      </c>
      <c r="J151">
        <v>1</v>
      </c>
      <c r="L151" t="s">
        <v>853</v>
      </c>
      <c r="N151" t="s">
        <v>97</v>
      </c>
      <c r="O151">
        <v>2</v>
      </c>
      <c r="P151" t="s">
        <v>25</v>
      </c>
      <c r="R151" t="s">
        <v>744</v>
      </c>
      <c r="S151" t="s">
        <v>25</v>
      </c>
      <c r="V151" t="s">
        <v>26</v>
      </c>
    </row>
    <row r="152" spans="1:22">
      <c r="A152" t="s">
        <v>450</v>
      </c>
      <c r="D152" t="s">
        <v>104</v>
      </c>
      <c r="E152" t="s">
        <v>105</v>
      </c>
      <c r="I152">
        <v>3</v>
      </c>
      <c r="J152">
        <v>0</v>
      </c>
      <c r="L152" t="s">
        <v>96</v>
      </c>
      <c r="M152" t="s">
        <v>723</v>
      </c>
      <c r="N152" t="s">
        <v>250</v>
      </c>
      <c r="O152">
        <v>2</v>
      </c>
      <c r="P152" t="s">
        <v>38</v>
      </c>
      <c r="R152" t="s">
        <v>146</v>
      </c>
      <c r="S152" t="s">
        <v>38</v>
      </c>
      <c r="V152" t="s">
        <v>26</v>
      </c>
    </row>
    <row r="153" spans="1:22">
      <c r="A153" t="s">
        <v>451</v>
      </c>
      <c r="D153" t="s">
        <v>34</v>
      </c>
      <c r="E153" t="s">
        <v>22</v>
      </c>
      <c r="F153" t="s">
        <v>21</v>
      </c>
      <c r="I153">
        <v>1</v>
      </c>
      <c r="J153">
        <v>0</v>
      </c>
      <c r="L153" t="s">
        <v>41</v>
      </c>
      <c r="N153" t="s">
        <v>209</v>
      </c>
      <c r="O153">
        <v>2</v>
      </c>
      <c r="P153" t="s">
        <v>25</v>
      </c>
      <c r="R153" t="s">
        <v>732</v>
      </c>
      <c r="S153" t="s">
        <v>25</v>
      </c>
      <c r="V153" t="s">
        <v>26</v>
      </c>
    </row>
    <row r="154" spans="1:22">
      <c r="A154" t="s">
        <v>452</v>
      </c>
      <c r="D154" t="s">
        <v>23</v>
      </c>
      <c r="E154" t="s">
        <v>102</v>
      </c>
      <c r="F154" t="s">
        <v>21</v>
      </c>
      <c r="L154" t="s">
        <v>17</v>
      </c>
      <c r="M154" t="s">
        <v>664</v>
      </c>
      <c r="N154" t="s">
        <v>277</v>
      </c>
      <c r="O154">
        <v>1</v>
      </c>
      <c r="P154" t="s">
        <v>25</v>
      </c>
      <c r="R154" t="s">
        <v>649</v>
      </c>
      <c r="S154" t="s">
        <v>25</v>
      </c>
      <c r="V154" t="s">
        <v>26</v>
      </c>
    </row>
    <row r="155" spans="1:22">
      <c r="A155" t="s">
        <v>453</v>
      </c>
      <c r="D155" t="s">
        <v>99</v>
      </c>
      <c r="E155" t="s">
        <v>112</v>
      </c>
      <c r="I155">
        <v>0</v>
      </c>
      <c r="J155">
        <v>0</v>
      </c>
      <c r="L155" t="s">
        <v>96</v>
      </c>
      <c r="M155" t="s">
        <v>278</v>
      </c>
      <c r="N155" t="s">
        <v>304</v>
      </c>
      <c r="O155">
        <v>1</v>
      </c>
      <c r="P155" t="s">
        <v>38</v>
      </c>
      <c r="R155" t="s">
        <v>146</v>
      </c>
      <c r="S155" t="s">
        <v>38</v>
      </c>
      <c r="V155" t="s">
        <v>26</v>
      </c>
    </row>
    <row r="156" spans="1:22">
      <c r="A156" t="s">
        <v>454</v>
      </c>
      <c r="B156" t="s">
        <v>124</v>
      </c>
      <c r="D156" t="s">
        <v>108</v>
      </c>
      <c r="E156" t="s">
        <v>105</v>
      </c>
      <c r="F156" t="s">
        <v>125</v>
      </c>
      <c r="I156">
        <v>1</v>
      </c>
      <c r="J156">
        <v>0</v>
      </c>
      <c r="L156" t="s">
        <v>602</v>
      </c>
      <c r="M156" t="s">
        <v>66</v>
      </c>
      <c r="N156" t="s">
        <v>135</v>
      </c>
      <c r="O156">
        <v>2</v>
      </c>
      <c r="P156" t="s">
        <v>18</v>
      </c>
      <c r="R156" t="s">
        <v>71</v>
      </c>
      <c r="S156" t="s">
        <v>67</v>
      </c>
      <c r="V156" t="s">
        <v>188</v>
      </c>
    </row>
    <row r="157" spans="1:22">
      <c r="A157" t="s">
        <v>455</v>
      </c>
      <c r="D157" t="s">
        <v>99</v>
      </c>
      <c r="E157" t="s">
        <v>105</v>
      </c>
      <c r="I157">
        <v>1</v>
      </c>
      <c r="J157">
        <v>0</v>
      </c>
      <c r="L157" t="s">
        <v>41</v>
      </c>
      <c r="M157" t="s">
        <v>854</v>
      </c>
      <c r="N157" t="s">
        <v>37</v>
      </c>
      <c r="O157">
        <v>1</v>
      </c>
      <c r="P157" t="s">
        <v>38</v>
      </c>
      <c r="R157" t="s">
        <v>146</v>
      </c>
      <c r="S157" t="s">
        <v>38</v>
      </c>
      <c r="V157" t="s">
        <v>155</v>
      </c>
    </row>
    <row r="158" spans="1:22">
      <c r="A158" t="s">
        <v>456</v>
      </c>
      <c r="D158" t="s">
        <v>120</v>
      </c>
      <c r="E158" t="s">
        <v>149</v>
      </c>
      <c r="I158">
        <v>83</v>
      </c>
      <c r="J158">
        <v>10</v>
      </c>
      <c r="L158" t="s">
        <v>52</v>
      </c>
      <c r="M158" t="s">
        <v>855</v>
      </c>
      <c r="N158" t="s">
        <v>234</v>
      </c>
      <c r="O158">
        <v>2</v>
      </c>
      <c r="P158" t="s">
        <v>38</v>
      </c>
      <c r="R158" t="s">
        <v>146</v>
      </c>
      <c r="S158" t="s">
        <v>38</v>
      </c>
      <c r="V158" t="s">
        <v>188</v>
      </c>
    </row>
    <row r="159" spans="1:22">
      <c r="A159" t="s">
        <v>457</v>
      </c>
      <c r="D159" t="s">
        <v>99</v>
      </c>
      <c r="E159" t="s">
        <v>279</v>
      </c>
      <c r="I159">
        <v>1</v>
      </c>
      <c r="J159">
        <v>0</v>
      </c>
      <c r="L159" t="s">
        <v>41</v>
      </c>
      <c r="N159" t="s">
        <v>49</v>
      </c>
      <c r="O159">
        <v>2</v>
      </c>
      <c r="P159" t="s">
        <v>191</v>
      </c>
      <c r="R159" t="s">
        <v>280</v>
      </c>
      <c r="S159" t="s">
        <v>38</v>
      </c>
      <c r="V159" t="s">
        <v>26</v>
      </c>
    </row>
    <row r="160" spans="1:22">
      <c r="A160" t="s">
        <v>458</v>
      </c>
      <c r="D160" t="s">
        <v>856</v>
      </c>
      <c r="E160" t="s">
        <v>105</v>
      </c>
      <c r="I160">
        <v>3</v>
      </c>
      <c r="J160">
        <v>0</v>
      </c>
      <c r="L160" t="s">
        <v>52</v>
      </c>
      <c r="M160" t="s">
        <v>66</v>
      </c>
      <c r="N160" t="s">
        <v>150</v>
      </c>
      <c r="O160">
        <v>2</v>
      </c>
      <c r="P160" t="s">
        <v>38</v>
      </c>
      <c r="R160" t="s">
        <v>71</v>
      </c>
      <c r="S160" t="s">
        <v>38</v>
      </c>
      <c r="V160" t="s">
        <v>26</v>
      </c>
    </row>
    <row r="161" spans="1:22">
      <c r="A161" t="s">
        <v>459</v>
      </c>
      <c r="D161" t="s">
        <v>120</v>
      </c>
      <c r="E161" t="s">
        <v>281</v>
      </c>
      <c r="I161">
        <v>2</v>
      </c>
      <c r="J161">
        <v>0</v>
      </c>
      <c r="L161" t="s">
        <v>41</v>
      </c>
      <c r="M161" t="s">
        <v>618</v>
      </c>
      <c r="N161" t="s">
        <v>282</v>
      </c>
      <c r="O161">
        <v>2</v>
      </c>
      <c r="P161" t="s">
        <v>38</v>
      </c>
      <c r="R161" t="s">
        <v>146</v>
      </c>
      <c r="S161" t="s">
        <v>38</v>
      </c>
      <c r="V161" t="s">
        <v>26</v>
      </c>
    </row>
    <row r="162" spans="1:22">
      <c r="A162" t="s">
        <v>59</v>
      </c>
      <c r="D162" t="s">
        <v>154</v>
      </c>
      <c r="E162" t="s">
        <v>109</v>
      </c>
      <c r="F162" t="s">
        <v>125</v>
      </c>
      <c r="G162" t="s">
        <v>857</v>
      </c>
      <c r="I162">
        <v>1</v>
      </c>
      <c r="J162">
        <v>1</v>
      </c>
      <c r="L162" t="s">
        <v>96</v>
      </c>
      <c r="M162" t="s">
        <v>858</v>
      </c>
      <c r="N162" t="s">
        <v>708</v>
      </c>
      <c r="O162">
        <v>2</v>
      </c>
      <c r="P162" t="s">
        <v>286</v>
      </c>
      <c r="Q162" t="s">
        <v>859</v>
      </c>
      <c r="R162" t="s">
        <v>71</v>
      </c>
      <c r="S162" t="s">
        <v>98</v>
      </c>
      <c r="V162" t="s">
        <v>188</v>
      </c>
    </row>
    <row r="163" spans="1:22">
      <c r="A163" t="s">
        <v>460</v>
      </c>
      <c r="D163" t="s">
        <v>120</v>
      </c>
      <c r="E163" t="s">
        <v>149</v>
      </c>
      <c r="I163">
        <v>28</v>
      </c>
      <c r="J163">
        <v>14</v>
      </c>
      <c r="L163" t="s">
        <v>52</v>
      </c>
      <c r="M163" t="s">
        <v>66</v>
      </c>
      <c r="N163" t="s">
        <v>55</v>
      </c>
      <c r="O163">
        <v>2</v>
      </c>
      <c r="P163" t="s">
        <v>38</v>
      </c>
      <c r="R163" t="s">
        <v>71</v>
      </c>
      <c r="S163" t="s">
        <v>155</v>
      </c>
      <c r="V163" t="s">
        <v>188</v>
      </c>
    </row>
    <row r="164" spans="1:22">
      <c r="A164" t="s">
        <v>461</v>
      </c>
      <c r="D164" t="s">
        <v>108</v>
      </c>
      <c r="E164" t="s">
        <v>105</v>
      </c>
      <c r="I164">
        <v>9</v>
      </c>
      <c r="J164">
        <v>0</v>
      </c>
      <c r="L164" t="s">
        <v>41</v>
      </c>
      <c r="N164" t="s">
        <v>733</v>
      </c>
      <c r="O164">
        <v>1</v>
      </c>
      <c r="P164" t="s">
        <v>38</v>
      </c>
      <c r="R164" t="s">
        <v>146</v>
      </c>
      <c r="S164" t="s">
        <v>38</v>
      </c>
      <c r="V164" t="s">
        <v>26</v>
      </c>
    </row>
    <row r="165" spans="1:22">
      <c r="A165" t="s">
        <v>462</v>
      </c>
      <c r="D165" t="s">
        <v>120</v>
      </c>
      <c r="E165" t="s">
        <v>112</v>
      </c>
      <c r="I165">
        <v>0</v>
      </c>
      <c r="J165">
        <v>0</v>
      </c>
      <c r="L165" t="s">
        <v>41</v>
      </c>
      <c r="N165" t="s">
        <v>55</v>
      </c>
      <c r="O165">
        <v>2</v>
      </c>
      <c r="P165" t="s">
        <v>38</v>
      </c>
      <c r="R165" t="s">
        <v>18</v>
      </c>
      <c r="S165" t="s">
        <v>38</v>
      </c>
      <c r="V165" t="s">
        <v>26</v>
      </c>
    </row>
    <row r="166" spans="1:22">
      <c r="A166" t="s">
        <v>463</v>
      </c>
      <c r="B166" t="s">
        <v>124</v>
      </c>
      <c r="D166" t="s">
        <v>99</v>
      </c>
      <c r="E166" t="s">
        <v>149</v>
      </c>
      <c r="F166" t="s">
        <v>125</v>
      </c>
      <c r="G166" t="s">
        <v>860</v>
      </c>
      <c r="I166">
        <v>25</v>
      </c>
      <c r="J166">
        <v>6</v>
      </c>
      <c r="L166" t="s">
        <v>755</v>
      </c>
      <c r="M166" t="s">
        <v>124</v>
      </c>
      <c r="N166" t="s">
        <v>284</v>
      </c>
      <c r="O166">
        <v>2</v>
      </c>
      <c r="P166" t="s">
        <v>38</v>
      </c>
      <c r="R166" t="s">
        <v>38</v>
      </c>
      <c r="S166" t="s">
        <v>38</v>
      </c>
      <c r="V166" t="s">
        <v>26</v>
      </c>
    </row>
    <row r="167" spans="1:22">
      <c r="A167" t="s">
        <v>464</v>
      </c>
      <c r="D167" t="s">
        <v>99</v>
      </c>
      <c r="E167" t="s">
        <v>112</v>
      </c>
      <c r="I167">
        <v>0</v>
      </c>
      <c r="J167">
        <v>0</v>
      </c>
      <c r="L167" t="s">
        <v>96</v>
      </c>
      <c r="M167" t="s">
        <v>619</v>
      </c>
      <c r="N167" t="s">
        <v>37</v>
      </c>
      <c r="O167">
        <v>2</v>
      </c>
      <c r="P167" t="s">
        <v>38</v>
      </c>
      <c r="R167" t="s">
        <v>38</v>
      </c>
      <c r="S167" t="s">
        <v>38</v>
      </c>
      <c r="V167" t="s">
        <v>26</v>
      </c>
    </row>
    <row r="168" spans="1:22">
      <c r="A168" t="s">
        <v>465</v>
      </c>
      <c r="D168" t="s">
        <v>108</v>
      </c>
      <c r="E168" t="s">
        <v>105</v>
      </c>
      <c r="I168">
        <v>3</v>
      </c>
      <c r="J168">
        <v>0</v>
      </c>
      <c r="L168" t="s">
        <v>620</v>
      </c>
      <c r="M168" t="s">
        <v>861</v>
      </c>
      <c r="N168" t="s">
        <v>285</v>
      </c>
      <c r="O168">
        <v>1</v>
      </c>
      <c r="P168" t="s">
        <v>286</v>
      </c>
      <c r="Q168" t="s">
        <v>862</v>
      </c>
      <c r="R168" t="s">
        <v>71</v>
      </c>
      <c r="S168" t="s">
        <v>38</v>
      </c>
      <c r="V168" t="s">
        <v>26</v>
      </c>
    </row>
    <row r="169" spans="1:22">
      <c r="A169" t="s">
        <v>466</v>
      </c>
      <c r="D169" t="s">
        <v>99</v>
      </c>
      <c r="E169" t="s">
        <v>112</v>
      </c>
      <c r="I169">
        <v>0</v>
      </c>
      <c r="J169">
        <v>0</v>
      </c>
      <c r="L169" t="s">
        <v>96</v>
      </c>
      <c r="M169" t="s">
        <v>618</v>
      </c>
      <c r="N169" t="s">
        <v>223</v>
      </c>
      <c r="O169">
        <v>1</v>
      </c>
      <c r="P169" t="s">
        <v>38</v>
      </c>
      <c r="R169" t="s">
        <v>146</v>
      </c>
      <c r="S169" t="s">
        <v>38</v>
      </c>
      <c r="V169" t="s">
        <v>26</v>
      </c>
    </row>
    <row r="170" spans="1:22">
      <c r="A170" t="s">
        <v>467</v>
      </c>
      <c r="D170" t="s">
        <v>99</v>
      </c>
      <c r="E170" t="s">
        <v>105</v>
      </c>
      <c r="I170">
        <v>27</v>
      </c>
      <c r="J170">
        <v>0</v>
      </c>
      <c r="L170" t="s">
        <v>863</v>
      </c>
      <c r="N170" t="s">
        <v>68</v>
      </c>
      <c r="O170">
        <v>2</v>
      </c>
      <c r="P170" t="s">
        <v>38</v>
      </c>
      <c r="R170" t="s">
        <v>71</v>
      </c>
      <c r="S170" t="s">
        <v>38</v>
      </c>
      <c r="V170" t="s">
        <v>26</v>
      </c>
    </row>
    <row r="171" spans="1:22">
      <c r="A171" t="s">
        <v>468</v>
      </c>
      <c r="D171" t="s">
        <v>120</v>
      </c>
      <c r="E171" t="s">
        <v>109</v>
      </c>
      <c r="I171">
        <v>3</v>
      </c>
      <c r="J171">
        <v>1</v>
      </c>
      <c r="L171" t="s">
        <v>863</v>
      </c>
      <c r="N171" t="s">
        <v>58</v>
      </c>
      <c r="O171">
        <v>2</v>
      </c>
      <c r="P171" t="s">
        <v>38</v>
      </c>
      <c r="R171" t="s">
        <v>38</v>
      </c>
      <c r="S171" t="s">
        <v>38</v>
      </c>
      <c r="V171" t="s">
        <v>26</v>
      </c>
    </row>
    <row r="172" spans="1:22">
      <c r="A172" t="s">
        <v>469</v>
      </c>
      <c r="D172" t="s">
        <v>108</v>
      </c>
      <c r="E172" t="s">
        <v>149</v>
      </c>
      <c r="I172">
        <v>49</v>
      </c>
      <c r="J172">
        <v>35</v>
      </c>
      <c r="L172" t="s">
        <v>602</v>
      </c>
      <c r="M172" t="s">
        <v>66</v>
      </c>
      <c r="N172" t="s">
        <v>287</v>
      </c>
      <c r="O172">
        <v>1</v>
      </c>
      <c r="P172" t="s">
        <v>30</v>
      </c>
      <c r="Q172" t="s">
        <v>60</v>
      </c>
      <c r="R172" t="s">
        <v>71</v>
      </c>
      <c r="S172" t="s">
        <v>155</v>
      </c>
      <c r="V172" t="s">
        <v>188</v>
      </c>
    </row>
    <row r="173" spans="1:22">
      <c r="A173" t="s">
        <v>470</v>
      </c>
      <c r="D173" t="s">
        <v>120</v>
      </c>
      <c r="E173" t="s">
        <v>105</v>
      </c>
      <c r="I173">
        <v>5</v>
      </c>
      <c r="J173">
        <v>0</v>
      </c>
      <c r="L173" t="s">
        <v>96</v>
      </c>
      <c r="M173" t="s">
        <v>728</v>
      </c>
      <c r="N173" t="s">
        <v>234</v>
      </c>
      <c r="O173">
        <v>1</v>
      </c>
      <c r="P173" t="s">
        <v>38</v>
      </c>
      <c r="R173" t="s">
        <v>38</v>
      </c>
      <c r="S173" t="s">
        <v>38</v>
      </c>
      <c r="V173" t="s">
        <v>26</v>
      </c>
    </row>
    <row r="174" spans="1:22">
      <c r="A174" t="s">
        <v>471</v>
      </c>
      <c r="B174" t="s">
        <v>124</v>
      </c>
      <c r="D174" t="s">
        <v>99</v>
      </c>
      <c r="E174" t="s">
        <v>109</v>
      </c>
      <c r="I174">
        <v>30</v>
      </c>
      <c r="J174">
        <v>4</v>
      </c>
      <c r="L174" t="s">
        <v>864</v>
      </c>
      <c r="M174" t="s">
        <v>124</v>
      </c>
      <c r="N174" t="s">
        <v>288</v>
      </c>
      <c r="O174">
        <v>1</v>
      </c>
      <c r="P174" t="s">
        <v>38</v>
      </c>
      <c r="R174" t="s">
        <v>146</v>
      </c>
      <c r="S174" t="s">
        <v>38</v>
      </c>
      <c r="V174" t="s">
        <v>26</v>
      </c>
    </row>
    <row r="175" spans="1:22">
      <c r="A175" t="s">
        <v>472</v>
      </c>
      <c r="D175" t="s">
        <v>99</v>
      </c>
      <c r="E175" t="s">
        <v>105</v>
      </c>
      <c r="I175">
        <v>1</v>
      </c>
      <c r="J175">
        <v>0</v>
      </c>
      <c r="L175" t="s">
        <v>41</v>
      </c>
      <c r="M175" t="s">
        <v>618</v>
      </c>
      <c r="N175" t="s">
        <v>135</v>
      </c>
      <c r="O175">
        <v>2</v>
      </c>
      <c r="P175" t="s">
        <v>38</v>
      </c>
      <c r="R175" t="s">
        <v>38</v>
      </c>
      <c r="S175" t="s">
        <v>38</v>
      </c>
      <c r="V175" t="s">
        <v>26</v>
      </c>
    </row>
    <row r="176" spans="1:22">
      <c r="A176" t="s">
        <v>473</v>
      </c>
      <c r="D176" t="s">
        <v>120</v>
      </c>
      <c r="E176" t="s">
        <v>112</v>
      </c>
      <c r="I176">
        <v>0</v>
      </c>
      <c r="J176">
        <v>0</v>
      </c>
      <c r="L176" t="s">
        <v>652</v>
      </c>
      <c r="N176" t="s">
        <v>32</v>
      </c>
      <c r="O176">
        <v>2</v>
      </c>
      <c r="P176" t="s">
        <v>38</v>
      </c>
      <c r="R176" t="s">
        <v>38</v>
      </c>
      <c r="S176" t="s">
        <v>38</v>
      </c>
      <c r="V176" t="s">
        <v>26</v>
      </c>
    </row>
    <row r="177" spans="1:22">
      <c r="A177" t="s">
        <v>474</v>
      </c>
      <c r="D177" t="s">
        <v>120</v>
      </c>
      <c r="E177" t="s">
        <v>149</v>
      </c>
      <c r="I177">
        <v>9</v>
      </c>
      <c r="J177">
        <v>8</v>
      </c>
      <c r="L177" t="s">
        <v>602</v>
      </c>
      <c r="M177" t="s">
        <v>66</v>
      </c>
      <c r="N177" t="s">
        <v>58</v>
      </c>
      <c r="O177">
        <v>2</v>
      </c>
      <c r="P177" t="s">
        <v>18</v>
      </c>
      <c r="R177" t="s">
        <v>71</v>
      </c>
      <c r="S177" t="s">
        <v>38</v>
      </c>
      <c r="V177" t="s">
        <v>26</v>
      </c>
    </row>
    <row r="178" spans="1:22">
      <c r="A178" t="s">
        <v>475</v>
      </c>
      <c r="D178" t="s">
        <v>99</v>
      </c>
      <c r="E178" t="s">
        <v>105</v>
      </c>
      <c r="I178">
        <v>1</v>
      </c>
      <c r="J178">
        <v>0</v>
      </c>
      <c r="L178" t="s">
        <v>863</v>
      </c>
      <c r="N178" t="s">
        <v>184</v>
      </c>
      <c r="O178">
        <v>2</v>
      </c>
      <c r="P178" t="s">
        <v>38</v>
      </c>
      <c r="R178" t="s">
        <v>146</v>
      </c>
      <c r="S178" t="s">
        <v>38</v>
      </c>
      <c r="V178" t="s">
        <v>26</v>
      </c>
    </row>
    <row r="179" spans="1:22">
      <c r="A179" t="s">
        <v>476</v>
      </c>
      <c r="D179" t="s">
        <v>120</v>
      </c>
      <c r="E179" t="s">
        <v>105</v>
      </c>
      <c r="I179">
        <v>2</v>
      </c>
      <c r="J179">
        <v>0</v>
      </c>
      <c r="L179" t="s">
        <v>602</v>
      </c>
      <c r="M179" t="s">
        <v>66</v>
      </c>
      <c r="N179" t="s">
        <v>64</v>
      </c>
      <c r="O179">
        <v>2</v>
      </c>
      <c r="P179" t="s">
        <v>38</v>
      </c>
      <c r="R179" t="s">
        <v>146</v>
      </c>
      <c r="S179" t="s">
        <v>38</v>
      </c>
      <c r="V179" t="s">
        <v>26</v>
      </c>
    </row>
    <row r="180" spans="1:22">
      <c r="A180" t="s">
        <v>477</v>
      </c>
      <c r="B180" t="s">
        <v>124</v>
      </c>
      <c r="D180" t="s">
        <v>99</v>
      </c>
      <c r="E180" t="s">
        <v>149</v>
      </c>
      <c r="F180" t="s">
        <v>125</v>
      </c>
      <c r="I180">
        <v>34</v>
      </c>
      <c r="J180">
        <v>9</v>
      </c>
      <c r="L180" t="s">
        <v>96</v>
      </c>
      <c r="M180" t="s">
        <v>865</v>
      </c>
      <c r="N180" t="s">
        <v>135</v>
      </c>
      <c r="O180">
        <v>1</v>
      </c>
      <c r="P180" t="s">
        <v>18</v>
      </c>
      <c r="R180" t="s">
        <v>71</v>
      </c>
      <c r="S180" t="s">
        <v>38</v>
      </c>
      <c r="V180" t="s">
        <v>26</v>
      </c>
    </row>
    <row r="181" spans="1:22">
      <c r="A181" t="s">
        <v>478</v>
      </c>
      <c r="D181" t="s">
        <v>99</v>
      </c>
      <c r="E181" t="s">
        <v>149</v>
      </c>
      <c r="G181" t="s">
        <v>866</v>
      </c>
      <c r="I181">
        <v>54</v>
      </c>
      <c r="J181">
        <v>15</v>
      </c>
      <c r="L181" t="s">
        <v>867</v>
      </c>
      <c r="N181" t="s">
        <v>123</v>
      </c>
      <c r="O181">
        <v>1</v>
      </c>
      <c r="P181" t="s">
        <v>18</v>
      </c>
      <c r="R181" t="s">
        <v>71</v>
      </c>
      <c r="S181" t="s">
        <v>38</v>
      </c>
      <c r="V181" t="s">
        <v>26</v>
      </c>
    </row>
    <row r="182" spans="1:22">
      <c r="A182" t="s">
        <v>479</v>
      </c>
      <c r="D182" t="s">
        <v>108</v>
      </c>
      <c r="E182" t="s">
        <v>105</v>
      </c>
      <c r="I182">
        <v>5</v>
      </c>
      <c r="J182">
        <v>0</v>
      </c>
      <c r="L182" t="s">
        <v>868</v>
      </c>
      <c r="N182" t="s">
        <v>289</v>
      </c>
      <c r="O182">
        <v>2</v>
      </c>
      <c r="P182" t="s">
        <v>18</v>
      </c>
      <c r="R182" t="s">
        <v>146</v>
      </c>
      <c r="S182" t="s">
        <v>38</v>
      </c>
      <c r="V182" t="s">
        <v>26</v>
      </c>
    </row>
    <row r="183" spans="1:22">
      <c r="A183" t="s">
        <v>480</v>
      </c>
      <c r="D183" t="s">
        <v>120</v>
      </c>
      <c r="E183" t="s">
        <v>112</v>
      </c>
      <c r="I183">
        <v>0</v>
      </c>
      <c r="J183">
        <v>0</v>
      </c>
      <c r="L183" t="s">
        <v>665</v>
      </c>
      <c r="N183" t="s">
        <v>290</v>
      </c>
      <c r="O183">
        <v>2</v>
      </c>
      <c r="P183" t="s">
        <v>38</v>
      </c>
      <c r="R183" t="s">
        <v>146</v>
      </c>
      <c r="S183" t="s">
        <v>38</v>
      </c>
      <c r="V183" t="s">
        <v>26</v>
      </c>
    </row>
    <row r="184" spans="1:22">
      <c r="A184" t="s">
        <v>481</v>
      </c>
      <c r="D184" t="s">
        <v>99</v>
      </c>
      <c r="E184" t="s">
        <v>112</v>
      </c>
      <c r="I184">
        <v>0</v>
      </c>
      <c r="J184">
        <v>0</v>
      </c>
      <c r="L184" t="s">
        <v>863</v>
      </c>
      <c r="N184" t="s">
        <v>284</v>
      </c>
      <c r="O184">
        <v>2</v>
      </c>
      <c r="P184" t="s">
        <v>38</v>
      </c>
      <c r="R184" t="s">
        <v>47</v>
      </c>
      <c r="S184" t="s">
        <v>47</v>
      </c>
      <c r="V184" t="s">
        <v>26</v>
      </c>
    </row>
    <row r="185" spans="1:22">
      <c r="A185" t="s">
        <v>482</v>
      </c>
      <c r="D185" t="s">
        <v>108</v>
      </c>
      <c r="E185" t="s">
        <v>109</v>
      </c>
      <c r="I185">
        <v>24</v>
      </c>
      <c r="J185">
        <v>4</v>
      </c>
      <c r="L185" t="s">
        <v>602</v>
      </c>
      <c r="M185" t="s">
        <v>869</v>
      </c>
      <c r="N185" t="s">
        <v>291</v>
      </c>
      <c r="O185">
        <v>2</v>
      </c>
      <c r="R185" t="s">
        <v>71</v>
      </c>
      <c r="S185" t="s">
        <v>155</v>
      </c>
      <c r="V185" t="s">
        <v>651</v>
      </c>
    </row>
    <row r="186" spans="1:22">
      <c r="A186" t="s">
        <v>483</v>
      </c>
      <c r="D186" t="s">
        <v>120</v>
      </c>
      <c r="E186" t="s">
        <v>105</v>
      </c>
      <c r="I186">
        <v>2</v>
      </c>
      <c r="J186">
        <v>0</v>
      </c>
      <c r="L186" t="s">
        <v>602</v>
      </c>
      <c r="M186" t="s">
        <v>66</v>
      </c>
      <c r="N186" t="s">
        <v>282</v>
      </c>
      <c r="O186">
        <v>2</v>
      </c>
      <c r="P186" t="s">
        <v>38</v>
      </c>
      <c r="R186" t="s">
        <v>146</v>
      </c>
      <c r="S186" t="s">
        <v>38</v>
      </c>
      <c r="V186" t="s">
        <v>26</v>
      </c>
    </row>
    <row r="187" spans="1:22">
      <c r="A187" t="s">
        <v>484</v>
      </c>
      <c r="D187" t="s">
        <v>120</v>
      </c>
      <c r="E187" t="s">
        <v>105</v>
      </c>
      <c r="I187">
        <v>14</v>
      </c>
      <c r="J187">
        <v>0</v>
      </c>
      <c r="L187" t="s">
        <v>863</v>
      </c>
      <c r="N187" t="s">
        <v>308</v>
      </c>
      <c r="O187">
        <v>2</v>
      </c>
      <c r="P187" t="s">
        <v>38</v>
      </c>
      <c r="R187" t="s">
        <v>870</v>
      </c>
      <c r="S187" t="s">
        <v>38</v>
      </c>
      <c r="V187" t="s">
        <v>645</v>
      </c>
    </row>
    <row r="188" spans="1:22">
      <c r="A188" t="s">
        <v>550</v>
      </c>
      <c r="B188" t="s">
        <v>124</v>
      </c>
      <c r="D188" t="s">
        <v>120</v>
      </c>
      <c r="E188" t="s">
        <v>149</v>
      </c>
      <c r="F188" t="s">
        <v>125</v>
      </c>
      <c r="I188">
        <v>80</v>
      </c>
      <c r="J188">
        <v>27</v>
      </c>
      <c r="L188" t="s">
        <v>602</v>
      </c>
      <c r="M188" t="s">
        <v>871</v>
      </c>
      <c r="N188" t="s">
        <v>138</v>
      </c>
      <c r="O188">
        <v>1</v>
      </c>
      <c r="P188" t="s">
        <v>18</v>
      </c>
      <c r="R188" t="s">
        <v>71</v>
      </c>
      <c r="S188" t="s">
        <v>155</v>
      </c>
      <c r="V188" t="s">
        <v>188</v>
      </c>
    </row>
    <row r="189" spans="1:22">
      <c r="A189" t="s">
        <v>551</v>
      </c>
      <c r="B189" t="s">
        <v>124</v>
      </c>
      <c r="D189" t="s">
        <v>99</v>
      </c>
      <c r="E189" t="s">
        <v>149</v>
      </c>
      <c r="F189" t="s">
        <v>125</v>
      </c>
      <c r="I189">
        <v>28</v>
      </c>
      <c r="J189">
        <v>10</v>
      </c>
      <c r="L189" t="s">
        <v>52</v>
      </c>
      <c r="M189" t="s">
        <v>699</v>
      </c>
      <c r="N189" t="s">
        <v>72</v>
      </c>
      <c r="O189">
        <v>2</v>
      </c>
      <c r="P189" t="s">
        <v>38</v>
      </c>
      <c r="R189" t="s">
        <v>673</v>
      </c>
      <c r="S189" t="s">
        <v>38</v>
      </c>
      <c r="V189" t="s">
        <v>26</v>
      </c>
    </row>
    <row r="190" spans="1:22">
      <c r="A190" t="s">
        <v>552</v>
      </c>
      <c r="B190" t="s">
        <v>124</v>
      </c>
      <c r="D190" t="s">
        <v>99</v>
      </c>
      <c r="E190" t="s">
        <v>112</v>
      </c>
      <c r="F190" t="s">
        <v>125</v>
      </c>
      <c r="I190">
        <v>0</v>
      </c>
      <c r="J190">
        <v>0</v>
      </c>
      <c r="L190" t="s">
        <v>41</v>
      </c>
      <c r="N190" t="s">
        <v>185</v>
      </c>
      <c r="O190">
        <v>1</v>
      </c>
      <c r="P190" t="s">
        <v>38</v>
      </c>
      <c r="R190" t="s">
        <v>38</v>
      </c>
      <c r="S190" t="s">
        <v>38</v>
      </c>
      <c r="V190" t="s">
        <v>26</v>
      </c>
    </row>
    <row r="191" spans="1:22">
      <c r="A191" t="s">
        <v>553</v>
      </c>
      <c r="B191" t="s">
        <v>124</v>
      </c>
      <c r="D191" t="s">
        <v>120</v>
      </c>
      <c r="E191" t="s">
        <v>105</v>
      </c>
      <c r="F191" t="s">
        <v>125</v>
      </c>
      <c r="I191">
        <v>3</v>
      </c>
      <c r="J191">
        <v>0</v>
      </c>
      <c r="L191" t="s">
        <v>602</v>
      </c>
      <c r="M191" t="s">
        <v>872</v>
      </c>
      <c r="N191" t="s">
        <v>32</v>
      </c>
      <c r="O191">
        <v>2</v>
      </c>
      <c r="P191" t="s">
        <v>38</v>
      </c>
      <c r="R191" t="s">
        <v>146</v>
      </c>
      <c r="S191" t="s">
        <v>38</v>
      </c>
      <c r="V191" t="s">
        <v>26</v>
      </c>
    </row>
    <row r="192" spans="1:22">
      <c r="A192" t="s">
        <v>554</v>
      </c>
      <c r="D192" t="s">
        <v>120</v>
      </c>
      <c r="E192" t="s">
        <v>109</v>
      </c>
      <c r="I192">
        <v>1</v>
      </c>
      <c r="J192">
        <v>1</v>
      </c>
      <c r="L192" t="s">
        <v>873</v>
      </c>
      <c r="N192" t="s">
        <v>55</v>
      </c>
      <c r="O192">
        <v>2</v>
      </c>
      <c r="P192" t="s">
        <v>18</v>
      </c>
      <c r="R192" t="s">
        <v>71</v>
      </c>
      <c r="S192" t="s">
        <v>38</v>
      </c>
      <c r="V192" t="s">
        <v>26</v>
      </c>
    </row>
    <row r="193" spans="1:22">
      <c r="A193" t="s">
        <v>555</v>
      </c>
      <c r="D193" t="s">
        <v>39</v>
      </c>
      <c r="E193" t="s">
        <v>15</v>
      </c>
      <c r="F193" t="s">
        <v>21</v>
      </c>
      <c r="I193">
        <v>33</v>
      </c>
      <c r="J193">
        <v>12</v>
      </c>
      <c r="L193" t="s">
        <v>52</v>
      </c>
      <c r="M193" t="s">
        <v>48</v>
      </c>
      <c r="N193" t="s">
        <v>119</v>
      </c>
      <c r="O193">
        <v>3</v>
      </c>
      <c r="P193" t="s">
        <v>25</v>
      </c>
      <c r="R193" t="s">
        <v>734</v>
      </c>
      <c r="S193" t="s">
        <v>25</v>
      </c>
      <c r="V193" t="s">
        <v>26</v>
      </c>
    </row>
    <row r="194" spans="1:22">
      <c r="A194" t="s">
        <v>556</v>
      </c>
      <c r="B194" t="s">
        <v>124</v>
      </c>
      <c r="D194" t="s">
        <v>104</v>
      </c>
      <c r="E194" t="s">
        <v>149</v>
      </c>
      <c r="G194" t="s">
        <v>874</v>
      </c>
      <c r="I194">
        <v>25</v>
      </c>
      <c r="J194">
        <v>17</v>
      </c>
      <c r="L194" t="s">
        <v>52</v>
      </c>
      <c r="M194" t="s">
        <v>66</v>
      </c>
      <c r="N194" t="s">
        <v>55</v>
      </c>
      <c r="O194">
        <v>2</v>
      </c>
      <c r="P194" t="s">
        <v>18</v>
      </c>
      <c r="R194" t="s">
        <v>71</v>
      </c>
      <c r="S194" t="s">
        <v>38</v>
      </c>
      <c r="V194" t="s">
        <v>26</v>
      </c>
    </row>
    <row r="195" spans="1:22">
      <c r="A195" t="s">
        <v>557</v>
      </c>
      <c r="B195" t="s">
        <v>124</v>
      </c>
      <c r="D195" t="s">
        <v>120</v>
      </c>
      <c r="E195" t="s">
        <v>112</v>
      </c>
      <c r="F195" t="s">
        <v>125</v>
      </c>
      <c r="I195">
        <v>0</v>
      </c>
      <c r="J195">
        <v>0</v>
      </c>
      <c r="L195" t="s">
        <v>41</v>
      </c>
      <c r="N195" t="s">
        <v>121</v>
      </c>
      <c r="O195">
        <v>2</v>
      </c>
      <c r="P195" t="s">
        <v>38</v>
      </c>
      <c r="R195" t="s">
        <v>38</v>
      </c>
      <c r="S195" t="s">
        <v>38</v>
      </c>
      <c r="V195" t="s">
        <v>26</v>
      </c>
    </row>
    <row r="196" spans="1:22">
      <c r="A196" t="s">
        <v>558</v>
      </c>
      <c r="D196" t="s">
        <v>99</v>
      </c>
      <c r="E196" t="s">
        <v>149</v>
      </c>
      <c r="G196" t="s">
        <v>875</v>
      </c>
      <c r="I196">
        <v>41</v>
      </c>
      <c r="J196">
        <v>17</v>
      </c>
      <c r="L196" t="s">
        <v>52</v>
      </c>
      <c r="M196" t="s">
        <v>66</v>
      </c>
      <c r="N196" t="s">
        <v>49</v>
      </c>
      <c r="O196">
        <v>2</v>
      </c>
      <c r="P196" t="s">
        <v>18</v>
      </c>
      <c r="R196" t="s">
        <v>71</v>
      </c>
      <c r="S196" t="s">
        <v>38</v>
      </c>
      <c r="V196" t="s">
        <v>26</v>
      </c>
    </row>
    <row r="197" spans="1:22">
      <c r="A197" t="s">
        <v>559</v>
      </c>
      <c r="B197" t="s">
        <v>124</v>
      </c>
      <c r="D197" t="s">
        <v>108</v>
      </c>
      <c r="E197" t="s">
        <v>105</v>
      </c>
      <c r="I197">
        <v>2</v>
      </c>
      <c r="J197">
        <v>0</v>
      </c>
      <c r="L197" t="s">
        <v>41</v>
      </c>
      <c r="N197" t="s">
        <v>674</v>
      </c>
      <c r="O197">
        <v>2</v>
      </c>
      <c r="P197" t="s">
        <v>38</v>
      </c>
      <c r="R197" t="s">
        <v>146</v>
      </c>
      <c r="S197" t="s">
        <v>38</v>
      </c>
      <c r="V197" t="s">
        <v>26</v>
      </c>
    </row>
    <row r="198" spans="1:22">
      <c r="A198" t="s">
        <v>560</v>
      </c>
      <c r="B198" t="s">
        <v>124</v>
      </c>
      <c r="D198" t="s">
        <v>108</v>
      </c>
      <c r="E198" t="s">
        <v>105</v>
      </c>
      <c r="F198" t="s">
        <v>125</v>
      </c>
      <c r="I198">
        <v>3</v>
      </c>
      <c r="J198">
        <v>0</v>
      </c>
      <c r="L198" t="s">
        <v>876</v>
      </c>
      <c r="M198" t="s">
        <v>877</v>
      </c>
      <c r="N198" t="s">
        <v>189</v>
      </c>
      <c r="O198">
        <v>3</v>
      </c>
      <c r="P198" t="s">
        <v>30</v>
      </c>
      <c r="Q198" t="s">
        <v>60</v>
      </c>
      <c r="R198" t="s">
        <v>146</v>
      </c>
      <c r="S198" t="s">
        <v>38</v>
      </c>
      <c r="V198" t="s">
        <v>26</v>
      </c>
    </row>
    <row r="199" spans="1:22">
      <c r="A199" t="s">
        <v>561</v>
      </c>
      <c r="B199" t="s">
        <v>124</v>
      </c>
      <c r="D199" t="s">
        <v>99</v>
      </c>
      <c r="E199" t="s">
        <v>105</v>
      </c>
      <c r="F199" t="s">
        <v>125</v>
      </c>
      <c r="I199">
        <v>3</v>
      </c>
      <c r="J199">
        <v>0</v>
      </c>
      <c r="L199" t="s">
        <v>41</v>
      </c>
      <c r="N199" t="s">
        <v>127</v>
      </c>
      <c r="O199">
        <v>2</v>
      </c>
      <c r="P199" t="s">
        <v>38</v>
      </c>
      <c r="R199" t="s">
        <v>146</v>
      </c>
      <c r="S199" t="s">
        <v>38</v>
      </c>
      <c r="V199" t="s">
        <v>26</v>
      </c>
    </row>
    <row r="200" spans="1:22">
      <c r="A200" t="s">
        <v>562</v>
      </c>
      <c r="B200" t="s">
        <v>124</v>
      </c>
      <c r="D200" t="s">
        <v>108</v>
      </c>
      <c r="E200" t="s">
        <v>149</v>
      </c>
      <c r="F200" t="s">
        <v>125</v>
      </c>
      <c r="I200">
        <v>66</v>
      </c>
      <c r="J200">
        <v>41</v>
      </c>
      <c r="L200" t="s">
        <v>52</v>
      </c>
      <c r="M200" t="s">
        <v>66</v>
      </c>
      <c r="N200" t="s">
        <v>675</v>
      </c>
      <c r="O200">
        <v>2</v>
      </c>
      <c r="P200" t="s">
        <v>38</v>
      </c>
      <c r="R200" t="s">
        <v>71</v>
      </c>
      <c r="S200" t="s">
        <v>38</v>
      </c>
      <c r="V200" t="s">
        <v>26</v>
      </c>
    </row>
    <row r="201" spans="1:22">
      <c r="A201" t="s">
        <v>563</v>
      </c>
      <c r="B201" t="s">
        <v>124</v>
      </c>
      <c r="D201" t="s">
        <v>99</v>
      </c>
      <c r="E201" t="s">
        <v>109</v>
      </c>
      <c r="F201" t="s">
        <v>125</v>
      </c>
      <c r="I201">
        <v>7</v>
      </c>
      <c r="J201">
        <v>2</v>
      </c>
      <c r="L201" t="s">
        <v>96</v>
      </c>
      <c r="M201" t="s">
        <v>65</v>
      </c>
      <c r="N201" t="s">
        <v>72</v>
      </c>
      <c r="O201">
        <v>2</v>
      </c>
      <c r="P201" t="s">
        <v>38</v>
      </c>
      <c r="R201" t="s">
        <v>18</v>
      </c>
      <c r="S201" t="s">
        <v>38</v>
      </c>
      <c r="V201" t="s">
        <v>26</v>
      </c>
    </row>
    <row r="202" spans="1:22">
      <c r="A202" t="s">
        <v>564</v>
      </c>
      <c r="B202" t="s">
        <v>124</v>
      </c>
      <c r="D202" t="s">
        <v>99</v>
      </c>
      <c r="E202" t="s">
        <v>109</v>
      </c>
      <c r="F202" t="s">
        <v>125</v>
      </c>
      <c r="I202">
        <v>16</v>
      </c>
      <c r="J202">
        <v>3</v>
      </c>
      <c r="L202" t="s">
        <v>709</v>
      </c>
      <c r="M202" t="s">
        <v>710</v>
      </c>
      <c r="N202" t="s">
        <v>123</v>
      </c>
      <c r="O202">
        <v>1</v>
      </c>
      <c r="P202" t="s">
        <v>38</v>
      </c>
      <c r="R202" t="s">
        <v>676</v>
      </c>
      <c r="S202" t="s">
        <v>38</v>
      </c>
      <c r="V202" t="s">
        <v>26</v>
      </c>
    </row>
    <row r="203" spans="1:22">
      <c r="A203" t="s">
        <v>565</v>
      </c>
      <c r="B203" t="s">
        <v>124</v>
      </c>
      <c r="D203" t="s">
        <v>99</v>
      </c>
      <c r="E203" t="s">
        <v>112</v>
      </c>
      <c r="F203" t="s">
        <v>125</v>
      </c>
      <c r="I203">
        <v>0</v>
      </c>
      <c r="J203">
        <v>0</v>
      </c>
      <c r="L203" t="s">
        <v>41</v>
      </c>
      <c r="N203" t="s">
        <v>288</v>
      </c>
      <c r="O203">
        <v>1</v>
      </c>
      <c r="P203" t="s">
        <v>38</v>
      </c>
      <c r="R203" t="s">
        <v>38</v>
      </c>
      <c r="S203" t="s">
        <v>38</v>
      </c>
      <c r="V203" t="s">
        <v>26</v>
      </c>
    </row>
    <row r="204" spans="1:22">
      <c r="A204" t="s">
        <v>566</v>
      </c>
      <c r="D204" t="s">
        <v>108</v>
      </c>
      <c r="E204" t="s">
        <v>112</v>
      </c>
      <c r="I204">
        <v>0</v>
      </c>
      <c r="J204">
        <v>0</v>
      </c>
      <c r="L204" t="s">
        <v>602</v>
      </c>
      <c r="M204" t="s">
        <v>66</v>
      </c>
      <c r="N204" t="s">
        <v>289</v>
      </c>
      <c r="O204">
        <v>2</v>
      </c>
      <c r="P204" t="s">
        <v>38</v>
      </c>
      <c r="R204" t="s">
        <v>38</v>
      </c>
      <c r="S204" t="s">
        <v>38</v>
      </c>
      <c r="V204" t="s">
        <v>26</v>
      </c>
    </row>
    <row r="205" spans="1:22">
      <c r="A205" t="s">
        <v>567</v>
      </c>
      <c r="B205" t="s">
        <v>124</v>
      </c>
      <c r="D205" t="s">
        <v>120</v>
      </c>
      <c r="E205" t="s">
        <v>105</v>
      </c>
      <c r="I205">
        <v>3</v>
      </c>
      <c r="J205">
        <v>0</v>
      </c>
      <c r="L205" t="s">
        <v>41</v>
      </c>
      <c r="N205" t="s">
        <v>878</v>
      </c>
      <c r="O205">
        <v>2</v>
      </c>
      <c r="P205" t="s">
        <v>38</v>
      </c>
      <c r="R205" t="s">
        <v>879</v>
      </c>
      <c r="S205" t="s">
        <v>38</v>
      </c>
      <c r="V205" t="s">
        <v>26</v>
      </c>
    </row>
    <row r="206" spans="1:22">
      <c r="A206" t="s">
        <v>568</v>
      </c>
      <c r="D206" t="s">
        <v>108</v>
      </c>
      <c r="E206" t="s">
        <v>105</v>
      </c>
      <c r="I206">
        <v>2</v>
      </c>
      <c r="J206">
        <v>0</v>
      </c>
      <c r="L206" t="s">
        <v>863</v>
      </c>
      <c r="M206" t="s">
        <v>278</v>
      </c>
      <c r="N206" t="s">
        <v>677</v>
      </c>
      <c r="O206">
        <v>2</v>
      </c>
      <c r="P206" t="s">
        <v>38</v>
      </c>
      <c r="R206" t="s">
        <v>678</v>
      </c>
      <c r="S206" t="s">
        <v>38</v>
      </c>
      <c r="V206" t="s">
        <v>26</v>
      </c>
    </row>
    <row r="207" spans="1:22">
      <c r="A207" t="s">
        <v>569</v>
      </c>
      <c r="B207" t="s">
        <v>124</v>
      </c>
      <c r="D207" t="s">
        <v>99</v>
      </c>
      <c r="E207" t="s">
        <v>112</v>
      </c>
      <c r="F207" t="s">
        <v>125</v>
      </c>
      <c r="I207">
        <v>0</v>
      </c>
      <c r="J207">
        <v>0</v>
      </c>
      <c r="L207" t="s">
        <v>41</v>
      </c>
      <c r="M207" t="s">
        <v>124</v>
      </c>
      <c r="N207" t="s">
        <v>49</v>
      </c>
      <c r="O207">
        <v>1</v>
      </c>
      <c r="P207" t="s">
        <v>38</v>
      </c>
      <c r="R207" t="s">
        <v>146</v>
      </c>
      <c r="S207" t="s">
        <v>38</v>
      </c>
      <c r="V207" t="s">
        <v>26</v>
      </c>
    </row>
    <row r="208" spans="1:22">
      <c r="A208" t="s">
        <v>570</v>
      </c>
      <c r="B208" t="s">
        <v>124</v>
      </c>
      <c r="D208" t="s">
        <v>99</v>
      </c>
      <c r="E208" t="s">
        <v>105</v>
      </c>
      <c r="F208" t="s">
        <v>125</v>
      </c>
      <c r="I208">
        <v>4</v>
      </c>
      <c r="J208">
        <v>0</v>
      </c>
      <c r="L208" t="s">
        <v>41</v>
      </c>
      <c r="N208" t="s">
        <v>49</v>
      </c>
      <c r="O208">
        <v>1</v>
      </c>
      <c r="P208" t="s">
        <v>38</v>
      </c>
      <c r="R208" t="s">
        <v>38</v>
      </c>
      <c r="S208" t="s">
        <v>38</v>
      </c>
      <c r="V208" t="s">
        <v>26</v>
      </c>
    </row>
    <row r="209" spans="1:22">
      <c r="A209" t="s">
        <v>571</v>
      </c>
      <c r="B209" t="s">
        <v>124</v>
      </c>
      <c r="D209" t="s">
        <v>108</v>
      </c>
      <c r="E209" t="s">
        <v>105</v>
      </c>
      <c r="I209">
        <v>1</v>
      </c>
      <c r="J209">
        <v>0</v>
      </c>
      <c r="L209" t="s">
        <v>863</v>
      </c>
      <c r="N209" t="s">
        <v>283</v>
      </c>
      <c r="O209">
        <v>2</v>
      </c>
      <c r="P209" t="s">
        <v>30</v>
      </c>
      <c r="Q209" t="s">
        <v>862</v>
      </c>
      <c r="R209" t="s">
        <v>880</v>
      </c>
      <c r="S209" t="s">
        <v>38</v>
      </c>
      <c r="V209" t="s">
        <v>26</v>
      </c>
    </row>
    <row r="210" spans="1:22">
      <c r="A210" t="s">
        <v>572</v>
      </c>
      <c r="B210" t="s">
        <v>124</v>
      </c>
      <c r="D210" t="s">
        <v>99</v>
      </c>
      <c r="E210" t="s">
        <v>149</v>
      </c>
      <c r="I210">
        <v>33</v>
      </c>
      <c r="J210">
        <v>3</v>
      </c>
      <c r="L210" t="s">
        <v>144</v>
      </c>
      <c r="M210" t="s">
        <v>124</v>
      </c>
      <c r="N210" t="s">
        <v>135</v>
      </c>
      <c r="O210">
        <v>2</v>
      </c>
      <c r="P210" t="s">
        <v>18</v>
      </c>
      <c r="R210" t="s">
        <v>71</v>
      </c>
      <c r="S210" t="s">
        <v>38</v>
      </c>
      <c r="V210" t="s">
        <v>26</v>
      </c>
    </row>
    <row r="211" spans="1:22">
      <c r="A211" t="s">
        <v>573</v>
      </c>
      <c r="B211" t="s">
        <v>124</v>
      </c>
      <c r="D211" t="s">
        <v>108</v>
      </c>
      <c r="E211" t="s">
        <v>109</v>
      </c>
      <c r="I211">
        <v>4</v>
      </c>
      <c r="J211">
        <v>3</v>
      </c>
      <c r="L211" t="s">
        <v>96</v>
      </c>
      <c r="M211" t="s">
        <v>65</v>
      </c>
      <c r="N211" t="s">
        <v>187</v>
      </c>
      <c r="O211">
        <v>2</v>
      </c>
      <c r="P211" t="s">
        <v>38</v>
      </c>
      <c r="R211" t="s">
        <v>71</v>
      </c>
      <c r="S211" t="s">
        <v>38</v>
      </c>
      <c r="V211" t="s">
        <v>188</v>
      </c>
    </row>
    <row r="212" spans="1:22">
      <c r="A212" t="s">
        <v>574</v>
      </c>
      <c r="B212" t="s">
        <v>124</v>
      </c>
      <c r="D212" t="s">
        <v>120</v>
      </c>
      <c r="E212" t="s">
        <v>112</v>
      </c>
      <c r="F212" t="s">
        <v>125</v>
      </c>
      <c r="I212">
        <v>0</v>
      </c>
      <c r="J212">
        <v>0</v>
      </c>
      <c r="L212" t="s">
        <v>650</v>
      </c>
      <c r="N212" t="s">
        <v>290</v>
      </c>
      <c r="O212">
        <v>1</v>
      </c>
      <c r="P212" t="s">
        <v>38</v>
      </c>
      <c r="R212" t="s">
        <v>146</v>
      </c>
      <c r="S212" t="s">
        <v>38</v>
      </c>
      <c r="V212" t="s">
        <v>26</v>
      </c>
    </row>
    <row r="213" spans="1:22">
      <c r="A213" t="s">
        <v>575</v>
      </c>
      <c r="B213" t="s">
        <v>124</v>
      </c>
      <c r="D213" t="s">
        <v>99</v>
      </c>
      <c r="E213" t="s">
        <v>105</v>
      </c>
      <c r="F213" t="s">
        <v>125</v>
      </c>
      <c r="I213">
        <v>4</v>
      </c>
      <c r="J213">
        <v>0</v>
      </c>
      <c r="L213" t="s">
        <v>144</v>
      </c>
      <c r="M213" t="s">
        <v>881</v>
      </c>
      <c r="N213" t="s">
        <v>184</v>
      </c>
      <c r="O213">
        <v>2</v>
      </c>
      <c r="P213" t="s">
        <v>38</v>
      </c>
      <c r="R213" t="s">
        <v>71</v>
      </c>
      <c r="S213" t="s">
        <v>38</v>
      </c>
      <c r="V213" t="s">
        <v>26</v>
      </c>
    </row>
    <row r="214" spans="1:22">
      <c r="A214" t="s">
        <v>576</v>
      </c>
      <c r="B214" t="s">
        <v>124</v>
      </c>
      <c r="D214" t="s">
        <v>108</v>
      </c>
      <c r="E214" t="s">
        <v>112</v>
      </c>
      <c r="F214" t="s">
        <v>125</v>
      </c>
      <c r="I214">
        <v>0</v>
      </c>
      <c r="J214">
        <v>0</v>
      </c>
      <c r="L214" t="s">
        <v>41</v>
      </c>
      <c r="N214" t="s">
        <v>679</v>
      </c>
      <c r="O214">
        <v>2</v>
      </c>
      <c r="P214" t="s">
        <v>38</v>
      </c>
      <c r="R214" t="s">
        <v>146</v>
      </c>
      <c r="S214" t="s">
        <v>38</v>
      </c>
      <c r="V214" t="s">
        <v>26</v>
      </c>
    </row>
    <row r="215" spans="1:22">
      <c r="A215" t="s">
        <v>577</v>
      </c>
      <c r="B215" t="s">
        <v>124</v>
      </c>
      <c r="D215" t="s">
        <v>99</v>
      </c>
      <c r="E215" t="s">
        <v>112</v>
      </c>
      <c r="F215" t="s">
        <v>125</v>
      </c>
      <c r="I215">
        <v>0</v>
      </c>
      <c r="J215">
        <v>0</v>
      </c>
      <c r="L215" t="s">
        <v>650</v>
      </c>
      <c r="N215" t="s">
        <v>61</v>
      </c>
      <c r="O215">
        <v>1</v>
      </c>
      <c r="P215" t="s">
        <v>38</v>
      </c>
      <c r="R215" t="s">
        <v>38</v>
      </c>
      <c r="S215" t="s">
        <v>38</v>
      </c>
      <c r="V215" t="s">
        <v>26</v>
      </c>
    </row>
    <row r="216" spans="1:22">
      <c r="A216" t="s">
        <v>578</v>
      </c>
      <c r="D216" t="s">
        <v>108</v>
      </c>
      <c r="E216" t="s">
        <v>149</v>
      </c>
      <c r="I216">
        <v>40</v>
      </c>
      <c r="J216">
        <v>12</v>
      </c>
      <c r="L216" t="s">
        <v>52</v>
      </c>
      <c r="M216" t="s">
        <v>66</v>
      </c>
      <c r="N216" t="s">
        <v>72</v>
      </c>
      <c r="O216">
        <v>2</v>
      </c>
      <c r="R216" t="s">
        <v>71</v>
      </c>
      <c r="S216" t="s">
        <v>67</v>
      </c>
      <c r="V216" t="s">
        <v>188</v>
      </c>
    </row>
    <row r="217" spans="1:22">
      <c r="A217" t="s">
        <v>579</v>
      </c>
      <c r="B217" t="s">
        <v>124</v>
      </c>
      <c r="D217" t="s">
        <v>120</v>
      </c>
      <c r="E217" t="s">
        <v>149</v>
      </c>
      <c r="G217" t="s">
        <v>882</v>
      </c>
      <c r="I217">
        <v>32</v>
      </c>
      <c r="J217">
        <v>8</v>
      </c>
      <c r="L217" t="s">
        <v>144</v>
      </c>
      <c r="M217" t="s">
        <v>124</v>
      </c>
      <c r="N217" t="s">
        <v>292</v>
      </c>
      <c r="O217">
        <v>2</v>
      </c>
      <c r="P217" t="s">
        <v>38</v>
      </c>
      <c r="R217" t="s">
        <v>71</v>
      </c>
      <c r="S217" t="s">
        <v>38</v>
      </c>
      <c r="V217" t="s">
        <v>26</v>
      </c>
    </row>
    <row r="218" spans="1:22">
      <c r="A218" t="s">
        <v>580</v>
      </c>
      <c r="D218" t="s">
        <v>120</v>
      </c>
      <c r="E218" t="s">
        <v>105</v>
      </c>
      <c r="I218">
        <v>6</v>
      </c>
      <c r="J218">
        <v>0</v>
      </c>
      <c r="L218" t="s">
        <v>873</v>
      </c>
      <c r="M218" t="s">
        <v>745</v>
      </c>
      <c r="N218" t="s">
        <v>250</v>
      </c>
      <c r="O218">
        <v>2</v>
      </c>
      <c r="P218" t="s">
        <v>38</v>
      </c>
      <c r="R218" t="s">
        <v>146</v>
      </c>
      <c r="S218" t="s">
        <v>38</v>
      </c>
      <c r="V218" t="s">
        <v>26</v>
      </c>
    </row>
    <row r="219" spans="1:22">
      <c r="A219" t="s">
        <v>581</v>
      </c>
      <c r="B219" t="s">
        <v>124</v>
      </c>
      <c r="D219" t="s">
        <v>99</v>
      </c>
      <c r="E219" t="s">
        <v>149</v>
      </c>
      <c r="F219" t="s">
        <v>125</v>
      </c>
      <c r="I219">
        <v>55</v>
      </c>
      <c r="J219">
        <v>17</v>
      </c>
      <c r="L219" t="s">
        <v>602</v>
      </c>
      <c r="M219" t="s">
        <v>883</v>
      </c>
      <c r="N219" t="s">
        <v>100</v>
      </c>
      <c r="O219">
        <v>2</v>
      </c>
      <c r="P219" t="s">
        <v>38</v>
      </c>
      <c r="R219" t="s">
        <v>38</v>
      </c>
      <c r="S219" t="s">
        <v>38</v>
      </c>
      <c r="V219" t="s">
        <v>26</v>
      </c>
    </row>
    <row r="220" spans="1:22">
      <c r="A220" t="s">
        <v>582</v>
      </c>
      <c r="D220" t="s">
        <v>108</v>
      </c>
      <c r="E220" t="s">
        <v>109</v>
      </c>
      <c r="I220">
        <v>3</v>
      </c>
      <c r="J220">
        <v>3</v>
      </c>
      <c r="L220" t="s">
        <v>96</v>
      </c>
      <c r="M220" t="s">
        <v>680</v>
      </c>
      <c r="N220" t="s">
        <v>681</v>
      </c>
      <c r="O220">
        <v>2</v>
      </c>
      <c r="P220" t="s">
        <v>38</v>
      </c>
      <c r="R220" t="s">
        <v>146</v>
      </c>
      <c r="S220" t="s">
        <v>38</v>
      </c>
      <c r="V220" t="s">
        <v>26</v>
      </c>
    </row>
    <row r="221" spans="1:22">
      <c r="A221" t="s">
        <v>583</v>
      </c>
      <c r="B221" t="s">
        <v>124</v>
      </c>
      <c r="D221" t="s">
        <v>120</v>
      </c>
      <c r="E221" t="s">
        <v>105</v>
      </c>
      <c r="F221" t="s">
        <v>125</v>
      </c>
      <c r="I221">
        <v>5</v>
      </c>
      <c r="J221">
        <v>0</v>
      </c>
      <c r="L221" t="s">
        <v>41</v>
      </c>
      <c r="N221" t="s">
        <v>107</v>
      </c>
      <c r="O221">
        <v>1</v>
      </c>
      <c r="P221" t="s">
        <v>38</v>
      </c>
      <c r="R221" t="s">
        <v>71</v>
      </c>
      <c r="S221" t="s">
        <v>38</v>
      </c>
      <c r="V221" t="s">
        <v>26</v>
      </c>
    </row>
    <row r="222" spans="1:22">
      <c r="A222" t="s">
        <v>584</v>
      </c>
      <c r="B222" t="s">
        <v>124</v>
      </c>
      <c r="D222" t="s">
        <v>120</v>
      </c>
      <c r="E222" t="s">
        <v>105</v>
      </c>
      <c r="F222" t="s">
        <v>125</v>
      </c>
      <c r="I222">
        <v>2</v>
      </c>
      <c r="J222">
        <v>0</v>
      </c>
      <c r="L222" t="s">
        <v>96</v>
      </c>
      <c r="M222" t="s">
        <v>884</v>
      </c>
      <c r="N222" t="s">
        <v>150</v>
      </c>
      <c r="O222">
        <v>1</v>
      </c>
      <c r="P222" t="s">
        <v>38</v>
      </c>
      <c r="R222" t="s">
        <v>38</v>
      </c>
      <c r="S222" t="s">
        <v>38</v>
      </c>
      <c r="V222" t="s">
        <v>26</v>
      </c>
    </row>
    <row r="223" spans="1:22">
      <c r="A223" t="s">
        <v>485</v>
      </c>
      <c r="D223" t="s">
        <v>108</v>
      </c>
      <c r="E223" t="s">
        <v>149</v>
      </c>
      <c r="G223" t="s">
        <v>885</v>
      </c>
      <c r="I223">
        <v>12</v>
      </c>
      <c r="J223">
        <v>2</v>
      </c>
      <c r="L223" t="s">
        <v>653</v>
      </c>
      <c r="M223" t="s">
        <v>886</v>
      </c>
      <c r="N223" t="s">
        <v>129</v>
      </c>
      <c r="O223">
        <v>1</v>
      </c>
      <c r="P223" t="s">
        <v>30</v>
      </c>
      <c r="Q223" t="s">
        <v>621</v>
      </c>
      <c r="R223" t="s">
        <v>887</v>
      </c>
      <c r="S223" t="s">
        <v>888</v>
      </c>
      <c r="V223" t="s">
        <v>622</v>
      </c>
    </row>
    <row r="224" spans="1:22">
      <c r="A224" t="s">
        <v>486</v>
      </c>
      <c r="B224" t="s">
        <v>124</v>
      </c>
      <c r="D224" t="s">
        <v>23</v>
      </c>
      <c r="E224" t="s">
        <v>193</v>
      </c>
      <c r="F224" t="s">
        <v>21</v>
      </c>
      <c r="I224">
        <v>2</v>
      </c>
      <c r="J224">
        <v>1</v>
      </c>
      <c r="L224" t="s">
        <v>96</v>
      </c>
      <c r="N224" t="s">
        <v>114</v>
      </c>
      <c r="O224">
        <v>1</v>
      </c>
      <c r="P224" t="s">
        <v>25</v>
      </c>
      <c r="V224" t="s">
        <v>889</v>
      </c>
    </row>
    <row r="225" spans="1:22">
      <c r="A225" t="s">
        <v>487</v>
      </c>
      <c r="D225" t="s">
        <v>34</v>
      </c>
      <c r="E225" t="s">
        <v>40</v>
      </c>
      <c r="I225">
        <v>0</v>
      </c>
      <c r="J225">
        <v>0</v>
      </c>
      <c r="L225" t="s">
        <v>17</v>
      </c>
      <c r="N225" t="s">
        <v>184</v>
      </c>
      <c r="O225">
        <v>1</v>
      </c>
      <c r="P225" t="s">
        <v>18</v>
      </c>
      <c r="R225" t="s">
        <v>125</v>
      </c>
      <c r="S225" t="s">
        <v>890</v>
      </c>
      <c r="V225" t="s">
        <v>62</v>
      </c>
    </row>
    <row r="226" spans="1:22">
      <c r="A226" t="s">
        <v>488</v>
      </c>
      <c r="D226" t="s">
        <v>46</v>
      </c>
      <c r="E226" t="s">
        <v>40</v>
      </c>
      <c r="F226" t="s">
        <v>106</v>
      </c>
      <c r="I226">
        <v>0</v>
      </c>
      <c r="J226">
        <v>0</v>
      </c>
      <c r="L226" t="s">
        <v>17</v>
      </c>
      <c r="N226" t="s">
        <v>32</v>
      </c>
      <c r="O226">
        <v>1</v>
      </c>
      <c r="P226" t="s">
        <v>30</v>
      </c>
      <c r="V226" t="s">
        <v>62</v>
      </c>
    </row>
    <row r="227" spans="1:22">
      <c r="A227" t="s">
        <v>489</v>
      </c>
      <c r="B227" t="s">
        <v>124</v>
      </c>
      <c r="D227" t="s">
        <v>46</v>
      </c>
      <c r="E227" t="s">
        <v>22</v>
      </c>
      <c r="F227" t="s">
        <v>14</v>
      </c>
      <c r="I227">
        <v>6</v>
      </c>
      <c r="J227">
        <v>0</v>
      </c>
      <c r="L227" t="s">
        <v>17</v>
      </c>
      <c r="N227" t="s">
        <v>138</v>
      </c>
      <c r="O227">
        <v>1</v>
      </c>
      <c r="P227" t="s">
        <v>25</v>
      </c>
      <c r="R227" t="s">
        <v>125</v>
      </c>
      <c r="S227" t="s">
        <v>38</v>
      </c>
      <c r="V227" t="s">
        <v>62</v>
      </c>
    </row>
    <row r="228" spans="1:22">
      <c r="A228" t="s">
        <v>490</v>
      </c>
      <c r="B228" t="s">
        <v>124</v>
      </c>
      <c r="D228" t="s">
        <v>46</v>
      </c>
      <c r="E228" t="s">
        <v>33</v>
      </c>
      <c r="F228" t="s">
        <v>21</v>
      </c>
      <c r="I228">
        <v>27</v>
      </c>
      <c r="J228">
        <v>20</v>
      </c>
      <c r="L228" t="s">
        <v>96</v>
      </c>
      <c r="N228" t="s">
        <v>137</v>
      </c>
      <c r="O228">
        <v>1</v>
      </c>
      <c r="P228" t="s">
        <v>25</v>
      </c>
      <c r="V228" t="s">
        <v>62</v>
      </c>
    </row>
    <row r="229" spans="1:22">
      <c r="A229" t="s">
        <v>491</v>
      </c>
      <c r="D229" t="s">
        <v>23</v>
      </c>
      <c r="E229" t="s">
        <v>33</v>
      </c>
      <c r="F229" t="s">
        <v>21</v>
      </c>
      <c r="I229">
        <v>7</v>
      </c>
      <c r="J229">
        <v>6</v>
      </c>
      <c r="L229" t="s">
        <v>96</v>
      </c>
      <c r="N229" t="s">
        <v>129</v>
      </c>
      <c r="O229">
        <v>2</v>
      </c>
      <c r="P229" t="s">
        <v>30</v>
      </c>
      <c r="R229" t="s">
        <v>623</v>
      </c>
      <c r="S229" t="s">
        <v>30</v>
      </c>
      <c r="V229" t="s">
        <v>623</v>
      </c>
    </row>
    <row r="230" spans="1:22">
      <c r="A230" t="s">
        <v>492</v>
      </c>
      <c r="D230" t="s">
        <v>34</v>
      </c>
      <c r="E230" t="s">
        <v>33</v>
      </c>
      <c r="G230" t="s">
        <v>891</v>
      </c>
      <c r="I230">
        <v>10</v>
      </c>
      <c r="J230">
        <v>2</v>
      </c>
      <c r="L230" t="s">
        <v>654</v>
      </c>
      <c r="N230" t="s">
        <v>655</v>
      </c>
      <c r="O230">
        <v>3</v>
      </c>
      <c r="P230" t="s">
        <v>18</v>
      </c>
      <c r="R230" t="s">
        <v>892</v>
      </c>
      <c r="S230" t="s">
        <v>204</v>
      </c>
      <c r="V230" t="s">
        <v>893</v>
      </c>
    </row>
    <row r="231" spans="1:22">
      <c r="A231" t="s">
        <v>493</v>
      </c>
      <c r="D231" t="s">
        <v>34</v>
      </c>
      <c r="E231" t="s">
        <v>33</v>
      </c>
      <c r="G231" t="s">
        <v>894</v>
      </c>
      <c r="I231">
        <v>17</v>
      </c>
      <c r="J231">
        <v>8</v>
      </c>
      <c r="L231" t="s">
        <v>96</v>
      </c>
      <c r="N231" t="s">
        <v>735</v>
      </c>
      <c r="O231">
        <v>1</v>
      </c>
      <c r="P231" t="s">
        <v>25</v>
      </c>
      <c r="R231" t="s">
        <v>125</v>
      </c>
      <c r="V231" t="s">
        <v>895</v>
      </c>
    </row>
    <row r="232" spans="1:22">
      <c r="A232" t="s">
        <v>494</v>
      </c>
      <c r="D232" t="s">
        <v>23</v>
      </c>
      <c r="E232" t="s">
        <v>40</v>
      </c>
      <c r="F232" t="s">
        <v>106</v>
      </c>
      <c r="I232">
        <v>0</v>
      </c>
      <c r="J232">
        <v>0</v>
      </c>
      <c r="L232" t="s">
        <v>96</v>
      </c>
      <c r="M232" t="s">
        <v>729</v>
      </c>
      <c r="N232" t="s">
        <v>122</v>
      </c>
      <c r="O232">
        <v>1</v>
      </c>
      <c r="P232" t="s">
        <v>25</v>
      </c>
      <c r="R232" t="s">
        <v>125</v>
      </c>
      <c r="S232" t="s">
        <v>38</v>
      </c>
      <c r="V232" t="s">
        <v>760</v>
      </c>
    </row>
    <row r="233" spans="1:22">
      <c r="A233" t="s">
        <v>495</v>
      </c>
      <c r="B233" t="s">
        <v>124</v>
      </c>
      <c r="D233" t="s">
        <v>34</v>
      </c>
      <c r="E233" t="s">
        <v>33</v>
      </c>
      <c r="G233" t="s">
        <v>730</v>
      </c>
      <c r="I233">
        <v>4</v>
      </c>
      <c r="J233">
        <v>1</v>
      </c>
      <c r="L233" t="s">
        <v>96</v>
      </c>
      <c r="N233" t="s">
        <v>211</v>
      </c>
      <c r="O233">
        <v>1</v>
      </c>
      <c r="P233" t="s">
        <v>30</v>
      </c>
      <c r="Q233" t="s">
        <v>124</v>
      </c>
      <c r="R233" t="s">
        <v>896</v>
      </c>
      <c r="S233" t="s">
        <v>30</v>
      </c>
      <c r="V233" t="s">
        <v>896</v>
      </c>
    </row>
    <row r="234" spans="1:22">
      <c r="A234" t="s">
        <v>496</v>
      </c>
      <c r="D234" t="s">
        <v>23</v>
      </c>
      <c r="E234" t="s">
        <v>33</v>
      </c>
      <c r="G234" t="s">
        <v>656</v>
      </c>
      <c r="I234">
        <v>4</v>
      </c>
      <c r="J234">
        <v>1</v>
      </c>
      <c r="L234" t="s">
        <v>17</v>
      </c>
      <c r="N234" t="s">
        <v>114</v>
      </c>
      <c r="O234">
        <v>1</v>
      </c>
      <c r="P234" t="s">
        <v>18</v>
      </c>
      <c r="V234" t="s">
        <v>897</v>
      </c>
    </row>
    <row r="235" spans="1:22">
      <c r="A235" t="s">
        <v>497</v>
      </c>
      <c r="B235" t="s">
        <v>124</v>
      </c>
      <c r="C235" t="s">
        <v>124</v>
      </c>
      <c r="D235" t="s">
        <v>23</v>
      </c>
      <c r="E235" t="s">
        <v>22</v>
      </c>
      <c r="F235" t="s">
        <v>21</v>
      </c>
      <c r="I235">
        <v>1</v>
      </c>
      <c r="J235">
        <v>0</v>
      </c>
      <c r="L235" t="s">
        <v>657</v>
      </c>
      <c r="N235" t="s">
        <v>206</v>
      </c>
      <c r="O235">
        <v>1</v>
      </c>
      <c r="P235" t="s">
        <v>25</v>
      </c>
      <c r="R235" t="s">
        <v>124</v>
      </c>
      <c r="S235" t="s">
        <v>124</v>
      </c>
      <c r="V235" t="s">
        <v>62</v>
      </c>
    </row>
    <row r="236" spans="1:22">
      <c r="A236" t="s">
        <v>498</v>
      </c>
      <c r="D236" t="s">
        <v>108</v>
      </c>
      <c r="E236" t="s">
        <v>149</v>
      </c>
      <c r="F236" t="s">
        <v>200</v>
      </c>
      <c r="I236">
        <v>22</v>
      </c>
      <c r="J236">
        <v>4</v>
      </c>
      <c r="K236" t="s">
        <v>197</v>
      </c>
      <c r="L236" t="s">
        <v>601</v>
      </c>
      <c r="M236" t="s">
        <v>746</v>
      </c>
      <c r="N236" t="s">
        <v>114</v>
      </c>
      <c r="P236" t="s">
        <v>30</v>
      </c>
      <c r="Q236" t="s">
        <v>147</v>
      </c>
      <c r="R236" t="s">
        <v>38</v>
      </c>
      <c r="S236" t="s">
        <v>204</v>
      </c>
      <c r="V236" t="s">
        <v>62</v>
      </c>
    </row>
    <row r="237" spans="1:22">
      <c r="A237" t="s">
        <v>499</v>
      </c>
      <c r="B237" t="s">
        <v>124</v>
      </c>
      <c r="D237" t="s">
        <v>23</v>
      </c>
      <c r="E237" t="s">
        <v>33</v>
      </c>
      <c r="G237" t="s">
        <v>891</v>
      </c>
      <c r="I237">
        <v>20</v>
      </c>
      <c r="J237">
        <v>7</v>
      </c>
      <c r="L237" t="s">
        <v>41</v>
      </c>
      <c r="N237" t="s">
        <v>118</v>
      </c>
      <c r="O237">
        <v>1</v>
      </c>
      <c r="P237" t="s">
        <v>30</v>
      </c>
      <c r="R237" t="s">
        <v>623</v>
      </c>
      <c r="S237" t="s">
        <v>30</v>
      </c>
      <c r="V237" t="s">
        <v>623</v>
      </c>
    </row>
    <row r="238" spans="1:22">
      <c r="A238" t="s">
        <v>500</v>
      </c>
      <c r="D238" t="s">
        <v>23</v>
      </c>
      <c r="E238" t="s">
        <v>22</v>
      </c>
      <c r="F238" t="s">
        <v>14</v>
      </c>
      <c r="I238">
        <v>12</v>
      </c>
      <c r="J238">
        <v>0</v>
      </c>
      <c r="L238" t="s">
        <v>17</v>
      </c>
      <c r="N238" t="s">
        <v>114</v>
      </c>
      <c r="O238">
        <v>2</v>
      </c>
      <c r="P238" t="s">
        <v>25</v>
      </c>
      <c r="R238" t="s">
        <v>25</v>
      </c>
      <c r="S238" t="s">
        <v>25</v>
      </c>
      <c r="V238" t="s">
        <v>62</v>
      </c>
    </row>
    <row r="239" spans="1:22">
      <c r="A239" t="s">
        <v>501</v>
      </c>
      <c r="B239" t="s">
        <v>124</v>
      </c>
      <c r="D239" t="s">
        <v>23</v>
      </c>
      <c r="E239" t="s">
        <v>294</v>
      </c>
      <c r="I239">
        <v>15</v>
      </c>
      <c r="J239">
        <v>3</v>
      </c>
      <c r="L239" t="s">
        <v>898</v>
      </c>
      <c r="N239" t="s">
        <v>29</v>
      </c>
      <c r="O239">
        <v>1</v>
      </c>
      <c r="P239" t="s">
        <v>30</v>
      </c>
      <c r="S239" t="s">
        <v>30</v>
      </c>
      <c r="V239" t="s">
        <v>62</v>
      </c>
    </row>
    <row r="240" spans="1:22">
      <c r="A240" t="s">
        <v>502</v>
      </c>
      <c r="D240" t="s">
        <v>99</v>
      </c>
      <c r="E240" t="s">
        <v>293</v>
      </c>
      <c r="F240" t="s">
        <v>200</v>
      </c>
      <c r="I240">
        <v>0</v>
      </c>
      <c r="J240">
        <v>0</v>
      </c>
      <c r="L240" t="s">
        <v>41</v>
      </c>
      <c r="M240" t="s">
        <v>899</v>
      </c>
      <c r="N240" t="s">
        <v>148</v>
      </c>
      <c r="O240">
        <v>1</v>
      </c>
      <c r="P240" t="s">
        <v>25</v>
      </c>
      <c r="R240" t="s">
        <v>125</v>
      </c>
      <c r="S240" t="s">
        <v>38</v>
      </c>
      <c r="V240" t="s">
        <v>900</v>
      </c>
    </row>
    <row r="241" spans="1:22">
      <c r="A241" t="s">
        <v>503</v>
      </c>
      <c r="B241" t="s">
        <v>124</v>
      </c>
      <c r="D241" t="s">
        <v>34</v>
      </c>
      <c r="E241" t="s">
        <v>15</v>
      </c>
      <c r="F241" t="s">
        <v>21</v>
      </c>
      <c r="G241" t="s">
        <v>901</v>
      </c>
      <c r="I241">
        <v>31</v>
      </c>
      <c r="J241">
        <v>16</v>
      </c>
      <c r="K241" t="s">
        <v>114</v>
      </c>
      <c r="L241" t="s">
        <v>52</v>
      </c>
      <c r="N241" t="s">
        <v>295</v>
      </c>
      <c r="O241">
        <v>1</v>
      </c>
      <c r="P241" t="s">
        <v>196</v>
      </c>
      <c r="Q241" t="s">
        <v>124</v>
      </c>
      <c r="R241" t="s">
        <v>42</v>
      </c>
      <c r="S241" t="s">
        <v>124</v>
      </c>
      <c r="V241" t="s">
        <v>194</v>
      </c>
    </row>
    <row r="242" spans="1:22">
      <c r="A242" t="s">
        <v>585</v>
      </c>
      <c r="D242" t="s">
        <v>39</v>
      </c>
      <c r="E242" t="s">
        <v>22</v>
      </c>
      <c r="F242" t="s">
        <v>21</v>
      </c>
      <c r="I242">
        <v>3</v>
      </c>
      <c r="J242">
        <v>0</v>
      </c>
      <c r="L242" t="s">
        <v>17</v>
      </c>
      <c r="N242" t="s">
        <v>130</v>
      </c>
      <c r="O242">
        <v>1</v>
      </c>
      <c r="P242" t="s">
        <v>38</v>
      </c>
      <c r="R242" t="s">
        <v>30</v>
      </c>
      <c r="S242" t="s">
        <v>38</v>
      </c>
      <c r="V242" t="s">
        <v>50</v>
      </c>
    </row>
    <row r="243" spans="1:22">
      <c r="A243" t="s">
        <v>504</v>
      </c>
      <c r="B243" t="s">
        <v>124</v>
      </c>
      <c r="D243" t="s">
        <v>39</v>
      </c>
      <c r="E243" t="s">
        <v>102</v>
      </c>
      <c r="L243" t="s">
        <v>17</v>
      </c>
      <c r="M243" t="s">
        <v>177</v>
      </c>
      <c r="N243" t="s">
        <v>138</v>
      </c>
      <c r="O243">
        <v>1</v>
      </c>
      <c r="P243" t="s">
        <v>38</v>
      </c>
      <c r="R243" t="s">
        <v>658</v>
      </c>
      <c r="S243" t="s">
        <v>124</v>
      </c>
      <c r="V243" t="s">
        <v>42</v>
      </c>
    </row>
    <row r="244" spans="1:22">
      <c r="A244" t="s">
        <v>505</v>
      </c>
      <c r="D244" t="s">
        <v>34</v>
      </c>
      <c r="E244" t="s">
        <v>22</v>
      </c>
      <c r="I244">
        <v>18</v>
      </c>
      <c r="J244">
        <v>0</v>
      </c>
      <c r="L244" t="s">
        <v>17</v>
      </c>
      <c r="M244" t="s">
        <v>192</v>
      </c>
      <c r="N244" t="s">
        <v>296</v>
      </c>
      <c r="O244">
        <v>1</v>
      </c>
      <c r="P244" t="s">
        <v>38</v>
      </c>
      <c r="R244" t="s">
        <v>297</v>
      </c>
      <c r="S244" t="s">
        <v>38</v>
      </c>
      <c r="V244" t="s">
        <v>42</v>
      </c>
    </row>
    <row r="245" spans="1:22">
      <c r="A245" t="s">
        <v>506</v>
      </c>
      <c r="B245" t="s">
        <v>124</v>
      </c>
      <c r="D245" t="s">
        <v>34</v>
      </c>
      <c r="E245" t="s">
        <v>22</v>
      </c>
      <c r="F245" t="s">
        <v>21</v>
      </c>
      <c r="I245">
        <v>2</v>
      </c>
      <c r="J245">
        <v>0</v>
      </c>
      <c r="L245" t="s">
        <v>17</v>
      </c>
      <c r="M245" t="s">
        <v>201</v>
      </c>
      <c r="N245" t="s">
        <v>902</v>
      </c>
      <c r="O245">
        <v>3</v>
      </c>
      <c r="P245" t="s">
        <v>38</v>
      </c>
      <c r="R245" t="s">
        <v>903</v>
      </c>
      <c r="S245" t="s">
        <v>904</v>
      </c>
      <c r="V245" t="s">
        <v>659</v>
      </c>
    </row>
    <row r="246" spans="1:22">
      <c r="A246" t="s">
        <v>507</v>
      </c>
      <c r="B246" t="s">
        <v>124</v>
      </c>
      <c r="D246" t="s">
        <v>46</v>
      </c>
      <c r="E246" t="s">
        <v>33</v>
      </c>
      <c r="F246" t="s">
        <v>21</v>
      </c>
      <c r="I246">
        <v>2</v>
      </c>
      <c r="J246">
        <v>2</v>
      </c>
      <c r="L246" t="s">
        <v>17</v>
      </c>
      <c r="M246" t="s">
        <v>28</v>
      </c>
      <c r="N246" t="s">
        <v>137</v>
      </c>
      <c r="O246">
        <v>1</v>
      </c>
      <c r="P246" t="s">
        <v>38</v>
      </c>
      <c r="R246" t="s">
        <v>38</v>
      </c>
      <c r="S246" t="s">
        <v>38</v>
      </c>
      <c r="V246" t="s">
        <v>42</v>
      </c>
    </row>
    <row r="247" spans="1:22">
      <c r="A247" t="s">
        <v>508</v>
      </c>
      <c r="B247" t="s">
        <v>124</v>
      </c>
      <c r="D247" t="s">
        <v>39</v>
      </c>
      <c r="L247" t="s">
        <v>177</v>
      </c>
      <c r="M247" t="s">
        <v>905</v>
      </c>
      <c r="N247" t="s">
        <v>118</v>
      </c>
      <c r="O247">
        <v>1</v>
      </c>
      <c r="P247" t="s">
        <v>18</v>
      </c>
      <c r="R247" t="s">
        <v>124</v>
      </c>
      <c r="S247" t="s">
        <v>124</v>
      </c>
      <c r="V247" t="s">
        <v>906</v>
      </c>
    </row>
    <row r="248" spans="1:22">
      <c r="A248" t="s">
        <v>509</v>
      </c>
      <c r="B248" t="s">
        <v>124</v>
      </c>
      <c r="D248" t="s">
        <v>99</v>
      </c>
      <c r="E248" t="s">
        <v>907</v>
      </c>
      <c r="F248" t="s">
        <v>174</v>
      </c>
      <c r="I248">
        <v>4</v>
      </c>
      <c r="J248">
        <v>1</v>
      </c>
      <c r="L248" t="s">
        <v>113</v>
      </c>
      <c r="M248" t="s">
        <v>724</v>
      </c>
      <c r="N248" t="s">
        <v>37</v>
      </c>
      <c r="O248">
        <v>3</v>
      </c>
      <c r="P248" t="s">
        <v>38</v>
      </c>
      <c r="R248" t="s">
        <v>38</v>
      </c>
      <c r="S248" t="s">
        <v>38</v>
      </c>
      <c r="V248" t="s">
        <v>42</v>
      </c>
    </row>
    <row r="249" spans="1:22">
      <c r="A249" t="s">
        <v>510</v>
      </c>
      <c r="B249" t="s">
        <v>124</v>
      </c>
      <c r="D249" t="s">
        <v>34</v>
      </c>
      <c r="E249" t="s">
        <v>33</v>
      </c>
      <c r="F249" t="s">
        <v>21</v>
      </c>
      <c r="I249">
        <v>2</v>
      </c>
      <c r="J249">
        <v>2</v>
      </c>
      <c r="L249" t="s">
        <v>17</v>
      </c>
      <c r="M249" t="s">
        <v>201</v>
      </c>
      <c r="N249" t="s">
        <v>137</v>
      </c>
      <c r="O249">
        <v>2</v>
      </c>
      <c r="P249" t="s">
        <v>38</v>
      </c>
      <c r="R249" t="s">
        <v>30</v>
      </c>
      <c r="S249" t="s">
        <v>67</v>
      </c>
      <c r="V249" t="s">
        <v>908</v>
      </c>
    </row>
    <row r="250" spans="1:22">
      <c r="A250" t="s">
        <v>511</v>
      </c>
      <c r="B250" t="s">
        <v>124</v>
      </c>
      <c r="D250" t="s">
        <v>120</v>
      </c>
      <c r="E250" t="s">
        <v>112</v>
      </c>
      <c r="F250" t="s">
        <v>125</v>
      </c>
      <c r="I250" t="s">
        <v>124</v>
      </c>
      <c r="J250" t="s">
        <v>124</v>
      </c>
      <c r="L250" t="s">
        <v>17</v>
      </c>
      <c r="M250" t="s">
        <v>205</v>
      </c>
      <c r="N250" t="s">
        <v>150</v>
      </c>
      <c r="O250">
        <v>1</v>
      </c>
      <c r="P250" t="s">
        <v>38</v>
      </c>
      <c r="R250" t="s">
        <v>297</v>
      </c>
      <c r="S250" t="s">
        <v>30</v>
      </c>
      <c r="V250" t="s">
        <v>42</v>
      </c>
    </row>
    <row r="251" spans="1:22">
      <c r="A251" t="s">
        <v>512</v>
      </c>
      <c r="D251" t="s">
        <v>169</v>
      </c>
      <c r="E251" t="s">
        <v>22</v>
      </c>
      <c r="F251" t="s">
        <v>21</v>
      </c>
      <c r="I251">
        <v>1</v>
      </c>
      <c r="J251">
        <v>0</v>
      </c>
      <c r="L251" t="s">
        <v>17</v>
      </c>
      <c r="M251" t="s">
        <v>909</v>
      </c>
      <c r="N251" t="s">
        <v>115</v>
      </c>
      <c r="O251">
        <v>6</v>
      </c>
      <c r="P251" t="s">
        <v>38</v>
      </c>
      <c r="R251" t="s">
        <v>624</v>
      </c>
      <c r="S251" t="s">
        <v>38</v>
      </c>
      <c r="V251" t="s">
        <v>910</v>
      </c>
    </row>
    <row r="252" spans="1:22">
      <c r="A252" t="s">
        <v>513</v>
      </c>
      <c r="B252" t="s">
        <v>124</v>
      </c>
      <c r="D252" t="s">
        <v>23</v>
      </c>
      <c r="E252" t="s">
        <v>40</v>
      </c>
      <c r="I252" t="s">
        <v>124</v>
      </c>
      <c r="J252" t="s">
        <v>124</v>
      </c>
      <c r="L252" t="s">
        <v>17</v>
      </c>
      <c r="N252" t="s">
        <v>249</v>
      </c>
      <c r="O252">
        <v>1</v>
      </c>
      <c r="P252" t="s">
        <v>38</v>
      </c>
      <c r="R252" t="s">
        <v>299</v>
      </c>
      <c r="S252" t="s">
        <v>38</v>
      </c>
      <c r="V252" t="s">
        <v>42</v>
      </c>
    </row>
    <row r="253" spans="1:22">
      <c r="A253" t="s">
        <v>514</v>
      </c>
      <c r="B253" t="s">
        <v>124</v>
      </c>
      <c r="D253" t="s">
        <v>108</v>
      </c>
      <c r="E253" t="s">
        <v>105</v>
      </c>
      <c r="F253" t="s">
        <v>21</v>
      </c>
      <c r="I253">
        <v>6</v>
      </c>
      <c r="J253">
        <v>0</v>
      </c>
      <c r="L253" t="s">
        <v>17</v>
      </c>
      <c r="M253" t="s">
        <v>201</v>
      </c>
      <c r="N253" t="s">
        <v>225</v>
      </c>
      <c r="O253">
        <v>1</v>
      </c>
      <c r="P253" t="s">
        <v>38</v>
      </c>
      <c r="R253" t="s">
        <v>203</v>
      </c>
      <c r="S253" t="s">
        <v>30</v>
      </c>
      <c r="V253" t="s">
        <v>194</v>
      </c>
    </row>
    <row r="254" spans="1:22">
      <c r="A254" t="s">
        <v>515</v>
      </c>
      <c r="B254" t="s">
        <v>124</v>
      </c>
      <c r="D254" t="s">
        <v>99</v>
      </c>
      <c r="E254" t="s">
        <v>105</v>
      </c>
      <c r="F254" t="s">
        <v>125</v>
      </c>
      <c r="I254">
        <v>1</v>
      </c>
      <c r="J254">
        <v>0</v>
      </c>
      <c r="L254" t="s">
        <v>725</v>
      </c>
      <c r="N254" t="s">
        <v>218</v>
      </c>
      <c r="O254">
        <v>1</v>
      </c>
      <c r="P254" t="s">
        <v>38</v>
      </c>
      <c r="R254" t="s">
        <v>67</v>
      </c>
      <c r="S254" t="s">
        <v>38</v>
      </c>
      <c r="V254" t="s">
        <v>701</v>
      </c>
    </row>
    <row r="255" spans="1:22">
      <c r="A255" t="s">
        <v>516</v>
      </c>
      <c r="B255" t="s">
        <v>124</v>
      </c>
      <c r="I255" t="s">
        <v>124</v>
      </c>
      <c r="J255" t="s">
        <v>140</v>
      </c>
      <c r="K255" t="s">
        <v>140</v>
      </c>
      <c r="L255" t="s">
        <v>222</v>
      </c>
      <c r="M255" t="s">
        <v>31</v>
      </c>
      <c r="N255" t="s">
        <v>135</v>
      </c>
      <c r="O255">
        <v>1</v>
      </c>
      <c r="P255" t="s">
        <v>38</v>
      </c>
      <c r="R255" t="s">
        <v>124</v>
      </c>
      <c r="S255" t="s">
        <v>124</v>
      </c>
      <c r="V255" t="s">
        <v>124</v>
      </c>
    </row>
    <row r="256" spans="1:22">
      <c r="A256" t="s">
        <v>517</v>
      </c>
      <c r="B256" t="s">
        <v>124</v>
      </c>
      <c r="D256" t="s">
        <v>108</v>
      </c>
      <c r="E256" t="s">
        <v>109</v>
      </c>
      <c r="F256" t="s">
        <v>125</v>
      </c>
      <c r="I256">
        <v>11</v>
      </c>
      <c r="J256">
        <v>4</v>
      </c>
      <c r="L256" t="s">
        <v>17</v>
      </c>
      <c r="M256" t="s">
        <v>205</v>
      </c>
      <c r="N256" t="s">
        <v>150</v>
      </c>
      <c r="O256">
        <v>1</v>
      </c>
      <c r="P256" t="s">
        <v>38</v>
      </c>
      <c r="R256" t="s">
        <v>125</v>
      </c>
      <c r="S256" t="s">
        <v>625</v>
      </c>
      <c r="V256" t="s">
        <v>298</v>
      </c>
    </row>
    <row r="257" spans="1:22">
      <c r="A257" t="s">
        <v>518</v>
      </c>
      <c r="B257" t="s">
        <v>124</v>
      </c>
      <c r="D257" t="s">
        <v>46</v>
      </c>
      <c r="E257" t="s">
        <v>22</v>
      </c>
      <c r="F257" t="s">
        <v>125</v>
      </c>
      <c r="I257">
        <v>5</v>
      </c>
      <c r="J257">
        <v>0</v>
      </c>
      <c r="L257" t="s">
        <v>41</v>
      </c>
      <c r="N257" t="s">
        <v>150</v>
      </c>
      <c r="O257">
        <v>2</v>
      </c>
      <c r="P257" t="s">
        <v>38</v>
      </c>
      <c r="R257" t="s">
        <v>38</v>
      </c>
      <c r="S257" t="s">
        <v>38</v>
      </c>
      <c r="V257" t="s">
        <v>42</v>
      </c>
    </row>
    <row r="258" spans="1:22">
      <c r="A258" t="s">
        <v>63</v>
      </c>
      <c r="D258" t="s">
        <v>51</v>
      </c>
      <c r="E258" t="s">
        <v>22</v>
      </c>
      <c r="I258">
        <v>3</v>
      </c>
      <c r="J258">
        <v>0</v>
      </c>
      <c r="L258" t="s">
        <v>17</v>
      </c>
      <c r="N258" t="s">
        <v>911</v>
      </c>
      <c r="O258">
        <v>2</v>
      </c>
      <c r="P258" t="s">
        <v>38</v>
      </c>
      <c r="V258" t="s">
        <v>42</v>
      </c>
    </row>
    <row r="259" spans="1:22">
      <c r="A259" t="s">
        <v>519</v>
      </c>
      <c r="D259" t="s">
        <v>51</v>
      </c>
      <c r="E259" t="s">
        <v>102</v>
      </c>
      <c r="L259" t="s">
        <v>52</v>
      </c>
      <c r="M259" t="s">
        <v>31</v>
      </c>
      <c r="N259" t="s">
        <v>912</v>
      </c>
      <c r="O259" t="s">
        <v>213</v>
      </c>
      <c r="P259" t="s">
        <v>38</v>
      </c>
      <c r="S259" t="s">
        <v>38</v>
      </c>
      <c r="V259" t="s">
        <v>711</v>
      </c>
    </row>
    <row r="260" spans="1:22">
      <c r="A260" t="s">
        <v>520</v>
      </c>
      <c r="B260" t="s">
        <v>124</v>
      </c>
      <c r="D260" t="s">
        <v>34</v>
      </c>
      <c r="E260" t="s">
        <v>33</v>
      </c>
      <c r="F260" t="s">
        <v>125</v>
      </c>
      <c r="G260" t="s">
        <v>626</v>
      </c>
      <c r="I260">
        <v>4</v>
      </c>
      <c r="J260">
        <v>4</v>
      </c>
      <c r="K260" t="s">
        <v>124</v>
      </c>
      <c r="L260" t="s">
        <v>96</v>
      </c>
      <c r="M260" t="s">
        <v>65</v>
      </c>
      <c r="N260" t="s">
        <v>135</v>
      </c>
      <c r="O260">
        <v>3</v>
      </c>
      <c r="P260" t="s">
        <v>38</v>
      </c>
      <c r="R260" t="s">
        <v>300</v>
      </c>
      <c r="S260" t="s">
        <v>67</v>
      </c>
      <c r="V260" t="s">
        <v>188</v>
      </c>
    </row>
    <row r="261" spans="1:22">
      <c r="A261" t="s">
        <v>521</v>
      </c>
      <c r="D261" t="s">
        <v>23</v>
      </c>
      <c r="E261" t="s">
        <v>102</v>
      </c>
      <c r="L261" t="s">
        <v>96</v>
      </c>
      <c r="M261" t="s">
        <v>177</v>
      </c>
      <c r="N261" t="s">
        <v>301</v>
      </c>
      <c r="O261">
        <v>2</v>
      </c>
      <c r="P261" t="s">
        <v>38</v>
      </c>
      <c r="R261" t="s">
        <v>38</v>
      </c>
      <c r="S261" t="s">
        <v>38</v>
      </c>
      <c r="V261" t="s">
        <v>913</v>
      </c>
    </row>
    <row r="262" spans="1:22">
      <c r="A262" t="s">
        <v>522</v>
      </c>
      <c r="D262" t="s">
        <v>99</v>
      </c>
      <c r="E262" t="s">
        <v>627</v>
      </c>
      <c r="I262">
        <v>23</v>
      </c>
      <c r="J262">
        <v>14</v>
      </c>
      <c r="L262" t="s">
        <v>141</v>
      </c>
      <c r="N262" t="s">
        <v>114</v>
      </c>
      <c r="O262">
        <v>1</v>
      </c>
      <c r="P262" t="s">
        <v>30</v>
      </c>
      <c r="Q262" t="s">
        <v>302</v>
      </c>
      <c r="R262" t="s">
        <v>30</v>
      </c>
      <c r="S262" t="s">
        <v>628</v>
      </c>
      <c r="V262" t="s">
        <v>682</v>
      </c>
    </row>
    <row r="263" spans="1:22">
      <c r="A263" t="s">
        <v>523</v>
      </c>
      <c r="B263" t="s">
        <v>124</v>
      </c>
      <c r="D263" t="s">
        <v>34</v>
      </c>
      <c r="E263" t="s">
        <v>22</v>
      </c>
      <c r="F263" t="s">
        <v>21</v>
      </c>
      <c r="I263">
        <v>6</v>
      </c>
      <c r="J263">
        <v>0</v>
      </c>
      <c r="L263" t="s">
        <v>17</v>
      </c>
      <c r="N263" t="s">
        <v>121</v>
      </c>
      <c r="O263">
        <v>1</v>
      </c>
      <c r="P263" t="s">
        <v>38</v>
      </c>
      <c r="R263" t="s">
        <v>661</v>
      </c>
      <c r="S263" t="s">
        <v>660</v>
      </c>
      <c r="V263" t="s">
        <v>661</v>
      </c>
    </row>
    <row r="264" spans="1:22">
      <c r="A264" t="s">
        <v>524</v>
      </c>
      <c r="B264" t="s">
        <v>124</v>
      </c>
      <c r="D264" t="s">
        <v>151</v>
      </c>
      <c r="E264" t="s">
        <v>907</v>
      </c>
      <c r="F264" t="s">
        <v>174</v>
      </c>
      <c r="I264">
        <v>14</v>
      </c>
      <c r="J264">
        <v>11</v>
      </c>
      <c r="K264" t="s">
        <v>303</v>
      </c>
      <c r="L264" t="s">
        <v>914</v>
      </c>
      <c r="N264" t="s">
        <v>103</v>
      </c>
      <c r="O264">
        <v>2</v>
      </c>
      <c r="P264" t="s">
        <v>30</v>
      </c>
      <c r="R264" t="s">
        <v>915</v>
      </c>
      <c r="V264" t="s">
        <v>915</v>
      </c>
    </row>
    <row r="265" spans="1:22">
      <c r="A265" t="s">
        <v>525</v>
      </c>
      <c r="B265" t="s">
        <v>124</v>
      </c>
      <c r="D265" t="s">
        <v>34</v>
      </c>
      <c r="E265" t="s">
        <v>22</v>
      </c>
      <c r="F265" t="s">
        <v>21</v>
      </c>
      <c r="I265">
        <v>5</v>
      </c>
      <c r="J265">
        <v>0</v>
      </c>
      <c r="L265" t="s">
        <v>17</v>
      </c>
      <c r="N265" t="s">
        <v>304</v>
      </c>
      <c r="O265">
        <v>1</v>
      </c>
      <c r="P265" t="s">
        <v>42</v>
      </c>
      <c r="R265" t="s">
        <v>125</v>
      </c>
      <c r="V265" t="s">
        <v>42</v>
      </c>
    </row>
    <row r="266" spans="1:22">
      <c r="A266" t="s">
        <v>526</v>
      </c>
      <c r="B266" t="s">
        <v>124</v>
      </c>
      <c r="D266" t="s">
        <v>39</v>
      </c>
      <c r="E266" t="s">
        <v>33</v>
      </c>
      <c r="F266" t="s">
        <v>747</v>
      </c>
      <c r="I266">
        <v>3</v>
      </c>
      <c r="J266">
        <v>2</v>
      </c>
      <c r="K266" t="s">
        <v>195</v>
      </c>
      <c r="L266" t="s">
        <v>17</v>
      </c>
      <c r="N266" t="s">
        <v>121</v>
      </c>
      <c r="O266">
        <v>1</v>
      </c>
      <c r="P266" t="s">
        <v>305</v>
      </c>
      <c r="V266" t="s">
        <v>306</v>
      </c>
    </row>
    <row r="267" spans="1:22">
      <c r="A267" t="s">
        <v>527</v>
      </c>
      <c r="B267" t="s">
        <v>124</v>
      </c>
      <c r="D267" t="s">
        <v>23</v>
      </c>
      <c r="E267" t="s">
        <v>22</v>
      </c>
      <c r="F267" t="s">
        <v>21</v>
      </c>
      <c r="I267">
        <v>3</v>
      </c>
      <c r="J267">
        <v>0</v>
      </c>
      <c r="L267" t="s">
        <v>17</v>
      </c>
      <c r="N267" t="s">
        <v>662</v>
      </c>
      <c r="O267">
        <v>1</v>
      </c>
      <c r="P267" t="s">
        <v>191</v>
      </c>
      <c r="S267" t="s">
        <v>30</v>
      </c>
      <c r="V267" t="s">
        <v>42</v>
      </c>
    </row>
    <row r="268" spans="1:22">
      <c r="A268" t="s">
        <v>528</v>
      </c>
      <c r="D268" t="s">
        <v>108</v>
      </c>
      <c r="E268" t="s">
        <v>109</v>
      </c>
      <c r="G268" t="s">
        <v>916</v>
      </c>
      <c r="I268">
        <v>18</v>
      </c>
      <c r="J268">
        <v>4</v>
      </c>
      <c r="L268" t="s">
        <v>17</v>
      </c>
      <c r="M268" t="s">
        <v>663</v>
      </c>
      <c r="N268" t="s">
        <v>917</v>
      </c>
      <c r="O268">
        <v>2</v>
      </c>
      <c r="P268" t="s">
        <v>30</v>
      </c>
      <c r="R268" t="s">
        <v>38</v>
      </c>
      <c r="S268" t="s">
        <v>38</v>
      </c>
      <c r="V268" t="s">
        <v>918</v>
      </c>
    </row>
    <row r="269" spans="1:22">
      <c r="A269" t="s">
        <v>529</v>
      </c>
      <c r="D269" t="s">
        <v>120</v>
      </c>
      <c r="E269" t="s">
        <v>105</v>
      </c>
      <c r="F269" t="s">
        <v>21</v>
      </c>
      <c r="I269">
        <v>20</v>
      </c>
      <c r="J269">
        <v>1</v>
      </c>
      <c r="L269" t="s">
        <v>17</v>
      </c>
      <c r="M269" t="s">
        <v>177</v>
      </c>
      <c r="N269" t="s">
        <v>121</v>
      </c>
      <c r="O269">
        <v>2</v>
      </c>
      <c r="P269" t="s">
        <v>38</v>
      </c>
      <c r="R269" t="s">
        <v>181</v>
      </c>
      <c r="S269" t="s">
        <v>38</v>
      </c>
      <c r="V269" t="s">
        <v>26</v>
      </c>
    </row>
    <row r="270" spans="1:22">
      <c r="A270" t="s">
        <v>530</v>
      </c>
      <c r="D270" t="s">
        <v>99</v>
      </c>
      <c r="E270" t="s">
        <v>109</v>
      </c>
      <c r="F270" t="s">
        <v>21</v>
      </c>
      <c r="I270">
        <v>14</v>
      </c>
      <c r="J270">
        <v>5</v>
      </c>
      <c r="L270" t="s">
        <v>96</v>
      </c>
      <c r="M270" t="s">
        <v>307</v>
      </c>
      <c r="N270" t="s">
        <v>249</v>
      </c>
      <c r="O270">
        <v>2</v>
      </c>
      <c r="P270" t="s">
        <v>30</v>
      </c>
      <c r="Q270" t="s">
        <v>919</v>
      </c>
      <c r="R270" t="s">
        <v>297</v>
      </c>
      <c r="S270" t="s">
        <v>38</v>
      </c>
      <c r="V270" t="s">
        <v>26</v>
      </c>
    </row>
    <row r="271" spans="1:22">
      <c r="A271" t="s">
        <v>586</v>
      </c>
      <c r="B271" t="s">
        <v>920</v>
      </c>
      <c r="D271" t="s">
        <v>736</v>
      </c>
      <c r="E271" t="s">
        <v>149</v>
      </c>
      <c r="F271" t="s">
        <v>125</v>
      </c>
      <c r="G271" t="s">
        <v>712</v>
      </c>
      <c r="I271">
        <v>11</v>
      </c>
      <c r="J271">
        <v>9</v>
      </c>
      <c r="K271" t="s">
        <v>921</v>
      </c>
      <c r="L271" t="s">
        <v>96</v>
      </c>
      <c r="M271" t="s">
        <v>702</v>
      </c>
      <c r="N271" t="s">
        <v>118</v>
      </c>
      <c r="O271">
        <v>1</v>
      </c>
      <c r="P271" t="s">
        <v>30</v>
      </c>
      <c r="Q271" t="s">
        <v>919</v>
      </c>
      <c r="R271" t="s">
        <v>38</v>
      </c>
      <c r="S271" t="s">
        <v>30</v>
      </c>
      <c r="V271" t="s">
        <v>26</v>
      </c>
    </row>
    <row r="272" spans="1:22">
      <c r="A272" t="s">
        <v>531</v>
      </c>
      <c r="D272" t="s">
        <v>108</v>
      </c>
      <c r="E272" t="s">
        <v>109</v>
      </c>
      <c r="F272" t="s">
        <v>125</v>
      </c>
      <c r="I272">
        <v>9</v>
      </c>
      <c r="J272">
        <v>2</v>
      </c>
      <c r="L272" t="s">
        <v>96</v>
      </c>
      <c r="N272" t="s">
        <v>100</v>
      </c>
      <c r="O272">
        <v>1</v>
      </c>
      <c r="P272" t="s">
        <v>922</v>
      </c>
      <c r="Q272" t="s">
        <v>617</v>
      </c>
      <c r="S272" t="s">
        <v>617</v>
      </c>
      <c r="V272" t="s">
        <v>26</v>
      </c>
    </row>
    <row r="273" spans="1:22">
      <c r="A273" t="s">
        <v>532</v>
      </c>
      <c r="B273" t="s">
        <v>124</v>
      </c>
      <c r="D273" t="s">
        <v>108</v>
      </c>
      <c r="E273" t="s">
        <v>149</v>
      </c>
      <c r="G273" t="s">
        <v>748</v>
      </c>
      <c r="I273">
        <v>19</v>
      </c>
      <c r="J273">
        <v>12</v>
      </c>
      <c r="K273" t="s">
        <v>124</v>
      </c>
      <c r="L273" t="s">
        <v>96</v>
      </c>
      <c r="N273" t="s">
        <v>97</v>
      </c>
      <c r="O273">
        <v>1</v>
      </c>
      <c r="P273" t="s">
        <v>153</v>
      </c>
      <c r="Q273" t="s">
        <v>859</v>
      </c>
      <c r="R273" t="s">
        <v>38</v>
      </c>
      <c r="S273" t="s">
        <v>38</v>
      </c>
      <c r="V273" t="s">
        <v>26</v>
      </c>
    </row>
    <row r="274" spans="1:22">
      <c r="A274" t="s">
        <v>533</v>
      </c>
      <c r="B274" t="s">
        <v>124</v>
      </c>
      <c r="D274" t="s">
        <v>108</v>
      </c>
      <c r="E274" t="s">
        <v>149</v>
      </c>
      <c r="G274" t="s">
        <v>923</v>
      </c>
      <c r="H274" t="s">
        <v>924</v>
      </c>
      <c r="I274">
        <v>106</v>
      </c>
      <c r="J274">
        <v>23</v>
      </c>
      <c r="K274" t="s">
        <v>121</v>
      </c>
      <c r="L274" t="s">
        <v>152</v>
      </c>
      <c r="N274" t="s">
        <v>100</v>
      </c>
      <c r="O274" t="s">
        <v>213</v>
      </c>
      <c r="P274" t="s">
        <v>30</v>
      </c>
      <c r="Q274" t="s">
        <v>147</v>
      </c>
      <c r="R274" t="s">
        <v>30</v>
      </c>
      <c r="S274" t="s">
        <v>617</v>
      </c>
      <c r="V274" t="s">
        <v>196</v>
      </c>
    </row>
    <row r="275" spans="1:22">
      <c r="A275" t="s">
        <v>534</v>
      </c>
      <c r="D275" t="s">
        <v>108</v>
      </c>
      <c r="E275" t="s">
        <v>109</v>
      </c>
      <c r="F275" t="s">
        <v>125</v>
      </c>
      <c r="I275">
        <v>4</v>
      </c>
      <c r="J275">
        <v>1</v>
      </c>
      <c r="L275" t="s">
        <v>152</v>
      </c>
      <c r="N275" t="s">
        <v>100</v>
      </c>
      <c r="O275">
        <v>1</v>
      </c>
      <c r="P275" t="s">
        <v>38</v>
      </c>
      <c r="R275" t="s">
        <v>38</v>
      </c>
      <c r="S275" t="s">
        <v>617</v>
      </c>
      <c r="V275" t="s">
        <v>26</v>
      </c>
    </row>
    <row r="276" spans="1:22">
      <c r="A276" t="s">
        <v>535</v>
      </c>
      <c r="D276" t="s">
        <v>108</v>
      </c>
      <c r="E276" t="s">
        <v>149</v>
      </c>
      <c r="F276" t="s">
        <v>125</v>
      </c>
      <c r="G276" t="s">
        <v>925</v>
      </c>
      <c r="I276">
        <v>40</v>
      </c>
      <c r="J276">
        <v>13</v>
      </c>
      <c r="L276" t="s">
        <v>152</v>
      </c>
      <c r="N276" t="s">
        <v>209</v>
      </c>
      <c r="O276" t="s">
        <v>179</v>
      </c>
      <c r="P276" t="s">
        <v>30</v>
      </c>
      <c r="R276" t="s">
        <v>38</v>
      </c>
      <c r="S276" t="s">
        <v>38</v>
      </c>
      <c r="V276" t="s">
        <v>26</v>
      </c>
    </row>
    <row r="277" spans="1:22">
      <c r="A277" t="s">
        <v>587</v>
      </c>
      <c r="B277" t="s">
        <v>124</v>
      </c>
      <c r="D277" t="s">
        <v>23</v>
      </c>
      <c r="E277" t="s">
        <v>102</v>
      </c>
      <c r="F277" t="s">
        <v>14</v>
      </c>
      <c r="I277">
        <v>4</v>
      </c>
      <c r="J277">
        <v>0</v>
      </c>
      <c r="L277" t="s">
        <v>52</v>
      </c>
      <c r="N277" t="s">
        <v>127</v>
      </c>
      <c r="O277">
        <v>1</v>
      </c>
      <c r="P277" t="s">
        <v>20</v>
      </c>
      <c r="R277" t="s">
        <v>101</v>
      </c>
      <c r="S277" t="s">
        <v>20</v>
      </c>
      <c r="V277" t="s">
        <v>713</v>
      </c>
    </row>
    <row r="278" spans="1:22">
      <c r="A278" t="s">
        <v>588</v>
      </c>
      <c r="B278" t="s">
        <v>124</v>
      </c>
      <c r="D278" t="s">
        <v>39</v>
      </c>
      <c r="E278" t="s">
        <v>193</v>
      </c>
      <c r="F278" t="s">
        <v>21</v>
      </c>
      <c r="G278" t="s">
        <v>726</v>
      </c>
      <c r="I278">
        <v>10</v>
      </c>
      <c r="J278">
        <v>8</v>
      </c>
      <c r="K278" t="s">
        <v>124</v>
      </c>
      <c r="L278" t="s">
        <v>17</v>
      </c>
      <c r="M278" t="s">
        <v>201</v>
      </c>
      <c r="N278" t="s">
        <v>121</v>
      </c>
      <c r="O278">
        <v>1</v>
      </c>
      <c r="P278" t="s">
        <v>20</v>
      </c>
      <c r="R278" t="s">
        <v>683</v>
      </c>
      <c r="S278" t="s">
        <v>101</v>
      </c>
      <c r="V278" t="s">
        <v>196</v>
      </c>
    </row>
    <row r="279" spans="1:22">
      <c r="A279" t="s">
        <v>589</v>
      </c>
      <c r="B279" t="s">
        <v>124</v>
      </c>
      <c r="D279" t="s">
        <v>714</v>
      </c>
      <c r="E279" t="s">
        <v>22</v>
      </c>
      <c r="F279" t="s">
        <v>14</v>
      </c>
      <c r="I279">
        <v>1</v>
      </c>
      <c r="J279">
        <v>0</v>
      </c>
      <c r="L279" t="s">
        <v>17</v>
      </c>
      <c r="N279" t="s">
        <v>150</v>
      </c>
      <c r="O279">
        <v>1</v>
      </c>
      <c r="P279" t="s">
        <v>20</v>
      </c>
      <c r="R279" t="s">
        <v>101</v>
      </c>
      <c r="S279" t="s">
        <v>20</v>
      </c>
      <c r="V279" t="s">
        <v>42</v>
      </c>
    </row>
    <row r="280" spans="1:22">
      <c r="A280" t="s">
        <v>590</v>
      </c>
      <c r="B280" t="s">
        <v>124</v>
      </c>
      <c r="D280" t="s">
        <v>39</v>
      </c>
      <c r="E280" t="s">
        <v>22</v>
      </c>
      <c r="F280" t="s">
        <v>14</v>
      </c>
      <c r="I280">
        <v>4</v>
      </c>
      <c r="J280">
        <v>2</v>
      </c>
      <c r="L280" t="s">
        <v>17</v>
      </c>
      <c r="N280" t="s">
        <v>121</v>
      </c>
      <c r="O280">
        <v>1</v>
      </c>
      <c r="P280" t="s">
        <v>42</v>
      </c>
      <c r="R280" t="s">
        <v>20</v>
      </c>
      <c r="S280" t="s">
        <v>20</v>
      </c>
      <c r="V280" t="s">
        <v>42</v>
      </c>
    </row>
    <row r="281" spans="1:22">
      <c r="A281" t="s">
        <v>591</v>
      </c>
      <c r="B281" t="s">
        <v>124</v>
      </c>
      <c r="D281" t="s">
        <v>39</v>
      </c>
      <c r="E281" t="s">
        <v>193</v>
      </c>
      <c r="F281" t="s">
        <v>14</v>
      </c>
      <c r="G281" t="s">
        <v>926</v>
      </c>
      <c r="I281">
        <v>4</v>
      </c>
      <c r="J281">
        <v>2</v>
      </c>
      <c r="L281" t="s">
        <v>17</v>
      </c>
      <c r="N281" t="s">
        <v>684</v>
      </c>
      <c r="O281">
        <v>1</v>
      </c>
      <c r="P281" t="s">
        <v>20</v>
      </c>
      <c r="R281" t="s">
        <v>20</v>
      </c>
      <c r="S281" t="s">
        <v>20</v>
      </c>
      <c r="V281" t="s">
        <v>42</v>
      </c>
    </row>
    <row r="282" spans="1:22">
      <c r="A282" t="s">
        <v>592</v>
      </c>
      <c r="D282" t="s">
        <v>39</v>
      </c>
      <c r="F282" t="s">
        <v>14</v>
      </c>
      <c r="I282">
        <v>13</v>
      </c>
      <c r="J282">
        <v>0</v>
      </c>
      <c r="L282" t="s">
        <v>52</v>
      </c>
      <c r="M282" t="s">
        <v>31</v>
      </c>
      <c r="N282" t="s">
        <v>234</v>
      </c>
      <c r="O282">
        <v>2</v>
      </c>
      <c r="P282" t="s">
        <v>42</v>
      </c>
      <c r="R282" t="s">
        <v>20</v>
      </c>
      <c r="S282" t="s">
        <v>20</v>
      </c>
      <c r="V282" t="s">
        <v>42</v>
      </c>
    </row>
    <row r="283" spans="1:22">
      <c r="A283" t="s">
        <v>593</v>
      </c>
      <c r="B283" t="s">
        <v>124</v>
      </c>
      <c r="D283" t="s">
        <v>99</v>
      </c>
      <c r="E283" t="s">
        <v>105</v>
      </c>
      <c r="F283" t="s">
        <v>125</v>
      </c>
      <c r="I283">
        <v>3</v>
      </c>
      <c r="J283">
        <v>0</v>
      </c>
      <c r="L283" t="s">
        <v>96</v>
      </c>
      <c r="M283" t="s">
        <v>65</v>
      </c>
      <c r="N283" t="s">
        <v>118</v>
      </c>
      <c r="O283">
        <v>1</v>
      </c>
      <c r="P283" t="s">
        <v>38</v>
      </c>
      <c r="R283" t="s">
        <v>685</v>
      </c>
      <c r="S283" t="s">
        <v>38</v>
      </c>
      <c r="V283" t="s">
        <v>686</v>
      </c>
    </row>
    <row r="284" spans="1:22">
      <c r="A284" t="s">
        <v>594</v>
      </c>
      <c r="B284" t="s">
        <v>124</v>
      </c>
      <c r="D284" t="s">
        <v>715</v>
      </c>
      <c r="E284" t="s">
        <v>749</v>
      </c>
      <c r="I284">
        <v>1</v>
      </c>
      <c r="J284">
        <v>1</v>
      </c>
      <c r="L284" t="s">
        <v>17</v>
      </c>
      <c r="N284" t="s">
        <v>24</v>
      </c>
      <c r="O284">
        <v>2</v>
      </c>
      <c r="P284" t="s">
        <v>38</v>
      </c>
      <c r="R284" t="s">
        <v>750</v>
      </c>
      <c r="S284" t="s">
        <v>124</v>
      </c>
      <c r="V284" t="s">
        <v>124</v>
      </c>
    </row>
    <row r="285" spans="1:22">
      <c r="A285" t="s">
        <v>595</v>
      </c>
      <c r="B285" t="s">
        <v>124</v>
      </c>
      <c r="D285" t="s">
        <v>108</v>
      </c>
      <c r="E285" t="s">
        <v>112</v>
      </c>
      <c r="F285" t="s">
        <v>125</v>
      </c>
      <c r="L285" t="s">
        <v>17</v>
      </c>
      <c r="M285" t="s">
        <v>201</v>
      </c>
      <c r="N285" t="s">
        <v>716</v>
      </c>
      <c r="O285">
        <v>1</v>
      </c>
      <c r="P285" t="s">
        <v>38</v>
      </c>
      <c r="R285" t="s">
        <v>47</v>
      </c>
      <c r="S285" t="s">
        <v>155</v>
      </c>
      <c r="V285" t="s">
        <v>687</v>
      </c>
    </row>
    <row r="286" spans="1:22">
      <c r="A286" t="s">
        <v>596</v>
      </c>
      <c r="B286" t="s">
        <v>124</v>
      </c>
      <c r="D286" t="s">
        <v>108</v>
      </c>
      <c r="E286" t="s">
        <v>109</v>
      </c>
      <c r="F286" t="s">
        <v>125</v>
      </c>
      <c r="I286">
        <v>33</v>
      </c>
      <c r="J286">
        <v>4</v>
      </c>
      <c r="L286" t="s">
        <v>96</v>
      </c>
      <c r="M286" t="s">
        <v>117</v>
      </c>
      <c r="N286" t="s">
        <v>235</v>
      </c>
      <c r="O286">
        <v>1</v>
      </c>
      <c r="P286" t="s">
        <v>191</v>
      </c>
      <c r="R286" t="s">
        <v>155</v>
      </c>
      <c r="S286" t="s">
        <v>30</v>
      </c>
      <c r="V286" t="s">
        <v>688</v>
      </c>
    </row>
    <row r="287" spans="1:22">
      <c r="A287" t="s">
        <v>536</v>
      </c>
      <c r="D287" t="s">
        <v>108</v>
      </c>
      <c r="E287" t="s">
        <v>149</v>
      </c>
      <c r="F287" t="s">
        <v>21</v>
      </c>
      <c r="I287">
        <v>77</v>
      </c>
      <c r="J287">
        <v>40</v>
      </c>
      <c r="L287" t="s">
        <v>126</v>
      </c>
      <c r="N287" t="s">
        <v>309</v>
      </c>
      <c r="O287">
        <v>12</v>
      </c>
      <c r="P287" t="s">
        <v>38</v>
      </c>
      <c r="R287" t="s">
        <v>310</v>
      </c>
      <c r="S287" t="s">
        <v>30</v>
      </c>
      <c r="V287" t="s">
        <v>26</v>
      </c>
    </row>
    <row r="288" spans="1:22">
      <c r="A288" t="s">
        <v>597</v>
      </c>
      <c r="B288" t="s">
        <v>124</v>
      </c>
      <c r="D288" t="s">
        <v>99</v>
      </c>
      <c r="E288" t="s">
        <v>105</v>
      </c>
      <c r="F288" t="s">
        <v>717</v>
      </c>
      <c r="I288">
        <v>2</v>
      </c>
      <c r="J288">
        <v>0</v>
      </c>
      <c r="L288" t="s">
        <v>17</v>
      </c>
      <c r="M288" t="s">
        <v>724</v>
      </c>
      <c r="N288" t="s">
        <v>700</v>
      </c>
      <c r="O288">
        <v>1</v>
      </c>
      <c r="P288" t="s">
        <v>30</v>
      </c>
      <c r="Q288" t="s">
        <v>54</v>
      </c>
      <c r="R288" t="s">
        <v>30</v>
      </c>
      <c r="S288" t="s">
        <v>717</v>
      </c>
      <c r="V288" t="s">
        <v>42</v>
      </c>
    </row>
    <row r="289" spans="1:22">
      <c r="A289" t="s">
        <v>598</v>
      </c>
      <c r="B289" t="s">
        <v>124</v>
      </c>
      <c r="C289" t="s">
        <v>751</v>
      </c>
      <c r="D289" t="s">
        <v>34</v>
      </c>
      <c r="E289" t="s">
        <v>33</v>
      </c>
      <c r="F289" t="s">
        <v>21</v>
      </c>
      <c r="H289" t="s">
        <v>132</v>
      </c>
      <c r="I289">
        <v>3</v>
      </c>
      <c r="J289">
        <v>1</v>
      </c>
      <c r="L289" t="s">
        <v>17</v>
      </c>
      <c r="N289" t="s">
        <v>927</v>
      </c>
      <c r="O289" t="s">
        <v>928</v>
      </c>
      <c r="P289" t="s">
        <v>42</v>
      </c>
      <c r="R289" t="s">
        <v>124</v>
      </c>
      <c r="S289" t="s">
        <v>30</v>
      </c>
      <c r="V289" t="s">
        <v>42</v>
      </c>
    </row>
    <row r="290" spans="1:22">
      <c r="A290" t="s">
        <v>537</v>
      </c>
      <c r="B290" t="s">
        <v>124</v>
      </c>
      <c r="D290" t="s">
        <v>34</v>
      </c>
      <c r="E290" t="s">
        <v>40</v>
      </c>
      <c r="F290" t="s">
        <v>106</v>
      </c>
      <c r="I290" t="s">
        <v>124</v>
      </c>
      <c r="J290">
        <v>1</v>
      </c>
      <c r="L290" t="s">
        <v>929</v>
      </c>
      <c r="M290" t="s">
        <v>124</v>
      </c>
      <c r="N290" t="s">
        <v>311</v>
      </c>
      <c r="O290">
        <v>2</v>
      </c>
      <c r="P290" t="s">
        <v>38</v>
      </c>
      <c r="R290" t="s">
        <v>312</v>
      </c>
      <c r="S290" t="s">
        <v>38</v>
      </c>
      <c r="V29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2024-12-06T09:27:38Z</dcterms:modified>
  <cp:category/>
  <cp:contentStatus/>
</cp:coreProperties>
</file>